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dhar\Documents\UWTSD\Year 3\Powertrain &amp; Sustainability\"/>
    </mc:Choice>
  </mc:AlternateContent>
  <xr:revisionPtr revIDLastSave="0" documentId="8_{131B70B9-DE2B-444E-9BAC-0E615B88023D}" xr6:coauthVersionLast="45" xr6:coauthVersionMax="45" xr10:uidLastSave="{00000000-0000-0000-0000-000000000000}"/>
  <bookViews>
    <workbookView xWindow="-108" yWindow="-108" windowWidth="23256" windowHeight="12576" tabRatio="609" activeTab="1" xr2:uid="{0A87B2C1-AAED-4900-A6F6-86399637443A}"/>
  </bookViews>
  <sheets>
    <sheet name="Task 1 Fuel Blend " sheetId="19" r:id="rId1"/>
    <sheet name="Lean NOx Model " sheetId="4" r:id="rId2"/>
    <sheet name="Lean NOx Model (with EGR)" sheetId="20" r:id="rId3"/>
    <sheet name="Flame Temp (K)" sheetId="21" r:id="rId4"/>
    <sheet name="Flame Temp Graphs" sheetId="15" r:id="rId5"/>
    <sheet name="PPM &amp; E.G.R" sheetId="7" r:id="rId6"/>
    <sheet name="PPM Graph " sheetId="3" r:id="rId7"/>
    <sheet name="E.G.R Graph" sheetId="23" r:id="rId8"/>
    <sheet name="Enthalpy Tables" sheetId="2" r:id="rId9"/>
    <sheet name="Poly Graphs" sheetId="5" r:id="rId10"/>
    <sheet name="Data" sheetId="22" r:id="rId1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6" i="7" l="1"/>
  <c r="K13" i="7"/>
  <c r="K10" i="7"/>
  <c r="K7" i="7"/>
  <c r="K4" i="7"/>
  <c r="O7" i="7" s="1"/>
  <c r="O10" i="7" l="1"/>
  <c r="O13" i="7"/>
  <c r="O16" i="7"/>
  <c r="O3" i="20"/>
  <c r="D3" i="22"/>
  <c r="P4" i="4"/>
  <c r="P8" i="4" s="1"/>
  <c r="D7" i="20"/>
  <c r="G7" i="20" s="1"/>
  <c r="J7" i="20" s="1"/>
  <c r="V22" i="20" s="1"/>
  <c r="D8" i="20"/>
  <c r="G8" i="20" s="1"/>
  <c r="J8" i="20" s="1"/>
  <c r="W6" i="20" s="1"/>
  <c r="D9" i="20"/>
  <c r="Q9" i="19"/>
  <c r="Q10" i="19"/>
  <c r="Q11" i="19" s="1"/>
  <c r="C15" i="19"/>
  <c r="E15" i="19"/>
  <c r="N16" i="19"/>
  <c r="U16" i="19"/>
  <c r="C29" i="19"/>
  <c r="M3" i="4"/>
  <c r="C15" i="20" l="1"/>
  <c r="G11" i="20"/>
  <c r="W24" i="20"/>
  <c r="W68" i="20"/>
  <c r="W52" i="20"/>
  <c r="W62" i="20"/>
  <c r="W53" i="20"/>
  <c r="W69" i="20"/>
  <c r="W39" i="20"/>
  <c r="W64" i="20"/>
  <c r="W58" i="20"/>
  <c r="W50" i="20"/>
  <c r="V37" i="20"/>
  <c r="W70" i="20"/>
  <c r="W63" i="20"/>
  <c r="V57" i="20"/>
  <c r="W27" i="20"/>
  <c r="W14" i="20"/>
  <c r="V36" i="20"/>
  <c r="V61" i="20"/>
  <c r="V28" i="20"/>
  <c r="V43" i="20"/>
  <c r="V56" i="20"/>
  <c r="V63" i="20"/>
  <c r="V55" i="20"/>
  <c r="V21" i="20"/>
  <c r="V50" i="20"/>
  <c r="V8" i="20"/>
  <c r="V58" i="20"/>
  <c r="W36" i="20"/>
  <c r="W10" i="20"/>
  <c r="W65" i="20"/>
  <c r="W46" i="20"/>
  <c r="W30" i="20"/>
  <c r="W21" i="20"/>
  <c r="W16" i="20"/>
  <c r="W45" i="20"/>
  <c r="W41" i="20"/>
  <c r="W34" i="20"/>
  <c r="W29" i="20"/>
  <c r="W12" i="20"/>
  <c r="W44" i="20"/>
  <c r="W7" i="20"/>
  <c r="V20" i="20"/>
  <c r="W4" i="20"/>
  <c r="V68" i="20"/>
  <c r="W59" i="20"/>
  <c r="W57" i="20"/>
  <c r="V52" i="20"/>
  <c r="V29" i="20"/>
  <c r="W23" i="20"/>
  <c r="V19" i="20"/>
  <c r="W11" i="20"/>
  <c r="W9" i="20"/>
  <c r="V4" i="20"/>
  <c r="W40" i="20"/>
  <c r="W35" i="20"/>
  <c r="W33" i="20"/>
  <c r="V23" i="20"/>
  <c r="W15" i="20"/>
  <c r="V11" i="20"/>
  <c r="V70" i="20"/>
  <c r="W56" i="20"/>
  <c r="W51" i="20"/>
  <c r="W47" i="20"/>
  <c r="V45" i="20"/>
  <c r="V40" i="20"/>
  <c r="W28" i="20"/>
  <c r="V25" i="20"/>
  <c r="W22" i="20"/>
  <c r="W13" i="20"/>
  <c r="V6" i="20"/>
  <c r="R4" i="20"/>
  <c r="R8" i="20" s="1"/>
  <c r="V62" i="20"/>
  <c r="V46" i="20"/>
  <c r="V44" i="20"/>
  <c r="V34" i="20"/>
  <c r="V30" i="20"/>
  <c r="V24" i="20"/>
  <c r="V3" i="20"/>
  <c r="V5" i="20"/>
  <c r="V17" i="20"/>
  <c r="V18" i="20"/>
  <c r="V26" i="20"/>
  <c r="V32" i="20"/>
  <c r="V38" i="20"/>
  <c r="V42" i="20"/>
  <c r="V48" i="20"/>
  <c r="V54" i="20"/>
  <c r="V60" i="20"/>
  <c r="V66" i="20"/>
  <c r="V53" i="20"/>
  <c r="V59" i="20"/>
  <c r="V9" i="20"/>
  <c r="V13" i="20"/>
  <c r="V14" i="20"/>
  <c r="V15" i="20"/>
  <c r="V16" i="20"/>
  <c r="V27" i="20"/>
  <c r="V33" i="20"/>
  <c r="V39" i="20"/>
  <c r="V41" i="20"/>
  <c r="V47" i="20"/>
  <c r="V65" i="20"/>
  <c r="V7" i="20"/>
  <c r="V64" i="20"/>
  <c r="V69" i="20"/>
  <c r="V67" i="20"/>
  <c r="V51" i="20"/>
  <c r="V49" i="20"/>
  <c r="V35" i="20"/>
  <c r="V31" i="20"/>
  <c r="V12" i="20"/>
  <c r="V10" i="20"/>
  <c r="W60" i="20"/>
  <c r="W48" i="20"/>
  <c r="W42" i="20"/>
  <c r="W38" i="20"/>
  <c r="W32" i="20"/>
  <c r="W26" i="20"/>
  <c r="W18" i="20"/>
  <c r="W17" i="20"/>
  <c r="W5" i="20"/>
  <c r="W3" i="20"/>
  <c r="W66" i="20"/>
  <c r="W54" i="20"/>
  <c r="W67" i="20"/>
  <c r="W61" i="20"/>
  <c r="W55" i="20"/>
  <c r="W49" i="20"/>
  <c r="W43" i="20"/>
  <c r="W37" i="20"/>
  <c r="W31" i="20"/>
  <c r="W25" i="20"/>
  <c r="W20" i="20"/>
  <c r="W19" i="20"/>
  <c r="W8" i="20"/>
  <c r="U18" i="19"/>
  <c r="U20" i="19" s="1"/>
  <c r="U22" i="19" s="1"/>
  <c r="N18" i="19"/>
  <c r="N20" i="19" s="1"/>
  <c r="G15" i="19"/>
  <c r="C24" i="19"/>
  <c r="G10" i="20" l="1"/>
  <c r="G9" i="20"/>
  <c r="J9" i="20" s="1"/>
  <c r="C18" i="20"/>
  <c r="C22" i="20" s="1"/>
  <c r="N22" i="19"/>
  <c r="D19" i="19"/>
  <c r="D24" i="19"/>
  <c r="E29" i="19" s="1"/>
  <c r="C19" i="19"/>
  <c r="Y27" i="20" l="1"/>
  <c r="Y59" i="20"/>
  <c r="Y48" i="20"/>
  <c r="Y46" i="20"/>
  <c r="Y16" i="20"/>
  <c r="Y26" i="20"/>
  <c r="Y33" i="20"/>
  <c r="Y13" i="20"/>
  <c r="Y37" i="20"/>
  <c r="Y7" i="20"/>
  <c r="Y47" i="20"/>
  <c r="Y10" i="20"/>
  <c r="Y45" i="20"/>
  <c r="Y62" i="20"/>
  <c r="Y22" i="20"/>
  <c r="Y32" i="20"/>
  <c r="Y15" i="20"/>
  <c r="Y39" i="20"/>
  <c r="Y43" i="20"/>
  <c r="Y25" i="20"/>
  <c r="Y5" i="20"/>
  <c r="Y42" i="20"/>
  <c r="Y34" i="20"/>
  <c r="Y11" i="20"/>
  <c r="Y68" i="20"/>
  <c r="Y67" i="20"/>
  <c r="Y28" i="20"/>
  <c r="Y41" i="20"/>
  <c r="Y69" i="20"/>
  <c r="Y64" i="20"/>
  <c r="Y18" i="20"/>
  <c r="Y24" i="20"/>
  <c r="Y38" i="20"/>
  <c r="Y12" i="20"/>
  <c r="Y57" i="20"/>
  <c r="Y8" i="20"/>
  <c r="Y36" i="20"/>
  <c r="Y55" i="20"/>
  <c r="Y29" i="20"/>
  <c r="Y20" i="20"/>
  <c r="Y58" i="20"/>
  <c r="Y61" i="20"/>
  <c r="Y14" i="20"/>
  <c r="Y65" i="20"/>
  <c r="Y23" i="20"/>
  <c r="Y63" i="20"/>
  <c r="Y19" i="20"/>
  <c r="Y44" i="20"/>
  <c r="Y3" i="20"/>
  <c r="Y40" i="20"/>
  <c r="Y31" i="20"/>
  <c r="Y70" i="20"/>
  <c r="Y66" i="20"/>
  <c r="Y53" i="20"/>
  <c r="Y9" i="20"/>
  <c r="Y60" i="20"/>
  <c r="Y49" i="20"/>
  <c r="Y4" i="20"/>
  <c r="Y35" i="20"/>
  <c r="Y56" i="20"/>
  <c r="Y21" i="20"/>
  <c r="Y6" i="20"/>
  <c r="Y17" i="20"/>
  <c r="Y51" i="20"/>
  <c r="Y30" i="20"/>
  <c r="Y54" i="20"/>
  <c r="Y52" i="20"/>
  <c r="Y50" i="20"/>
  <c r="J10" i="20"/>
  <c r="R12" i="20" s="1"/>
  <c r="O5" i="20"/>
  <c r="O7" i="20" s="1"/>
  <c r="O9" i="20" s="1"/>
  <c r="R20" i="20"/>
  <c r="G24" i="19"/>
  <c r="X10" i="20" l="1"/>
  <c r="U10" i="20" s="1"/>
  <c r="X34" i="20"/>
  <c r="U34" i="20" s="1"/>
  <c r="X70" i="20"/>
  <c r="U70" i="20" s="1"/>
  <c r="X53" i="20"/>
  <c r="U53" i="20" s="1"/>
  <c r="X52" i="20"/>
  <c r="U52" i="20" s="1"/>
  <c r="X36" i="20"/>
  <c r="U36" i="20" s="1"/>
  <c r="X61" i="20"/>
  <c r="U61" i="20" s="1"/>
  <c r="X19" i="20"/>
  <c r="U19" i="20" s="1"/>
  <c r="X44" i="20"/>
  <c r="U44" i="20" s="1"/>
  <c r="X35" i="20"/>
  <c r="U35" i="20" s="1"/>
  <c r="X58" i="20"/>
  <c r="U58" i="20" s="1"/>
  <c r="X16" i="20"/>
  <c r="U16" i="20" s="1"/>
  <c r="X32" i="20"/>
  <c r="U32" i="20" s="1"/>
  <c r="X66" i="20"/>
  <c r="U66" i="20" s="1"/>
  <c r="X14" i="20"/>
  <c r="U14" i="20" s="1"/>
  <c r="X48" i="20"/>
  <c r="U48" i="20" s="1"/>
  <c r="X28" i="20"/>
  <c r="U28" i="20" s="1"/>
  <c r="X3" i="20"/>
  <c r="U3" i="20" s="1"/>
  <c r="X20" i="20"/>
  <c r="U20" i="20" s="1"/>
  <c r="X55" i="20"/>
  <c r="U55" i="20" s="1"/>
  <c r="X45" i="20"/>
  <c r="U45" i="20" s="1"/>
  <c r="X7" i="20"/>
  <c r="U7" i="20" s="1"/>
  <c r="X6" i="20"/>
  <c r="U6" i="20" s="1"/>
  <c r="X23" i="20"/>
  <c r="U23" i="20" s="1"/>
  <c r="X64" i="20"/>
  <c r="U64" i="20" s="1"/>
  <c r="X63" i="20"/>
  <c r="U63" i="20" s="1"/>
  <c r="X40" i="20"/>
  <c r="U40" i="20" s="1"/>
  <c r="X42" i="20"/>
  <c r="U42" i="20" s="1"/>
  <c r="R16" i="20"/>
  <c r="X50" i="20"/>
  <c r="U50" i="20" s="1"/>
  <c r="X17" i="20"/>
  <c r="U17" i="20" s="1"/>
  <c r="X25" i="20"/>
  <c r="U25" i="20" s="1"/>
  <c r="X67" i="20"/>
  <c r="U67" i="20" s="1"/>
  <c r="X38" i="20"/>
  <c r="U38" i="20" s="1"/>
  <c r="X22" i="20"/>
  <c r="U22" i="20" s="1"/>
  <c r="X26" i="20"/>
  <c r="U26" i="20" s="1"/>
  <c r="X12" i="20"/>
  <c r="U12" i="20" s="1"/>
  <c r="X47" i="20"/>
  <c r="U47" i="20" s="1"/>
  <c r="X60" i="20"/>
  <c r="U60" i="20" s="1"/>
  <c r="X69" i="20"/>
  <c r="U69" i="20" s="1"/>
  <c r="X39" i="20"/>
  <c r="U39" i="20" s="1"/>
  <c r="X13" i="20"/>
  <c r="U13" i="20" s="1"/>
  <c r="X21" i="20"/>
  <c r="U21" i="20" s="1"/>
  <c r="X56" i="20"/>
  <c r="U56" i="20" s="1"/>
  <c r="X18" i="20"/>
  <c r="U18" i="20" s="1"/>
  <c r="X31" i="20"/>
  <c r="U31" i="20" s="1"/>
  <c r="X5" i="20"/>
  <c r="U5" i="20" s="1"/>
  <c r="X27" i="20"/>
  <c r="U27" i="20" s="1"/>
  <c r="X9" i="20"/>
  <c r="U9" i="20" s="1"/>
  <c r="X11" i="20"/>
  <c r="U11" i="20" s="1"/>
  <c r="X62" i="20"/>
  <c r="U62" i="20" s="1"/>
  <c r="X46" i="20"/>
  <c r="U46" i="20" s="1"/>
  <c r="X65" i="20"/>
  <c r="U65" i="20" s="1"/>
  <c r="X41" i="20"/>
  <c r="U41" i="20" s="1"/>
  <c r="X51" i="20"/>
  <c r="U51" i="20" s="1"/>
  <c r="X24" i="20"/>
  <c r="U24" i="20" s="1"/>
  <c r="X59" i="20"/>
  <c r="U59" i="20" s="1"/>
  <c r="X4" i="20"/>
  <c r="U4" i="20" s="1"/>
  <c r="X30" i="20"/>
  <c r="U30" i="20" s="1"/>
  <c r="X68" i="20"/>
  <c r="U68" i="20" s="1"/>
  <c r="X8" i="20"/>
  <c r="U8" i="20" s="1"/>
  <c r="X43" i="20"/>
  <c r="U43" i="20" s="1"/>
  <c r="X49" i="20"/>
  <c r="U49" i="20" s="1"/>
  <c r="X15" i="20"/>
  <c r="U15" i="20" s="1"/>
  <c r="X57" i="20"/>
  <c r="U57" i="20" s="1"/>
  <c r="X29" i="20"/>
  <c r="U29" i="20" s="1"/>
  <c r="X54" i="20"/>
  <c r="U54" i="20" s="1"/>
  <c r="X33" i="20"/>
  <c r="U33" i="20" s="1"/>
  <c r="X37" i="20"/>
  <c r="U37" i="20" s="1"/>
  <c r="AC3" i="20" l="1" a="1"/>
  <c r="AC3" i="20" s="1"/>
  <c r="AD3" i="20" s="1"/>
  <c r="AC4" i="20" a="1"/>
  <c r="AC4" i="20" s="1"/>
  <c r="AD4" i="20" s="1"/>
  <c r="I16" i="20" l="1"/>
  <c r="J16" i="20" s="1"/>
  <c r="I17" i="20" l="1"/>
  <c r="J17" i="20" s="1"/>
  <c r="I18" i="20" l="1"/>
  <c r="J18" i="20" s="1"/>
  <c r="I19" i="20" l="1"/>
  <c r="J19" i="20" s="1"/>
  <c r="I20" i="20" l="1"/>
  <c r="J20" i="20" s="1"/>
  <c r="I21" i="20" l="1"/>
  <c r="J21" i="20" s="1"/>
  <c r="I22" i="20" l="1"/>
  <c r="J22" i="20" s="1"/>
  <c r="I23" i="20" l="1"/>
  <c r="J23" i="20" s="1"/>
  <c r="I24" i="20" l="1"/>
  <c r="J24" i="20" s="1"/>
  <c r="I25" i="20" l="1"/>
  <c r="J25" i="20" s="1"/>
  <c r="I26" i="20" l="1"/>
  <c r="J26" i="20" s="1"/>
  <c r="I27" i="20" l="1"/>
  <c r="J27" i="20" s="1"/>
  <c r="I28" i="20" l="1"/>
  <c r="J28" i="20" s="1"/>
  <c r="I29" i="20" l="1"/>
  <c r="J29" i="20" s="1"/>
  <c r="I30" i="20" l="1"/>
  <c r="J30" i="20" s="1"/>
  <c r="I31" i="20" l="1"/>
  <c r="J31" i="20" s="1"/>
  <c r="EV70" i="2"/>
  <c r="EU70" i="2"/>
  <c r="ET70" i="2"/>
  <c r="ES70" i="2"/>
  <c r="ER70" i="2"/>
  <c r="EV69" i="2"/>
  <c r="ER69" i="2" s="1"/>
  <c r="EU69" i="2"/>
  <c r="ET69" i="2"/>
  <c r="ES69" i="2"/>
  <c r="EV68" i="2"/>
  <c r="EU68" i="2"/>
  <c r="ET68" i="2"/>
  <c r="ES68" i="2"/>
  <c r="ER68" i="2" s="1"/>
  <c r="EV67" i="2"/>
  <c r="EU67" i="2"/>
  <c r="ET67" i="2"/>
  <c r="ES67" i="2"/>
  <c r="ER67" i="2" s="1"/>
  <c r="EV66" i="2"/>
  <c r="EU66" i="2"/>
  <c r="ET66" i="2"/>
  <c r="ES66" i="2"/>
  <c r="ER66" i="2" s="1"/>
  <c r="EV65" i="2"/>
  <c r="EU65" i="2"/>
  <c r="ET65" i="2"/>
  <c r="ES65" i="2"/>
  <c r="ER65" i="2" s="1"/>
  <c r="EV64" i="2"/>
  <c r="EU64" i="2"/>
  <c r="ET64" i="2"/>
  <c r="ES64" i="2"/>
  <c r="ER64" i="2"/>
  <c r="EV63" i="2"/>
  <c r="ER63" i="2" s="1"/>
  <c r="EU63" i="2"/>
  <c r="ET63" i="2"/>
  <c r="ES63" i="2"/>
  <c r="EV62" i="2"/>
  <c r="EU62" i="2"/>
  <c r="ET62" i="2"/>
  <c r="ES62" i="2"/>
  <c r="ER62" i="2" s="1"/>
  <c r="EV61" i="2"/>
  <c r="EU61" i="2"/>
  <c r="ET61" i="2"/>
  <c r="ES61" i="2"/>
  <c r="ER61" i="2" s="1"/>
  <c r="EV60" i="2"/>
  <c r="EU60" i="2"/>
  <c r="ET60" i="2"/>
  <c r="ES60" i="2"/>
  <c r="ER60" i="2" s="1"/>
  <c r="EV59" i="2"/>
  <c r="EU59" i="2"/>
  <c r="ET59" i="2"/>
  <c r="ES59" i="2"/>
  <c r="ER59" i="2" s="1"/>
  <c r="EV58" i="2"/>
  <c r="EU58" i="2"/>
  <c r="ET58" i="2"/>
  <c r="ES58" i="2"/>
  <c r="ER58" i="2"/>
  <c r="EV57" i="2"/>
  <c r="ER57" i="2" s="1"/>
  <c r="EU57" i="2"/>
  <c r="ET57" i="2"/>
  <c r="ES57" i="2"/>
  <c r="EV56" i="2"/>
  <c r="EU56" i="2"/>
  <c r="ET56" i="2"/>
  <c r="ES56" i="2"/>
  <c r="ER56" i="2" s="1"/>
  <c r="EV55" i="2"/>
  <c r="EU55" i="2"/>
  <c r="ET55" i="2"/>
  <c r="ES55" i="2"/>
  <c r="ER55" i="2" s="1"/>
  <c r="EV54" i="2"/>
  <c r="EU54" i="2"/>
  <c r="ET54" i="2"/>
  <c r="ES54" i="2"/>
  <c r="ER54" i="2" s="1"/>
  <c r="EV53" i="2"/>
  <c r="EU53" i="2"/>
  <c r="ET53" i="2"/>
  <c r="ES53" i="2"/>
  <c r="ER53" i="2" s="1"/>
  <c r="EV52" i="2"/>
  <c r="EU52" i="2"/>
  <c r="ET52" i="2"/>
  <c r="ES52" i="2"/>
  <c r="ER52" i="2"/>
  <c r="EV51" i="2"/>
  <c r="ER51" i="2" s="1"/>
  <c r="EU51" i="2"/>
  <c r="ET51" i="2"/>
  <c r="ES51" i="2"/>
  <c r="EV50" i="2"/>
  <c r="EU50" i="2"/>
  <c r="ET50" i="2"/>
  <c r="ES50" i="2"/>
  <c r="ER50" i="2" s="1"/>
  <c r="EV49" i="2"/>
  <c r="EU49" i="2"/>
  <c r="ET49" i="2"/>
  <c r="ES49" i="2"/>
  <c r="ER49" i="2" s="1"/>
  <c r="EV48" i="2"/>
  <c r="EU48" i="2"/>
  <c r="ET48" i="2"/>
  <c r="ES48" i="2"/>
  <c r="ER48" i="2" s="1"/>
  <c r="EV47" i="2"/>
  <c r="EU47" i="2"/>
  <c r="ET47" i="2"/>
  <c r="ES47" i="2"/>
  <c r="ER47" i="2" s="1"/>
  <c r="EV46" i="2"/>
  <c r="EU46" i="2"/>
  <c r="ET46" i="2"/>
  <c r="ES46" i="2"/>
  <c r="ER46" i="2"/>
  <c r="EV45" i="2"/>
  <c r="ER45" i="2" s="1"/>
  <c r="EU45" i="2"/>
  <c r="ET45" i="2"/>
  <c r="ES45" i="2"/>
  <c r="EV44" i="2"/>
  <c r="EU44" i="2"/>
  <c r="ET44" i="2"/>
  <c r="ES44" i="2"/>
  <c r="ER44" i="2" s="1"/>
  <c r="EV43" i="2"/>
  <c r="EU43" i="2"/>
  <c r="ET43" i="2"/>
  <c r="ES43" i="2"/>
  <c r="ER43" i="2" s="1"/>
  <c r="EV42" i="2"/>
  <c r="EU42" i="2"/>
  <c r="ET42" i="2"/>
  <c r="ES42" i="2"/>
  <c r="ER42" i="2" s="1"/>
  <c r="EV41" i="2"/>
  <c r="EU41" i="2"/>
  <c r="ET41" i="2"/>
  <c r="ES41" i="2"/>
  <c r="ER41" i="2"/>
  <c r="EV40" i="2"/>
  <c r="EU40" i="2"/>
  <c r="ET40" i="2"/>
  <c r="ES40" i="2"/>
  <c r="ER40" i="2"/>
  <c r="EV39" i="2"/>
  <c r="ER39" i="2" s="1"/>
  <c r="EU39" i="2"/>
  <c r="ET39" i="2"/>
  <c r="ES39" i="2"/>
  <c r="EV38" i="2"/>
  <c r="EU38" i="2"/>
  <c r="ET38" i="2"/>
  <c r="ES38" i="2"/>
  <c r="ER38" i="2" s="1"/>
  <c r="EV37" i="2"/>
  <c r="EU37" i="2"/>
  <c r="ET37" i="2"/>
  <c r="ES37" i="2"/>
  <c r="ER37" i="2" s="1"/>
  <c r="EV36" i="2"/>
  <c r="EU36" i="2"/>
  <c r="ET36" i="2"/>
  <c r="ES36" i="2"/>
  <c r="ER36" i="2" s="1"/>
  <c r="EV35" i="2"/>
  <c r="EU35" i="2"/>
  <c r="ET35" i="2"/>
  <c r="ES35" i="2"/>
  <c r="ER35" i="2"/>
  <c r="EV34" i="2"/>
  <c r="EU34" i="2"/>
  <c r="ET34" i="2"/>
  <c r="ES34" i="2"/>
  <c r="ER34" i="2"/>
  <c r="EV33" i="2"/>
  <c r="ER33" i="2" s="1"/>
  <c r="EU33" i="2"/>
  <c r="ET33" i="2"/>
  <c r="ES33" i="2"/>
  <c r="EV32" i="2"/>
  <c r="EU32" i="2"/>
  <c r="ET32" i="2"/>
  <c r="ES32" i="2"/>
  <c r="ER32" i="2" s="1"/>
  <c r="EV31" i="2"/>
  <c r="EU31" i="2"/>
  <c r="ET31" i="2"/>
  <c r="ES31" i="2"/>
  <c r="ER31" i="2" s="1"/>
  <c r="EV30" i="2"/>
  <c r="EU30" i="2"/>
  <c r="ET30" i="2"/>
  <c r="ES30" i="2"/>
  <c r="ER30" i="2" s="1"/>
  <c r="EV29" i="2"/>
  <c r="EU29" i="2"/>
  <c r="ET29" i="2"/>
  <c r="ES29" i="2"/>
  <c r="ER29" i="2"/>
  <c r="EV28" i="2"/>
  <c r="EU28" i="2"/>
  <c r="ET28" i="2"/>
  <c r="ES28" i="2"/>
  <c r="ER28" i="2"/>
  <c r="EV27" i="2"/>
  <c r="ER27" i="2" s="1"/>
  <c r="EU27" i="2"/>
  <c r="ET27" i="2"/>
  <c r="ES27" i="2"/>
  <c r="EV26" i="2"/>
  <c r="EU26" i="2"/>
  <c r="ET26" i="2"/>
  <c r="ES26" i="2"/>
  <c r="ER26" i="2" s="1"/>
  <c r="EV25" i="2"/>
  <c r="EU25" i="2"/>
  <c r="ET25" i="2"/>
  <c r="ES25" i="2"/>
  <c r="ER25" i="2" s="1"/>
  <c r="EV24" i="2"/>
  <c r="EU24" i="2"/>
  <c r="ET24" i="2"/>
  <c r="ES24" i="2"/>
  <c r="ER24" i="2" s="1"/>
  <c r="EV23" i="2"/>
  <c r="EU23" i="2"/>
  <c r="ET23" i="2"/>
  <c r="ES23" i="2"/>
  <c r="ER23" i="2"/>
  <c r="EV22" i="2"/>
  <c r="EU22" i="2"/>
  <c r="ET22" i="2"/>
  <c r="ES22" i="2"/>
  <c r="ER22" i="2"/>
  <c r="EV21" i="2"/>
  <c r="ER21" i="2" s="1"/>
  <c r="EU21" i="2"/>
  <c r="ET21" i="2"/>
  <c r="ES21" i="2"/>
  <c r="EV20" i="2"/>
  <c r="EU20" i="2"/>
  <c r="ET20" i="2"/>
  <c r="ES20" i="2"/>
  <c r="ER20" i="2" s="1"/>
  <c r="EV19" i="2"/>
  <c r="EU19" i="2"/>
  <c r="ET19" i="2"/>
  <c r="ES19" i="2"/>
  <c r="ER19" i="2" s="1"/>
  <c r="EV18" i="2"/>
  <c r="EU18" i="2"/>
  <c r="ET18" i="2"/>
  <c r="ES18" i="2"/>
  <c r="ER18" i="2" s="1"/>
  <c r="EV17" i="2"/>
  <c r="EU17" i="2"/>
  <c r="ET17" i="2"/>
  <c r="ES17" i="2"/>
  <c r="ER17" i="2"/>
  <c r="EV16" i="2"/>
  <c r="EU16" i="2"/>
  <c r="ET16" i="2"/>
  <c r="ES16" i="2"/>
  <c r="ER16" i="2"/>
  <c r="EV15" i="2"/>
  <c r="ER15" i="2" s="1"/>
  <c r="EU15" i="2"/>
  <c r="ET15" i="2"/>
  <c r="ES15" i="2"/>
  <c r="EV14" i="2"/>
  <c r="EU14" i="2"/>
  <c r="ET14" i="2"/>
  <c r="ES14" i="2"/>
  <c r="ER14" i="2" s="1"/>
  <c r="EV13" i="2"/>
  <c r="EU13" i="2"/>
  <c r="ET13" i="2"/>
  <c r="ES13" i="2"/>
  <c r="ER13" i="2" s="1"/>
  <c r="EV12" i="2"/>
  <c r="EU12" i="2"/>
  <c r="ET12" i="2"/>
  <c r="ES12" i="2"/>
  <c r="ER12" i="2" s="1"/>
  <c r="EV11" i="2"/>
  <c r="EU11" i="2"/>
  <c r="ET11" i="2"/>
  <c r="ES11" i="2"/>
  <c r="ER11" i="2"/>
  <c r="EV10" i="2"/>
  <c r="EU10" i="2"/>
  <c r="ET10" i="2"/>
  <c r="ES10" i="2"/>
  <c r="ER10" i="2"/>
  <c r="EV9" i="2"/>
  <c r="ER9" i="2" s="1"/>
  <c r="EU9" i="2"/>
  <c r="ET9" i="2"/>
  <c r="ES9" i="2"/>
  <c r="EV8" i="2"/>
  <c r="EU8" i="2"/>
  <c r="ET8" i="2"/>
  <c r="ES8" i="2"/>
  <c r="ER8" i="2" s="1"/>
  <c r="EV7" i="2"/>
  <c r="EU7" i="2"/>
  <c r="ET7" i="2"/>
  <c r="ES7" i="2"/>
  <c r="ER7" i="2" s="1"/>
  <c r="EV6" i="2"/>
  <c r="EU6" i="2"/>
  <c r="ET6" i="2"/>
  <c r="ES6" i="2"/>
  <c r="ER6" i="2" s="1"/>
  <c r="EV5" i="2"/>
  <c r="EU5" i="2"/>
  <c r="ET5" i="2"/>
  <c r="ES5" i="2"/>
  <c r="ER5" i="2"/>
  <c r="EV4" i="2"/>
  <c r="EU4" i="2"/>
  <c r="ET4" i="2"/>
  <c r="ES4" i="2"/>
  <c r="ER4" i="2"/>
  <c r="EV3" i="2"/>
  <c r="ER3" i="2" s="1"/>
  <c r="EU3" i="2"/>
  <c r="ET3" i="2"/>
  <c r="ES3" i="2"/>
  <c r="EL70" i="2"/>
  <c r="EK70" i="2"/>
  <c r="EJ70" i="2"/>
  <c r="EI70" i="2"/>
  <c r="EH70" i="2"/>
  <c r="EL69" i="2"/>
  <c r="EK69" i="2"/>
  <c r="EJ69" i="2"/>
  <c r="EI69" i="2"/>
  <c r="EH69" i="2"/>
  <c r="EL68" i="2"/>
  <c r="EK68" i="2"/>
  <c r="EJ68" i="2"/>
  <c r="EI68" i="2"/>
  <c r="EH68" i="2" s="1"/>
  <c r="EL67" i="2"/>
  <c r="EK67" i="2"/>
  <c r="EJ67" i="2"/>
  <c r="EI67" i="2"/>
  <c r="EH67" i="2" s="1"/>
  <c r="EL66" i="2"/>
  <c r="EK66" i="2"/>
  <c r="EJ66" i="2"/>
  <c r="EH66" i="2" s="1"/>
  <c r="EI66" i="2"/>
  <c r="EL65" i="2"/>
  <c r="EK65" i="2"/>
  <c r="EJ65" i="2"/>
  <c r="EI65" i="2"/>
  <c r="EH65" i="2" s="1"/>
  <c r="EL64" i="2"/>
  <c r="EK64" i="2"/>
  <c r="EJ64" i="2"/>
  <c r="EI64" i="2"/>
  <c r="EH64" i="2"/>
  <c r="EL63" i="2"/>
  <c r="EK63" i="2"/>
  <c r="EJ63" i="2"/>
  <c r="EI63" i="2"/>
  <c r="EH63" i="2"/>
  <c r="EL62" i="2"/>
  <c r="EK62" i="2"/>
  <c r="EJ62" i="2"/>
  <c r="EI62" i="2"/>
  <c r="EH62" i="2" s="1"/>
  <c r="EL61" i="2"/>
  <c r="EK61" i="2"/>
  <c r="EJ61" i="2"/>
  <c r="EI61" i="2"/>
  <c r="EH61" i="2" s="1"/>
  <c r="EL60" i="2"/>
  <c r="EK60" i="2"/>
  <c r="EJ60" i="2"/>
  <c r="EH60" i="2" s="1"/>
  <c r="EI60" i="2"/>
  <c r="EL59" i="2"/>
  <c r="EK59" i="2"/>
  <c r="EJ59" i="2"/>
  <c r="EI59" i="2"/>
  <c r="EH59" i="2" s="1"/>
  <c r="EL58" i="2"/>
  <c r="EK58" i="2"/>
  <c r="EJ58" i="2"/>
  <c r="EI58" i="2"/>
  <c r="EH58" i="2"/>
  <c r="EL57" i="2"/>
  <c r="EK57" i="2"/>
  <c r="EJ57" i="2"/>
  <c r="EI57" i="2"/>
  <c r="EH57" i="2"/>
  <c r="EL56" i="2"/>
  <c r="EK56" i="2"/>
  <c r="EJ56" i="2"/>
  <c r="EI56" i="2"/>
  <c r="EH56" i="2" s="1"/>
  <c r="EL55" i="2"/>
  <c r="EK55" i="2"/>
  <c r="EJ55" i="2"/>
  <c r="EI55" i="2"/>
  <c r="EH55" i="2" s="1"/>
  <c r="EL54" i="2"/>
  <c r="EK54" i="2"/>
  <c r="EJ54" i="2"/>
  <c r="EH54" i="2" s="1"/>
  <c r="EI54" i="2"/>
  <c r="EL53" i="2"/>
  <c r="EK53" i="2"/>
  <c r="EJ53" i="2"/>
  <c r="EI53" i="2"/>
  <c r="EH53" i="2" s="1"/>
  <c r="EL52" i="2"/>
  <c r="EK52" i="2"/>
  <c r="EJ52" i="2"/>
  <c r="EI52" i="2"/>
  <c r="EH52" i="2"/>
  <c r="EL51" i="2"/>
  <c r="EK51" i="2"/>
  <c r="EJ51" i="2"/>
  <c r="EI51" i="2"/>
  <c r="EH51" i="2"/>
  <c r="EL50" i="2"/>
  <c r="EK50" i="2"/>
  <c r="EJ50" i="2"/>
  <c r="EI50" i="2"/>
  <c r="EH50" i="2" s="1"/>
  <c r="EL49" i="2"/>
  <c r="EK49" i="2"/>
  <c r="EJ49" i="2"/>
  <c r="EI49" i="2"/>
  <c r="EH49" i="2" s="1"/>
  <c r="EL48" i="2"/>
  <c r="EK48" i="2"/>
  <c r="EJ48" i="2"/>
  <c r="EH48" i="2" s="1"/>
  <c r="EI48" i="2"/>
  <c r="EL47" i="2"/>
  <c r="EK47" i="2"/>
  <c r="EJ47" i="2"/>
  <c r="EI47" i="2"/>
  <c r="EH47" i="2" s="1"/>
  <c r="EL46" i="2"/>
  <c r="EK46" i="2"/>
  <c r="EJ46" i="2"/>
  <c r="EI46" i="2"/>
  <c r="EH46" i="2"/>
  <c r="EL45" i="2"/>
  <c r="EK45" i="2"/>
  <c r="EJ45" i="2"/>
  <c r="EI45" i="2"/>
  <c r="EH45" i="2"/>
  <c r="EL44" i="2"/>
  <c r="EK44" i="2"/>
  <c r="EJ44" i="2"/>
  <c r="EI44" i="2"/>
  <c r="EH44" i="2" s="1"/>
  <c r="EL43" i="2"/>
  <c r="EK43" i="2"/>
  <c r="EJ43" i="2"/>
  <c r="EI43" i="2"/>
  <c r="EH43" i="2" s="1"/>
  <c r="EL42" i="2"/>
  <c r="EK42" i="2"/>
  <c r="EJ42" i="2"/>
  <c r="EH42" i="2" s="1"/>
  <c r="EI42" i="2"/>
  <c r="EL41" i="2"/>
  <c r="EK41" i="2"/>
  <c r="EJ41" i="2"/>
  <c r="EI41" i="2"/>
  <c r="EH41" i="2" s="1"/>
  <c r="EL40" i="2"/>
  <c r="EK40" i="2"/>
  <c r="EJ40" i="2"/>
  <c r="EI40" i="2"/>
  <c r="EH40" i="2"/>
  <c r="EL39" i="2"/>
  <c r="EK39" i="2"/>
  <c r="EJ39" i="2"/>
  <c r="EI39" i="2"/>
  <c r="EH39" i="2"/>
  <c r="EL38" i="2"/>
  <c r="EK38" i="2"/>
  <c r="EJ38" i="2"/>
  <c r="EI38" i="2"/>
  <c r="EH38" i="2" s="1"/>
  <c r="EL37" i="2"/>
  <c r="EK37" i="2"/>
  <c r="EJ37" i="2"/>
  <c r="EI37" i="2"/>
  <c r="EH37" i="2" s="1"/>
  <c r="EL36" i="2"/>
  <c r="EK36" i="2"/>
  <c r="EJ36" i="2"/>
  <c r="EH36" i="2" s="1"/>
  <c r="EI36" i="2"/>
  <c r="EL35" i="2"/>
  <c r="EK35" i="2"/>
  <c r="EJ35" i="2"/>
  <c r="EI35" i="2"/>
  <c r="EH35" i="2" s="1"/>
  <c r="EL34" i="2"/>
  <c r="EK34" i="2"/>
  <c r="EJ34" i="2"/>
  <c r="EI34" i="2"/>
  <c r="EH34" i="2"/>
  <c r="EL33" i="2"/>
  <c r="EK33" i="2"/>
  <c r="EJ33" i="2"/>
  <c r="EI33" i="2"/>
  <c r="EH33" i="2"/>
  <c r="EL32" i="2"/>
  <c r="EK32" i="2"/>
  <c r="EJ32" i="2"/>
  <c r="EI32" i="2"/>
  <c r="EH32" i="2" s="1"/>
  <c r="EL31" i="2"/>
  <c r="EK31" i="2"/>
  <c r="EJ31" i="2"/>
  <c r="EI31" i="2"/>
  <c r="EH31" i="2" s="1"/>
  <c r="EL30" i="2"/>
  <c r="EK30" i="2"/>
  <c r="EJ30" i="2"/>
  <c r="EH30" i="2" s="1"/>
  <c r="EI30" i="2"/>
  <c r="EL29" i="2"/>
  <c r="EK29" i="2"/>
  <c r="EJ29" i="2"/>
  <c r="EI29" i="2"/>
  <c r="EH29" i="2" s="1"/>
  <c r="EL28" i="2"/>
  <c r="EK28" i="2"/>
  <c r="EJ28" i="2"/>
  <c r="EI28" i="2"/>
  <c r="EH28" i="2"/>
  <c r="EL27" i="2"/>
  <c r="EK27" i="2"/>
  <c r="EJ27" i="2"/>
  <c r="EI27" i="2"/>
  <c r="EH27" i="2"/>
  <c r="EL26" i="2"/>
  <c r="EK26" i="2"/>
  <c r="EJ26" i="2"/>
  <c r="EI26" i="2"/>
  <c r="EH26" i="2" s="1"/>
  <c r="EL25" i="2"/>
  <c r="EK25" i="2"/>
  <c r="EJ25" i="2"/>
  <c r="EI25" i="2"/>
  <c r="EH25" i="2" s="1"/>
  <c r="EL24" i="2"/>
  <c r="EK24" i="2"/>
  <c r="EJ24" i="2"/>
  <c r="EH24" i="2" s="1"/>
  <c r="EI24" i="2"/>
  <c r="EL23" i="2"/>
  <c r="EK23" i="2"/>
  <c r="EJ23" i="2"/>
  <c r="EI23" i="2"/>
  <c r="EH23" i="2" s="1"/>
  <c r="EL22" i="2"/>
  <c r="EK22" i="2"/>
  <c r="EJ22" i="2"/>
  <c r="EI22" i="2"/>
  <c r="EH22" i="2"/>
  <c r="EL21" i="2"/>
  <c r="EK21" i="2"/>
  <c r="EJ21" i="2"/>
  <c r="EI21" i="2"/>
  <c r="EH21" i="2"/>
  <c r="EL20" i="2"/>
  <c r="EK20" i="2"/>
  <c r="EJ20" i="2"/>
  <c r="EI20" i="2"/>
  <c r="EH20" i="2" s="1"/>
  <c r="EL19" i="2"/>
  <c r="EK19" i="2"/>
  <c r="EJ19" i="2"/>
  <c r="EI19" i="2"/>
  <c r="EH19" i="2" s="1"/>
  <c r="EL18" i="2"/>
  <c r="EK18" i="2"/>
  <c r="EJ18" i="2"/>
  <c r="EH18" i="2" s="1"/>
  <c r="EI18" i="2"/>
  <c r="EL17" i="2"/>
  <c r="EK17" i="2"/>
  <c r="EJ17" i="2"/>
  <c r="EI17" i="2"/>
  <c r="EH17" i="2" s="1"/>
  <c r="EL16" i="2"/>
  <c r="EK16" i="2"/>
  <c r="EJ16" i="2"/>
  <c r="EI16" i="2"/>
  <c r="EH16" i="2"/>
  <c r="EL15" i="2"/>
  <c r="EK15" i="2"/>
  <c r="EJ15" i="2"/>
  <c r="EI15" i="2"/>
  <c r="EH15" i="2"/>
  <c r="EL14" i="2"/>
  <c r="EK14" i="2"/>
  <c r="EJ14" i="2"/>
  <c r="EI14" i="2"/>
  <c r="EH14" i="2" s="1"/>
  <c r="EL13" i="2"/>
  <c r="EK13" i="2"/>
  <c r="EJ13" i="2"/>
  <c r="EI13" i="2"/>
  <c r="EH13" i="2" s="1"/>
  <c r="EL12" i="2"/>
  <c r="EK12" i="2"/>
  <c r="EJ12" i="2"/>
  <c r="EH12" i="2" s="1"/>
  <c r="EI12" i="2"/>
  <c r="EL11" i="2"/>
  <c r="EK11" i="2"/>
  <c r="EJ11" i="2"/>
  <c r="EI11" i="2"/>
  <c r="EH11" i="2" s="1"/>
  <c r="EL10" i="2"/>
  <c r="EK10" i="2"/>
  <c r="EJ10" i="2"/>
  <c r="EI10" i="2"/>
  <c r="EH10" i="2"/>
  <c r="EL9" i="2"/>
  <c r="EK9" i="2"/>
  <c r="EJ9" i="2"/>
  <c r="EI9" i="2"/>
  <c r="EH9" i="2"/>
  <c r="EL8" i="2"/>
  <c r="EK8" i="2"/>
  <c r="EJ8" i="2"/>
  <c r="EI8" i="2"/>
  <c r="EH8" i="2" s="1"/>
  <c r="EL7" i="2"/>
  <c r="EK7" i="2"/>
  <c r="EJ7" i="2"/>
  <c r="EI7" i="2"/>
  <c r="EH7" i="2" s="1"/>
  <c r="EL6" i="2"/>
  <c r="EK6" i="2"/>
  <c r="EJ6" i="2"/>
  <c r="EH6" i="2" s="1"/>
  <c r="EI6" i="2"/>
  <c r="EL5" i="2"/>
  <c r="EK5" i="2"/>
  <c r="EJ5" i="2"/>
  <c r="EI5" i="2"/>
  <c r="EH5" i="2" s="1"/>
  <c r="EL4" i="2"/>
  <c r="EK4" i="2"/>
  <c r="EJ4" i="2"/>
  <c r="EI4" i="2"/>
  <c r="EH4" i="2"/>
  <c r="EL3" i="2"/>
  <c r="EK3" i="2"/>
  <c r="EJ3" i="2"/>
  <c r="EI3" i="2"/>
  <c r="EH3" i="2"/>
  <c r="EB70" i="2"/>
  <c r="EA70" i="2"/>
  <c r="DZ70" i="2"/>
  <c r="DY70" i="2"/>
  <c r="DX70" i="2"/>
  <c r="EB69" i="2"/>
  <c r="EA69" i="2"/>
  <c r="DZ69" i="2"/>
  <c r="DY69" i="2"/>
  <c r="DX69" i="2"/>
  <c r="EB68" i="2"/>
  <c r="EA68" i="2"/>
  <c r="DZ68" i="2"/>
  <c r="DY68" i="2"/>
  <c r="DX68" i="2" s="1"/>
  <c r="EB67" i="2"/>
  <c r="EA67" i="2"/>
  <c r="DZ67" i="2"/>
  <c r="DY67" i="2"/>
  <c r="DX67" i="2" s="1"/>
  <c r="EB66" i="2"/>
  <c r="EA66" i="2"/>
  <c r="DZ66" i="2"/>
  <c r="DX66" i="2" s="1"/>
  <c r="DY66" i="2"/>
  <c r="EB65" i="2"/>
  <c r="EA65" i="2"/>
  <c r="DZ65" i="2"/>
  <c r="DY65" i="2"/>
  <c r="DX65" i="2" s="1"/>
  <c r="EB64" i="2"/>
  <c r="EA64" i="2"/>
  <c r="DZ64" i="2"/>
  <c r="DY64" i="2"/>
  <c r="DX64" i="2"/>
  <c r="EB63" i="2"/>
  <c r="EA63" i="2"/>
  <c r="DZ63" i="2"/>
  <c r="DY63" i="2"/>
  <c r="DX63" i="2"/>
  <c r="EB62" i="2"/>
  <c r="EA62" i="2"/>
  <c r="DZ62" i="2"/>
  <c r="DY62" i="2"/>
  <c r="DX62" i="2" s="1"/>
  <c r="EB61" i="2"/>
  <c r="EA61" i="2"/>
  <c r="DZ61" i="2"/>
  <c r="DY61" i="2"/>
  <c r="DX61" i="2" s="1"/>
  <c r="EB60" i="2"/>
  <c r="EA60" i="2"/>
  <c r="DZ60" i="2"/>
  <c r="DX60" i="2" s="1"/>
  <c r="DY60" i="2"/>
  <c r="EB59" i="2"/>
  <c r="EA59" i="2"/>
  <c r="DZ59" i="2"/>
  <c r="DY59" i="2"/>
  <c r="DX59" i="2" s="1"/>
  <c r="EB58" i="2"/>
  <c r="EA58" i="2"/>
  <c r="DZ58" i="2"/>
  <c r="DY58" i="2"/>
  <c r="DX58" i="2"/>
  <c r="EB57" i="2"/>
  <c r="EA57" i="2"/>
  <c r="DZ57" i="2"/>
  <c r="DY57" i="2"/>
  <c r="DX57" i="2"/>
  <c r="EB56" i="2"/>
  <c r="EA56" i="2"/>
  <c r="DZ56" i="2"/>
  <c r="DY56" i="2"/>
  <c r="DX56" i="2" s="1"/>
  <c r="EB55" i="2"/>
  <c r="EA55" i="2"/>
  <c r="DZ55" i="2"/>
  <c r="DY55" i="2"/>
  <c r="DX55" i="2" s="1"/>
  <c r="EB54" i="2"/>
  <c r="EA54" i="2"/>
  <c r="DZ54" i="2"/>
  <c r="DX54" i="2" s="1"/>
  <c r="DY54" i="2"/>
  <c r="EB53" i="2"/>
  <c r="EA53" i="2"/>
  <c r="DZ53" i="2"/>
  <c r="DY53" i="2"/>
  <c r="DX53" i="2" s="1"/>
  <c r="EB52" i="2"/>
  <c r="EA52" i="2"/>
  <c r="DZ52" i="2"/>
  <c r="DY52" i="2"/>
  <c r="DX52" i="2"/>
  <c r="EB51" i="2"/>
  <c r="EA51" i="2"/>
  <c r="DZ51" i="2"/>
  <c r="DY51" i="2"/>
  <c r="DX51" i="2"/>
  <c r="EB50" i="2"/>
  <c r="EA50" i="2"/>
  <c r="DZ50" i="2"/>
  <c r="DY50" i="2"/>
  <c r="DX50" i="2" s="1"/>
  <c r="EB49" i="2"/>
  <c r="EA49" i="2"/>
  <c r="DZ49" i="2"/>
  <c r="DY49" i="2"/>
  <c r="DX49" i="2" s="1"/>
  <c r="EB48" i="2"/>
  <c r="EA48" i="2"/>
  <c r="DZ48" i="2"/>
  <c r="DX48" i="2" s="1"/>
  <c r="DY48" i="2"/>
  <c r="EB47" i="2"/>
  <c r="EA47" i="2"/>
  <c r="DZ47" i="2"/>
  <c r="DY47" i="2"/>
  <c r="DX47" i="2" s="1"/>
  <c r="EB46" i="2"/>
  <c r="EA46" i="2"/>
  <c r="DZ46" i="2"/>
  <c r="DY46" i="2"/>
  <c r="DX46" i="2"/>
  <c r="EB45" i="2"/>
  <c r="EA45" i="2"/>
  <c r="DZ45" i="2"/>
  <c r="DY45" i="2"/>
  <c r="DX45" i="2"/>
  <c r="EB44" i="2"/>
  <c r="EA44" i="2"/>
  <c r="DZ44" i="2"/>
  <c r="DY44" i="2"/>
  <c r="DX44" i="2" s="1"/>
  <c r="EB43" i="2"/>
  <c r="EA43" i="2"/>
  <c r="DZ43" i="2"/>
  <c r="DY43" i="2"/>
  <c r="DX43" i="2" s="1"/>
  <c r="EB42" i="2"/>
  <c r="EA42" i="2"/>
  <c r="DZ42" i="2"/>
  <c r="DX42" i="2" s="1"/>
  <c r="DY42" i="2"/>
  <c r="EB41" i="2"/>
  <c r="EA41" i="2"/>
  <c r="DZ41" i="2"/>
  <c r="DY41" i="2"/>
  <c r="DX41" i="2" s="1"/>
  <c r="EB40" i="2"/>
  <c r="EA40" i="2"/>
  <c r="DZ40" i="2"/>
  <c r="DY40" i="2"/>
  <c r="DX40" i="2"/>
  <c r="EB39" i="2"/>
  <c r="EA39" i="2"/>
  <c r="DZ39" i="2"/>
  <c r="DY39" i="2"/>
  <c r="DX39" i="2"/>
  <c r="EB38" i="2"/>
  <c r="EA38" i="2"/>
  <c r="DZ38" i="2"/>
  <c r="DY38" i="2"/>
  <c r="DX38" i="2" s="1"/>
  <c r="EB37" i="2"/>
  <c r="EA37" i="2"/>
  <c r="DZ37" i="2"/>
  <c r="DY37" i="2"/>
  <c r="DX37" i="2" s="1"/>
  <c r="EB36" i="2"/>
  <c r="EA36" i="2"/>
  <c r="DZ36" i="2"/>
  <c r="DX36" i="2" s="1"/>
  <c r="DY36" i="2"/>
  <c r="EB35" i="2"/>
  <c r="EA35" i="2"/>
  <c r="DZ35" i="2"/>
  <c r="DY35" i="2"/>
  <c r="DX35" i="2" s="1"/>
  <c r="EB34" i="2"/>
  <c r="EA34" i="2"/>
  <c r="DZ34" i="2"/>
  <c r="DY34" i="2"/>
  <c r="DX34" i="2"/>
  <c r="EB33" i="2"/>
  <c r="EA33" i="2"/>
  <c r="DZ33" i="2"/>
  <c r="DY33" i="2"/>
  <c r="DX33" i="2"/>
  <c r="EB32" i="2"/>
  <c r="EA32" i="2"/>
  <c r="DZ32" i="2"/>
  <c r="DY32" i="2"/>
  <c r="DX32" i="2" s="1"/>
  <c r="EB31" i="2"/>
  <c r="EA31" i="2"/>
  <c r="DZ31" i="2"/>
  <c r="DY31" i="2"/>
  <c r="DX31" i="2" s="1"/>
  <c r="EB30" i="2"/>
  <c r="EA30" i="2"/>
  <c r="DZ30" i="2"/>
  <c r="DX30" i="2" s="1"/>
  <c r="DY30" i="2"/>
  <c r="EB29" i="2"/>
  <c r="EA29" i="2"/>
  <c r="DZ29" i="2"/>
  <c r="DY29" i="2"/>
  <c r="DX29" i="2" s="1"/>
  <c r="EB28" i="2"/>
  <c r="EA28" i="2"/>
  <c r="DZ28" i="2"/>
  <c r="DY28" i="2"/>
  <c r="DX28" i="2"/>
  <c r="EB27" i="2"/>
  <c r="EA27" i="2"/>
  <c r="DZ27" i="2"/>
  <c r="DY27" i="2"/>
  <c r="DX27" i="2"/>
  <c r="EB26" i="2"/>
  <c r="EA26" i="2"/>
  <c r="DZ26" i="2"/>
  <c r="DY26" i="2"/>
  <c r="DX26" i="2" s="1"/>
  <c r="EB25" i="2"/>
  <c r="EA25" i="2"/>
  <c r="DZ25" i="2"/>
  <c r="DY25" i="2"/>
  <c r="DX25" i="2" s="1"/>
  <c r="EB24" i="2"/>
  <c r="EA24" i="2"/>
  <c r="DZ24" i="2"/>
  <c r="DX24" i="2" s="1"/>
  <c r="DY24" i="2"/>
  <c r="EB23" i="2"/>
  <c r="EA23" i="2"/>
  <c r="DZ23" i="2"/>
  <c r="DY23" i="2"/>
  <c r="DX23" i="2" s="1"/>
  <c r="EB22" i="2"/>
  <c r="EA22" i="2"/>
  <c r="DZ22" i="2"/>
  <c r="DY22" i="2"/>
  <c r="DX22" i="2"/>
  <c r="EB21" i="2"/>
  <c r="EA21" i="2"/>
  <c r="DZ21" i="2"/>
  <c r="DY21" i="2"/>
  <c r="DX21" i="2"/>
  <c r="EB20" i="2"/>
  <c r="EA20" i="2"/>
  <c r="DZ20" i="2"/>
  <c r="DY20" i="2"/>
  <c r="DX20" i="2" s="1"/>
  <c r="EB19" i="2"/>
  <c r="EA19" i="2"/>
  <c r="DZ19" i="2"/>
  <c r="DY19" i="2"/>
  <c r="DX19" i="2" s="1"/>
  <c r="EB18" i="2"/>
  <c r="EA18" i="2"/>
  <c r="DZ18" i="2"/>
  <c r="DX18" i="2" s="1"/>
  <c r="DY18" i="2"/>
  <c r="EB17" i="2"/>
  <c r="EA17" i="2"/>
  <c r="DZ17" i="2"/>
  <c r="DY17" i="2"/>
  <c r="DX17" i="2" s="1"/>
  <c r="EB16" i="2"/>
  <c r="EA16" i="2"/>
  <c r="DZ16" i="2"/>
  <c r="DY16" i="2"/>
  <c r="DX16" i="2"/>
  <c r="EB15" i="2"/>
  <c r="EA15" i="2"/>
  <c r="DZ15" i="2"/>
  <c r="DY15" i="2"/>
  <c r="DX15" i="2"/>
  <c r="EB14" i="2"/>
  <c r="EA14" i="2"/>
  <c r="DZ14" i="2"/>
  <c r="DY14" i="2"/>
  <c r="DX14" i="2" s="1"/>
  <c r="EB13" i="2"/>
  <c r="EA13" i="2"/>
  <c r="DZ13" i="2"/>
  <c r="DY13" i="2"/>
  <c r="DX13" i="2" s="1"/>
  <c r="EB12" i="2"/>
  <c r="EA12" i="2"/>
  <c r="DZ12" i="2"/>
  <c r="DX12" i="2" s="1"/>
  <c r="DY12" i="2"/>
  <c r="EB11" i="2"/>
  <c r="EA11" i="2"/>
  <c r="DZ11" i="2"/>
  <c r="DY11" i="2"/>
  <c r="DX11" i="2" s="1"/>
  <c r="EB10" i="2"/>
  <c r="EA10" i="2"/>
  <c r="DZ10" i="2"/>
  <c r="DY10" i="2"/>
  <c r="DX10" i="2"/>
  <c r="EB9" i="2"/>
  <c r="EA9" i="2"/>
  <c r="DZ9" i="2"/>
  <c r="DY9" i="2"/>
  <c r="DX9" i="2"/>
  <c r="EB8" i="2"/>
  <c r="EA8" i="2"/>
  <c r="DZ8" i="2"/>
  <c r="DY8" i="2"/>
  <c r="DX8" i="2" s="1"/>
  <c r="EB7" i="2"/>
  <c r="EA7" i="2"/>
  <c r="DZ7" i="2"/>
  <c r="DY7" i="2"/>
  <c r="DX7" i="2" s="1"/>
  <c r="EB6" i="2"/>
  <c r="EA6" i="2"/>
  <c r="DZ6" i="2"/>
  <c r="DX6" i="2" s="1"/>
  <c r="DY6" i="2"/>
  <c r="EB5" i="2"/>
  <c r="EA5" i="2"/>
  <c r="DZ5" i="2"/>
  <c r="DY5" i="2"/>
  <c r="DX5" i="2" s="1"/>
  <c r="EB4" i="2"/>
  <c r="EA4" i="2"/>
  <c r="DZ4" i="2"/>
  <c r="DY4" i="2"/>
  <c r="DX4" i="2"/>
  <c r="EB3" i="2"/>
  <c r="EA3" i="2"/>
  <c r="DZ3" i="2"/>
  <c r="DY3" i="2"/>
  <c r="DX3" i="2"/>
  <c r="DR70" i="2"/>
  <c r="DQ70" i="2"/>
  <c r="DP70" i="2"/>
  <c r="DO70" i="2"/>
  <c r="DN70" i="2" s="1"/>
  <c r="DR69" i="2"/>
  <c r="DQ69" i="2"/>
  <c r="DP69" i="2"/>
  <c r="DO69" i="2"/>
  <c r="DN69" i="2" s="1"/>
  <c r="DR68" i="2"/>
  <c r="DQ68" i="2"/>
  <c r="DP68" i="2"/>
  <c r="DO68" i="2"/>
  <c r="DN68" i="2" s="1"/>
  <c r="DR67" i="2"/>
  <c r="DQ67" i="2"/>
  <c r="DP67" i="2"/>
  <c r="DN67" i="2" s="1"/>
  <c r="DO67" i="2"/>
  <c r="DR66" i="2"/>
  <c r="DQ66" i="2"/>
  <c r="DP66" i="2"/>
  <c r="DO66" i="2"/>
  <c r="DN66" i="2" s="1"/>
  <c r="DR65" i="2"/>
  <c r="DQ65" i="2"/>
  <c r="DP65" i="2"/>
  <c r="DO65" i="2"/>
  <c r="DN65" i="2"/>
  <c r="DR64" i="2"/>
  <c r="DQ64" i="2"/>
  <c r="DP64" i="2"/>
  <c r="DO64" i="2"/>
  <c r="DN64" i="2" s="1"/>
  <c r="DR63" i="2"/>
  <c r="DQ63" i="2"/>
  <c r="DP63" i="2"/>
  <c r="DO63" i="2"/>
  <c r="DN63" i="2" s="1"/>
  <c r="DR62" i="2"/>
  <c r="DQ62" i="2"/>
  <c r="DP62" i="2"/>
  <c r="DO62" i="2"/>
  <c r="DN62" i="2" s="1"/>
  <c r="DR61" i="2"/>
  <c r="DQ61" i="2"/>
  <c r="DP61" i="2"/>
  <c r="DN61" i="2" s="1"/>
  <c r="DO61" i="2"/>
  <c r="DR60" i="2"/>
  <c r="DQ60" i="2"/>
  <c r="DP60" i="2"/>
  <c r="DO60" i="2"/>
  <c r="DN60" i="2" s="1"/>
  <c r="DR59" i="2"/>
  <c r="DQ59" i="2"/>
  <c r="DP59" i="2"/>
  <c r="DO59" i="2"/>
  <c r="DN59" i="2"/>
  <c r="DR58" i="2"/>
  <c r="DQ58" i="2"/>
  <c r="DP58" i="2"/>
  <c r="DO58" i="2"/>
  <c r="DN58" i="2" s="1"/>
  <c r="DR57" i="2"/>
  <c r="DQ57" i="2"/>
  <c r="DP57" i="2"/>
  <c r="DO57" i="2"/>
  <c r="DN57" i="2" s="1"/>
  <c r="DR56" i="2"/>
  <c r="DQ56" i="2"/>
  <c r="DP56" i="2"/>
  <c r="DO56" i="2"/>
  <c r="DN56" i="2" s="1"/>
  <c r="DR55" i="2"/>
  <c r="DQ55" i="2"/>
  <c r="DP55" i="2"/>
  <c r="DN55" i="2" s="1"/>
  <c r="DO55" i="2"/>
  <c r="DR54" i="2"/>
  <c r="DQ54" i="2"/>
  <c r="DP54" i="2"/>
  <c r="DO54" i="2"/>
  <c r="DN54" i="2" s="1"/>
  <c r="DR53" i="2"/>
  <c r="DQ53" i="2"/>
  <c r="DP53" i="2"/>
  <c r="DO53" i="2"/>
  <c r="DN53" i="2"/>
  <c r="DR52" i="2"/>
  <c r="DQ52" i="2"/>
  <c r="DP52" i="2"/>
  <c r="DO52" i="2"/>
  <c r="DN52" i="2" s="1"/>
  <c r="DR51" i="2"/>
  <c r="DQ51" i="2"/>
  <c r="DP51" i="2"/>
  <c r="DO51" i="2"/>
  <c r="DN51" i="2" s="1"/>
  <c r="DR50" i="2"/>
  <c r="DQ50" i="2"/>
  <c r="DP50" i="2"/>
  <c r="DO50" i="2"/>
  <c r="DN50" i="2" s="1"/>
  <c r="DR49" i="2"/>
  <c r="DQ49" i="2"/>
  <c r="DP49" i="2"/>
  <c r="DN49" i="2" s="1"/>
  <c r="DO49" i="2"/>
  <c r="DR48" i="2"/>
  <c r="DQ48" i="2"/>
  <c r="DP48" i="2"/>
  <c r="DO48" i="2"/>
  <c r="DN48" i="2" s="1"/>
  <c r="DR47" i="2"/>
  <c r="DQ47" i="2"/>
  <c r="DP47" i="2"/>
  <c r="DO47" i="2"/>
  <c r="DN47" i="2"/>
  <c r="DR46" i="2"/>
  <c r="DQ46" i="2"/>
  <c r="DP46" i="2"/>
  <c r="DO46" i="2"/>
  <c r="DN46" i="2" s="1"/>
  <c r="DR45" i="2"/>
  <c r="DQ45" i="2"/>
  <c r="DP45" i="2"/>
  <c r="DO45" i="2"/>
  <c r="DN45" i="2" s="1"/>
  <c r="DR44" i="2"/>
  <c r="DQ44" i="2"/>
  <c r="DP44" i="2"/>
  <c r="DO44" i="2"/>
  <c r="DN44" i="2" s="1"/>
  <c r="DR43" i="2"/>
  <c r="DQ43" i="2"/>
  <c r="DP43" i="2"/>
  <c r="DN43" i="2" s="1"/>
  <c r="DO43" i="2"/>
  <c r="DR42" i="2"/>
  <c r="DQ42" i="2"/>
  <c r="DP42" i="2"/>
  <c r="DO42" i="2"/>
  <c r="DN42" i="2" s="1"/>
  <c r="DR41" i="2"/>
  <c r="DQ41" i="2"/>
  <c r="DP41" i="2"/>
  <c r="DO41" i="2"/>
  <c r="DN41" i="2"/>
  <c r="DR40" i="2"/>
  <c r="DQ40" i="2"/>
  <c r="DP40" i="2"/>
  <c r="DO40" i="2"/>
  <c r="DN40" i="2" s="1"/>
  <c r="DR39" i="2"/>
  <c r="DQ39" i="2"/>
  <c r="DP39" i="2"/>
  <c r="DO39" i="2"/>
  <c r="DN39" i="2" s="1"/>
  <c r="DR38" i="2"/>
  <c r="DQ38" i="2"/>
  <c r="DP38" i="2"/>
  <c r="DO38" i="2"/>
  <c r="DN38" i="2" s="1"/>
  <c r="DR37" i="2"/>
  <c r="DQ37" i="2"/>
  <c r="DP37" i="2"/>
  <c r="DN37" i="2" s="1"/>
  <c r="DO37" i="2"/>
  <c r="DR36" i="2"/>
  <c r="DQ36" i="2"/>
  <c r="DP36" i="2"/>
  <c r="DO36" i="2"/>
  <c r="DN36" i="2" s="1"/>
  <c r="DR35" i="2"/>
  <c r="DQ35" i="2"/>
  <c r="DP35" i="2"/>
  <c r="DO35" i="2"/>
  <c r="DN35" i="2"/>
  <c r="DR34" i="2"/>
  <c r="DQ34" i="2"/>
  <c r="DP34" i="2"/>
  <c r="DO34" i="2"/>
  <c r="DN34" i="2" s="1"/>
  <c r="DR33" i="2"/>
  <c r="DQ33" i="2"/>
  <c r="DP33" i="2"/>
  <c r="DO33" i="2"/>
  <c r="DN33" i="2" s="1"/>
  <c r="DR32" i="2"/>
  <c r="DQ32" i="2"/>
  <c r="DP32" i="2"/>
  <c r="DO32" i="2"/>
  <c r="DN32" i="2" s="1"/>
  <c r="DR31" i="2"/>
  <c r="DQ31" i="2"/>
  <c r="DP31" i="2"/>
  <c r="DN31" i="2" s="1"/>
  <c r="DO31" i="2"/>
  <c r="DR30" i="2"/>
  <c r="DQ30" i="2"/>
  <c r="DP30" i="2"/>
  <c r="DO30" i="2"/>
  <c r="DN30" i="2" s="1"/>
  <c r="DR29" i="2"/>
  <c r="DQ29" i="2"/>
  <c r="DP29" i="2"/>
  <c r="DO29" i="2"/>
  <c r="DN29" i="2"/>
  <c r="DR28" i="2"/>
  <c r="DQ28" i="2"/>
  <c r="DP28" i="2"/>
  <c r="DO28" i="2"/>
  <c r="DN28" i="2" s="1"/>
  <c r="DR27" i="2"/>
  <c r="DQ27" i="2"/>
  <c r="DP27" i="2"/>
  <c r="DO27" i="2"/>
  <c r="DN27" i="2" s="1"/>
  <c r="DR26" i="2"/>
  <c r="DQ26" i="2"/>
  <c r="DP26" i="2"/>
  <c r="DO26" i="2"/>
  <c r="DN26" i="2" s="1"/>
  <c r="DR25" i="2"/>
  <c r="DQ25" i="2"/>
  <c r="DP25" i="2"/>
  <c r="DN25" i="2" s="1"/>
  <c r="DO25" i="2"/>
  <c r="DR24" i="2"/>
  <c r="DQ24" i="2"/>
  <c r="DP24" i="2"/>
  <c r="DO24" i="2"/>
  <c r="DN24" i="2" s="1"/>
  <c r="DR23" i="2"/>
  <c r="DQ23" i="2"/>
  <c r="DP23" i="2"/>
  <c r="DO23" i="2"/>
  <c r="DN23" i="2"/>
  <c r="DR22" i="2"/>
  <c r="DQ22" i="2"/>
  <c r="DP22" i="2"/>
  <c r="DO22" i="2"/>
  <c r="DN22" i="2" s="1"/>
  <c r="DR21" i="2"/>
  <c r="DQ21" i="2"/>
  <c r="DP21" i="2"/>
  <c r="DO21" i="2"/>
  <c r="DN21" i="2" s="1"/>
  <c r="DR20" i="2"/>
  <c r="DQ20" i="2"/>
  <c r="DP20" i="2"/>
  <c r="DO20" i="2"/>
  <c r="DN20" i="2" s="1"/>
  <c r="DR19" i="2"/>
  <c r="DQ19" i="2"/>
  <c r="DP19" i="2"/>
  <c r="DN19" i="2" s="1"/>
  <c r="DO19" i="2"/>
  <c r="DR18" i="2"/>
  <c r="DQ18" i="2"/>
  <c r="DP18" i="2"/>
  <c r="DO18" i="2"/>
  <c r="DN18" i="2" s="1"/>
  <c r="DR17" i="2"/>
  <c r="DQ17" i="2"/>
  <c r="DP17" i="2"/>
  <c r="DO17" i="2"/>
  <c r="DN17" i="2"/>
  <c r="DR16" i="2"/>
  <c r="DQ16" i="2"/>
  <c r="DP16" i="2"/>
  <c r="DO16" i="2"/>
  <c r="DN16" i="2" s="1"/>
  <c r="DR15" i="2"/>
  <c r="DQ15" i="2"/>
  <c r="DP15" i="2"/>
  <c r="DO15" i="2"/>
  <c r="DN15" i="2" s="1"/>
  <c r="DR14" i="2"/>
  <c r="DQ14" i="2"/>
  <c r="DP14" i="2"/>
  <c r="DO14" i="2"/>
  <c r="DN14" i="2" s="1"/>
  <c r="DR13" i="2"/>
  <c r="DQ13" i="2"/>
  <c r="DP13" i="2"/>
  <c r="DN13" i="2" s="1"/>
  <c r="DO13" i="2"/>
  <c r="DR12" i="2"/>
  <c r="DQ12" i="2"/>
  <c r="DP12" i="2"/>
  <c r="DO12" i="2"/>
  <c r="DN12" i="2" s="1"/>
  <c r="DR11" i="2"/>
  <c r="DQ11" i="2"/>
  <c r="DP11" i="2"/>
  <c r="DO11" i="2"/>
  <c r="DN11" i="2"/>
  <c r="DR10" i="2"/>
  <c r="DQ10" i="2"/>
  <c r="DP10" i="2"/>
  <c r="DO10" i="2"/>
  <c r="DN10" i="2" s="1"/>
  <c r="DR9" i="2"/>
  <c r="DQ9" i="2"/>
  <c r="DP9" i="2"/>
  <c r="DO9" i="2"/>
  <c r="DN9" i="2" s="1"/>
  <c r="DR8" i="2"/>
  <c r="DQ8" i="2"/>
  <c r="DP8" i="2"/>
  <c r="DO8" i="2"/>
  <c r="DN8" i="2" s="1"/>
  <c r="DR7" i="2"/>
  <c r="DQ7" i="2"/>
  <c r="DP7" i="2"/>
  <c r="DN7" i="2" s="1"/>
  <c r="DO7" i="2"/>
  <c r="DR6" i="2"/>
  <c r="DQ6" i="2"/>
  <c r="DP6" i="2"/>
  <c r="DO6" i="2"/>
  <c r="DN6" i="2" s="1"/>
  <c r="DR5" i="2"/>
  <c r="DQ5" i="2"/>
  <c r="DP5" i="2"/>
  <c r="DO5" i="2"/>
  <c r="DN5" i="2"/>
  <c r="DR4" i="2"/>
  <c r="DQ4" i="2"/>
  <c r="DP4" i="2"/>
  <c r="DO4" i="2"/>
  <c r="DN4" i="2" s="1"/>
  <c r="DR3" i="2"/>
  <c r="DQ3" i="2"/>
  <c r="DP3" i="2"/>
  <c r="DO3" i="2"/>
  <c r="DN3" i="2" s="1"/>
  <c r="DH70" i="2"/>
  <c r="DG70" i="2"/>
  <c r="DF70" i="2"/>
  <c r="DE70" i="2"/>
  <c r="DD70" i="2" s="1"/>
  <c r="DH69" i="2"/>
  <c r="DD69" i="2" s="1"/>
  <c r="DG69" i="2"/>
  <c r="DF69" i="2"/>
  <c r="DE69" i="2"/>
  <c r="DH68" i="2"/>
  <c r="DG68" i="2"/>
  <c r="DF68" i="2"/>
  <c r="DE68" i="2"/>
  <c r="DD68" i="2" s="1"/>
  <c r="DH67" i="2"/>
  <c r="DG67" i="2"/>
  <c r="DF67" i="2"/>
  <c r="DE67" i="2"/>
  <c r="DD67" i="2" s="1"/>
  <c r="DH66" i="2"/>
  <c r="DG66" i="2"/>
  <c r="DF66" i="2"/>
  <c r="DE66" i="2"/>
  <c r="DD66" i="2" s="1"/>
  <c r="DH65" i="2"/>
  <c r="DG65" i="2"/>
  <c r="DF65" i="2"/>
  <c r="DE65" i="2"/>
  <c r="DD65" i="2"/>
  <c r="DH64" i="2"/>
  <c r="DG64" i="2"/>
  <c r="DF64" i="2"/>
  <c r="DE64" i="2"/>
  <c r="DD64" i="2" s="1"/>
  <c r="DH63" i="2"/>
  <c r="DD63" i="2" s="1"/>
  <c r="DG63" i="2"/>
  <c r="DF63" i="2"/>
  <c r="DE63" i="2"/>
  <c r="DH62" i="2"/>
  <c r="DG62" i="2"/>
  <c r="DF62" i="2"/>
  <c r="DE62" i="2"/>
  <c r="DD62" i="2" s="1"/>
  <c r="DH61" i="2"/>
  <c r="DG61" i="2"/>
  <c r="DF61" i="2"/>
  <c r="DE61" i="2"/>
  <c r="DD61" i="2" s="1"/>
  <c r="DH60" i="2"/>
  <c r="DG60" i="2"/>
  <c r="DF60" i="2"/>
  <c r="DE60" i="2"/>
  <c r="DD60" i="2" s="1"/>
  <c r="DH59" i="2"/>
  <c r="DG59" i="2"/>
  <c r="DF59" i="2"/>
  <c r="DE59" i="2"/>
  <c r="DD59" i="2"/>
  <c r="DH58" i="2"/>
  <c r="DG58" i="2"/>
  <c r="DF58" i="2"/>
  <c r="DE58" i="2"/>
  <c r="DD58" i="2" s="1"/>
  <c r="DH57" i="2"/>
  <c r="DD57" i="2" s="1"/>
  <c r="DG57" i="2"/>
  <c r="DF57" i="2"/>
  <c r="DE57" i="2"/>
  <c r="DH56" i="2"/>
  <c r="DG56" i="2"/>
  <c r="DF56" i="2"/>
  <c r="DE56" i="2"/>
  <c r="DD56" i="2" s="1"/>
  <c r="DH55" i="2"/>
  <c r="DG55" i="2"/>
  <c r="DF55" i="2"/>
  <c r="DE55" i="2"/>
  <c r="DD55" i="2" s="1"/>
  <c r="DH54" i="2"/>
  <c r="DG54" i="2"/>
  <c r="DF54" i="2"/>
  <c r="DE54" i="2"/>
  <c r="DD54" i="2" s="1"/>
  <c r="DH53" i="2"/>
  <c r="DG53" i="2"/>
  <c r="DF53" i="2"/>
  <c r="DE53" i="2"/>
  <c r="DD53" i="2"/>
  <c r="DH52" i="2"/>
  <c r="DG52" i="2"/>
  <c r="DF52" i="2"/>
  <c r="DE52" i="2"/>
  <c r="DD52" i="2" s="1"/>
  <c r="DH51" i="2"/>
  <c r="DD51" i="2" s="1"/>
  <c r="DG51" i="2"/>
  <c r="DF51" i="2"/>
  <c r="DE51" i="2"/>
  <c r="DH50" i="2"/>
  <c r="DG50" i="2"/>
  <c r="DF50" i="2"/>
  <c r="DE50" i="2"/>
  <c r="DD50" i="2" s="1"/>
  <c r="DH49" i="2"/>
  <c r="DG49" i="2"/>
  <c r="DF49" i="2"/>
  <c r="DE49" i="2"/>
  <c r="DD49" i="2" s="1"/>
  <c r="DH48" i="2"/>
  <c r="DG48" i="2"/>
  <c r="DF48" i="2"/>
  <c r="DE48" i="2"/>
  <c r="DD48" i="2" s="1"/>
  <c r="DH47" i="2"/>
  <c r="DG47" i="2"/>
  <c r="DF47" i="2"/>
  <c r="DE47" i="2"/>
  <c r="DD47" i="2"/>
  <c r="DH46" i="2"/>
  <c r="DG46" i="2"/>
  <c r="DF46" i="2"/>
  <c r="DE46" i="2"/>
  <c r="DD46" i="2" s="1"/>
  <c r="DH45" i="2"/>
  <c r="DD45" i="2" s="1"/>
  <c r="DG45" i="2"/>
  <c r="DF45" i="2"/>
  <c r="DE45" i="2"/>
  <c r="DH44" i="2"/>
  <c r="DG44" i="2"/>
  <c r="DF44" i="2"/>
  <c r="DE44" i="2"/>
  <c r="DD44" i="2" s="1"/>
  <c r="DH43" i="2"/>
  <c r="DG43" i="2"/>
  <c r="DF43" i="2"/>
  <c r="DE43" i="2"/>
  <c r="DD43" i="2" s="1"/>
  <c r="DH42" i="2"/>
  <c r="DG42" i="2"/>
  <c r="DF42" i="2"/>
  <c r="DE42" i="2"/>
  <c r="DD42" i="2" s="1"/>
  <c r="DH41" i="2"/>
  <c r="DG41" i="2"/>
  <c r="DF41" i="2"/>
  <c r="DE41" i="2"/>
  <c r="DD41" i="2"/>
  <c r="DH40" i="2"/>
  <c r="DG40" i="2"/>
  <c r="DF40" i="2"/>
  <c r="DE40" i="2"/>
  <c r="DD40" i="2" s="1"/>
  <c r="DH39" i="2"/>
  <c r="DD39" i="2" s="1"/>
  <c r="DG39" i="2"/>
  <c r="DF39" i="2"/>
  <c r="DE39" i="2"/>
  <c r="DH38" i="2"/>
  <c r="DG38" i="2"/>
  <c r="DF38" i="2"/>
  <c r="DE38" i="2"/>
  <c r="DD38" i="2" s="1"/>
  <c r="DH37" i="2"/>
  <c r="DG37" i="2"/>
  <c r="DF37" i="2"/>
  <c r="DE37" i="2"/>
  <c r="DD37" i="2" s="1"/>
  <c r="DH36" i="2"/>
  <c r="DG36" i="2"/>
  <c r="DF36" i="2"/>
  <c r="DE36" i="2"/>
  <c r="DD36" i="2" s="1"/>
  <c r="DH35" i="2"/>
  <c r="DG35" i="2"/>
  <c r="DF35" i="2"/>
  <c r="DE35" i="2"/>
  <c r="DD35" i="2"/>
  <c r="DH34" i="2"/>
  <c r="DG34" i="2"/>
  <c r="DF34" i="2"/>
  <c r="DE34" i="2"/>
  <c r="DD34" i="2" s="1"/>
  <c r="DH33" i="2"/>
  <c r="DD33" i="2" s="1"/>
  <c r="DG33" i="2"/>
  <c r="DF33" i="2"/>
  <c r="DE33" i="2"/>
  <c r="DH32" i="2"/>
  <c r="DG32" i="2"/>
  <c r="DF32" i="2"/>
  <c r="DE32" i="2"/>
  <c r="DD32" i="2" s="1"/>
  <c r="DH31" i="2"/>
  <c r="DG31" i="2"/>
  <c r="DF31" i="2"/>
  <c r="DE31" i="2"/>
  <c r="DD31" i="2" s="1"/>
  <c r="DH30" i="2"/>
  <c r="DG30" i="2"/>
  <c r="DF30" i="2"/>
  <c r="DE30" i="2"/>
  <c r="DD30" i="2" s="1"/>
  <c r="DH29" i="2"/>
  <c r="DG29" i="2"/>
  <c r="DF29" i="2"/>
  <c r="DE29" i="2"/>
  <c r="DD29" i="2"/>
  <c r="DH28" i="2"/>
  <c r="DG28" i="2"/>
  <c r="DF28" i="2"/>
  <c r="DE28" i="2"/>
  <c r="DD28" i="2" s="1"/>
  <c r="DH27" i="2"/>
  <c r="DD27" i="2" s="1"/>
  <c r="DG27" i="2"/>
  <c r="DF27" i="2"/>
  <c r="DE27" i="2"/>
  <c r="DH26" i="2"/>
  <c r="DG26" i="2"/>
  <c r="DF26" i="2"/>
  <c r="DE26" i="2"/>
  <c r="DD26" i="2" s="1"/>
  <c r="DH25" i="2"/>
  <c r="DG25" i="2"/>
  <c r="DF25" i="2"/>
  <c r="DE25" i="2"/>
  <c r="DD25" i="2" s="1"/>
  <c r="DH24" i="2"/>
  <c r="DG24" i="2"/>
  <c r="DF24" i="2"/>
  <c r="DE24" i="2"/>
  <c r="DD24" i="2" s="1"/>
  <c r="DH23" i="2"/>
  <c r="DG23" i="2"/>
  <c r="DF23" i="2"/>
  <c r="DE23" i="2"/>
  <c r="DD23" i="2"/>
  <c r="DH22" i="2"/>
  <c r="DG22" i="2"/>
  <c r="DF22" i="2"/>
  <c r="DE22" i="2"/>
  <c r="DD22" i="2" s="1"/>
  <c r="DH21" i="2"/>
  <c r="DD21" i="2" s="1"/>
  <c r="DG21" i="2"/>
  <c r="DF21" i="2"/>
  <c r="DE21" i="2"/>
  <c r="DH20" i="2"/>
  <c r="DG20" i="2"/>
  <c r="DF20" i="2"/>
  <c r="DE20" i="2"/>
  <c r="DD20" i="2" s="1"/>
  <c r="DH19" i="2"/>
  <c r="DG19" i="2"/>
  <c r="DF19" i="2"/>
  <c r="DE19" i="2"/>
  <c r="DD19" i="2" s="1"/>
  <c r="DH18" i="2"/>
  <c r="DG18" i="2"/>
  <c r="DF18" i="2"/>
  <c r="DE18" i="2"/>
  <c r="DD18" i="2" s="1"/>
  <c r="DH17" i="2"/>
  <c r="DG17" i="2"/>
  <c r="DF17" i="2"/>
  <c r="DE17" i="2"/>
  <c r="DD17" i="2"/>
  <c r="DH16" i="2"/>
  <c r="DG16" i="2"/>
  <c r="DF16" i="2"/>
  <c r="DE16" i="2"/>
  <c r="DD16" i="2" s="1"/>
  <c r="DH15" i="2"/>
  <c r="DD15" i="2" s="1"/>
  <c r="DG15" i="2"/>
  <c r="DF15" i="2"/>
  <c r="DE15" i="2"/>
  <c r="DH14" i="2"/>
  <c r="DG14" i="2"/>
  <c r="DF14" i="2"/>
  <c r="DE14" i="2"/>
  <c r="DD14" i="2" s="1"/>
  <c r="DH13" i="2"/>
  <c r="DG13" i="2"/>
  <c r="DF13" i="2"/>
  <c r="DE13" i="2"/>
  <c r="DD13" i="2" s="1"/>
  <c r="DH12" i="2"/>
  <c r="DG12" i="2"/>
  <c r="DF12" i="2"/>
  <c r="DE12" i="2"/>
  <c r="DD12" i="2" s="1"/>
  <c r="DH11" i="2"/>
  <c r="DG11" i="2"/>
  <c r="DF11" i="2"/>
  <c r="DE11" i="2"/>
  <c r="DD11" i="2"/>
  <c r="DH10" i="2"/>
  <c r="DG10" i="2"/>
  <c r="DF10" i="2"/>
  <c r="DE10" i="2"/>
  <c r="DD10" i="2" s="1"/>
  <c r="DH9" i="2"/>
  <c r="DD9" i="2" s="1"/>
  <c r="DG9" i="2"/>
  <c r="DF9" i="2"/>
  <c r="DE9" i="2"/>
  <c r="DH8" i="2"/>
  <c r="DG8" i="2"/>
  <c r="DF8" i="2"/>
  <c r="DE8" i="2"/>
  <c r="DD8" i="2" s="1"/>
  <c r="DH7" i="2"/>
  <c r="DG7" i="2"/>
  <c r="DF7" i="2"/>
  <c r="DE7" i="2"/>
  <c r="DD7" i="2" s="1"/>
  <c r="DH6" i="2"/>
  <c r="DG6" i="2"/>
  <c r="DF6" i="2"/>
  <c r="DE6" i="2"/>
  <c r="DD6" i="2" s="1"/>
  <c r="DH5" i="2"/>
  <c r="DG5" i="2"/>
  <c r="DF5" i="2"/>
  <c r="DE5" i="2"/>
  <c r="DD5" i="2"/>
  <c r="DH4" i="2"/>
  <c r="DG4" i="2"/>
  <c r="DF4" i="2"/>
  <c r="DE4" i="2"/>
  <c r="DD4" i="2" s="1"/>
  <c r="DH3" i="2"/>
  <c r="DD3" i="2" s="1"/>
  <c r="DG3" i="2"/>
  <c r="DF3" i="2"/>
  <c r="DE3" i="2"/>
  <c r="CX70" i="2"/>
  <c r="CW70" i="2"/>
  <c r="CV70" i="2"/>
  <c r="CU70" i="2"/>
  <c r="CT70" i="2" s="1"/>
  <c r="CX69" i="2"/>
  <c r="CW69" i="2"/>
  <c r="CV69" i="2"/>
  <c r="CU69" i="2"/>
  <c r="CT69" i="2" s="1"/>
  <c r="CX68" i="2"/>
  <c r="CW68" i="2"/>
  <c r="CV68" i="2"/>
  <c r="CU68" i="2"/>
  <c r="CT68" i="2" s="1"/>
  <c r="CX67" i="2"/>
  <c r="CW67" i="2"/>
  <c r="CV67" i="2"/>
  <c r="CU67" i="2"/>
  <c r="CT67" i="2" s="1"/>
  <c r="CX66" i="2"/>
  <c r="CW66" i="2"/>
  <c r="CV66" i="2"/>
  <c r="CU66" i="2"/>
  <c r="CT66" i="2" s="1"/>
  <c r="CX65" i="2"/>
  <c r="CW65" i="2"/>
  <c r="CV65" i="2"/>
  <c r="CU65" i="2"/>
  <c r="CT65" i="2"/>
  <c r="CX64" i="2"/>
  <c r="CW64" i="2"/>
  <c r="CV64" i="2"/>
  <c r="CU64" i="2"/>
  <c r="CT64" i="2" s="1"/>
  <c r="CX63" i="2"/>
  <c r="CW63" i="2"/>
  <c r="CV63" i="2"/>
  <c r="CU63" i="2"/>
  <c r="CT63" i="2" s="1"/>
  <c r="CX62" i="2"/>
  <c r="CW62" i="2"/>
  <c r="CV62" i="2"/>
  <c r="CU62" i="2"/>
  <c r="CT62" i="2" s="1"/>
  <c r="CX61" i="2"/>
  <c r="CW61" i="2"/>
  <c r="CV61" i="2"/>
  <c r="CU61" i="2"/>
  <c r="CT61" i="2" s="1"/>
  <c r="CX60" i="2"/>
  <c r="CW60" i="2"/>
  <c r="CV60" i="2"/>
  <c r="CU60" i="2"/>
  <c r="CT60" i="2" s="1"/>
  <c r="CX59" i="2"/>
  <c r="CW59" i="2"/>
  <c r="CV59" i="2"/>
  <c r="CU59" i="2"/>
  <c r="CT59" i="2"/>
  <c r="CX58" i="2"/>
  <c r="CW58" i="2"/>
  <c r="CV58" i="2"/>
  <c r="CU58" i="2"/>
  <c r="CT58" i="2" s="1"/>
  <c r="CX57" i="2"/>
  <c r="CW57" i="2"/>
  <c r="CV57" i="2"/>
  <c r="CU57" i="2"/>
  <c r="CT57" i="2" s="1"/>
  <c r="CX56" i="2"/>
  <c r="CW56" i="2"/>
  <c r="CV56" i="2"/>
  <c r="CU56" i="2"/>
  <c r="CT56" i="2" s="1"/>
  <c r="CX55" i="2"/>
  <c r="CW55" i="2"/>
  <c r="CV55" i="2"/>
  <c r="CU55" i="2"/>
  <c r="CT55" i="2" s="1"/>
  <c r="CX54" i="2"/>
  <c r="CW54" i="2"/>
  <c r="CV54" i="2"/>
  <c r="CU54" i="2"/>
  <c r="CT54" i="2" s="1"/>
  <c r="CX53" i="2"/>
  <c r="CW53" i="2"/>
  <c r="CV53" i="2"/>
  <c r="CU53" i="2"/>
  <c r="CT53" i="2"/>
  <c r="CX52" i="2"/>
  <c r="CW52" i="2"/>
  <c r="CV52" i="2"/>
  <c r="CU52" i="2"/>
  <c r="CT52" i="2" s="1"/>
  <c r="CX51" i="2"/>
  <c r="CW51" i="2"/>
  <c r="CV51" i="2"/>
  <c r="CU51" i="2"/>
  <c r="CT51" i="2" s="1"/>
  <c r="CX50" i="2"/>
  <c r="CW50" i="2"/>
  <c r="CV50" i="2"/>
  <c r="CU50" i="2"/>
  <c r="CT50" i="2" s="1"/>
  <c r="CX49" i="2"/>
  <c r="CW49" i="2"/>
  <c r="CV49" i="2"/>
  <c r="CU49" i="2"/>
  <c r="CT49" i="2" s="1"/>
  <c r="CX48" i="2"/>
  <c r="CW48" i="2"/>
  <c r="CV48" i="2"/>
  <c r="CU48" i="2"/>
  <c r="CT48" i="2" s="1"/>
  <c r="CX47" i="2"/>
  <c r="CW47" i="2"/>
  <c r="CV47" i="2"/>
  <c r="CU47" i="2"/>
  <c r="CT47" i="2"/>
  <c r="CX46" i="2"/>
  <c r="CW46" i="2"/>
  <c r="CV46" i="2"/>
  <c r="CU46" i="2"/>
  <c r="CT46" i="2" s="1"/>
  <c r="CX45" i="2"/>
  <c r="CW45" i="2"/>
  <c r="CV45" i="2"/>
  <c r="CU45" i="2"/>
  <c r="CT45" i="2" s="1"/>
  <c r="CX44" i="2"/>
  <c r="CW44" i="2"/>
  <c r="CV44" i="2"/>
  <c r="CU44" i="2"/>
  <c r="CT44" i="2" s="1"/>
  <c r="CX43" i="2"/>
  <c r="CW43" i="2"/>
  <c r="CV43" i="2"/>
  <c r="CU43" i="2"/>
  <c r="CT43" i="2" s="1"/>
  <c r="CX42" i="2"/>
  <c r="CW42" i="2"/>
  <c r="CV42" i="2"/>
  <c r="CU42" i="2"/>
  <c r="CT42" i="2" s="1"/>
  <c r="CX41" i="2"/>
  <c r="CW41" i="2"/>
  <c r="CV41" i="2"/>
  <c r="CU41" i="2"/>
  <c r="CT41" i="2"/>
  <c r="CX40" i="2"/>
  <c r="CW40" i="2"/>
  <c r="CV40" i="2"/>
  <c r="CU40" i="2"/>
  <c r="CT40" i="2" s="1"/>
  <c r="CX39" i="2"/>
  <c r="CW39" i="2"/>
  <c r="CV39" i="2"/>
  <c r="CU39" i="2"/>
  <c r="CT39" i="2" s="1"/>
  <c r="CX38" i="2"/>
  <c r="CW38" i="2"/>
  <c r="CV38" i="2"/>
  <c r="CU38" i="2"/>
  <c r="CT38" i="2" s="1"/>
  <c r="CX37" i="2"/>
  <c r="CW37" i="2"/>
  <c r="CV37" i="2"/>
  <c r="CU37" i="2"/>
  <c r="CT37" i="2" s="1"/>
  <c r="CX36" i="2"/>
  <c r="CW36" i="2"/>
  <c r="CV36" i="2"/>
  <c r="CU36" i="2"/>
  <c r="CT36" i="2" s="1"/>
  <c r="CX35" i="2"/>
  <c r="CW35" i="2"/>
  <c r="CV35" i="2"/>
  <c r="CU35" i="2"/>
  <c r="CT35" i="2"/>
  <c r="CX34" i="2"/>
  <c r="CW34" i="2"/>
  <c r="CV34" i="2"/>
  <c r="CU34" i="2"/>
  <c r="CT34" i="2" s="1"/>
  <c r="CX33" i="2"/>
  <c r="CW33" i="2"/>
  <c r="CV33" i="2"/>
  <c r="CU33" i="2"/>
  <c r="CT33" i="2" s="1"/>
  <c r="CX32" i="2"/>
  <c r="CW32" i="2"/>
  <c r="CV32" i="2"/>
  <c r="CU32" i="2"/>
  <c r="CT32" i="2" s="1"/>
  <c r="CX31" i="2"/>
  <c r="CW31" i="2"/>
  <c r="CV31" i="2"/>
  <c r="CU31" i="2"/>
  <c r="CT31" i="2" s="1"/>
  <c r="CX30" i="2"/>
  <c r="CW30" i="2"/>
  <c r="CV30" i="2"/>
  <c r="CU30" i="2"/>
  <c r="CT30" i="2" s="1"/>
  <c r="CX29" i="2"/>
  <c r="CW29" i="2"/>
  <c r="CV29" i="2"/>
  <c r="CU29" i="2"/>
  <c r="CT29" i="2"/>
  <c r="CX28" i="2"/>
  <c r="CW28" i="2"/>
  <c r="CV28" i="2"/>
  <c r="CU28" i="2"/>
  <c r="CT28" i="2" s="1"/>
  <c r="CX27" i="2"/>
  <c r="CW27" i="2"/>
  <c r="CV27" i="2"/>
  <c r="CU27" i="2"/>
  <c r="CT27" i="2" s="1"/>
  <c r="CX26" i="2"/>
  <c r="CW26" i="2"/>
  <c r="CV26" i="2"/>
  <c r="CU26" i="2"/>
  <c r="CT26" i="2" s="1"/>
  <c r="CX25" i="2"/>
  <c r="CW25" i="2"/>
  <c r="CV25" i="2"/>
  <c r="CT25" i="2" s="1"/>
  <c r="CU25" i="2"/>
  <c r="CX24" i="2"/>
  <c r="CW24" i="2"/>
  <c r="CV24" i="2"/>
  <c r="CU24" i="2"/>
  <c r="CT24" i="2" s="1"/>
  <c r="CX23" i="2"/>
  <c r="CW23" i="2"/>
  <c r="CV23" i="2"/>
  <c r="CU23" i="2"/>
  <c r="CT23" i="2"/>
  <c r="CX22" i="2"/>
  <c r="CW22" i="2"/>
  <c r="CV22" i="2"/>
  <c r="CU22" i="2"/>
  <c r="CT22" i="2" s="1"/>
  <c r="CX21" i="2"/>
  <c r="CW21" i="2"/>
  <c r="CV21" i="2"/>
  <c r="CU21" i="2"/>
  <c r="CT21" i="2" s="1"/>
  <c r="CX20" i="2"/>
  <c r="CW20" i="2"/>
  <c r="CV20" i="2"/>
  <c r="CU20" i="2"/>
  <c r="CT20" i="2" s="1"/>
  <c r="CX19" i="2"/>
  <c r="CW19" i="2"/>
  <c r="CV19" i="2"/>
  <c r="CT19" i="2" s="1"/>
  <c r="CU19" i="2"/>
  <c r="CX18" i="2"/>
  <c r="CW18" i="2"/>
  <c r="CV18" i="2"/>
  <c r="CU18" i="2"/>
  <c r="CT18" i="2" s="1"/>
  <c r="CX17" i="2"/>
  <c r="CW17" i="2"/>
  <c r="CV17" i="2"/>
  <c r="CU17" i="2"/>
  <c r="CT17" i="2"/>
  <c r="CX16" i="2"/>
  <c r="CW16" i="2"/>
  <c r="CV16" i="2"/>
  <c r="CU16" i="2"/>
  <c r="CT16" i="2" s="1"/>
  <c r="CX15" i="2"/>
  <c r="CW15" i="2"/>
  <c r="CV15" i="2"/>
  <c r="CU15" i="2"/>
  <c r="CT15" i="2" s="1"/>
  <c r="CX14" i="2"/>
  <c r="CW14" i="2"/>
  <c r="CV14" i="2"/>
  <c r="CU14" i="2"/>
  <c r="CT14" i="2" s="1"/>
  <c r="CX13" i="2"/>
  <c r="CW13" i="2"/>
  <c r="CV13" i="2"/>
  <c r="CT13" i="2" s="1"/>
  <c r="CU13" i="2"/>
  <c r="CX12" i="2"/>
  <c r="CW12" i="2"/>
  <c r="CV12" i="2"/>
  <c r="CU12" i="2"/>
  <c r="CT12" i="2" s="1"/>
  <c r="CX11" i="2"/>
  <c r="CW11" i="2"/>
  <c r="CV11" i="2"/>
  <c r="CU11" i="2"/>
  <c r="CT11" i="2"/>
  <c r="CX10" i="2"/>
  <c r="CW10" i="2"/>
  <c r="CV10" i="2"/>
  <c r="CU10" i="2"/>
  <c r="CT10" i="2" s="1"/>
  <c r="CX9" i="2"/>
  <c r="CW9" i="2"/>
  <c r="CV9" i="2"/>
  <c r="CU9" i="2"/>
  <c r="CT9" i="2" s="1"/>
  <c r="CX8" i="2"/>
  <c r="CW8" i="2"/>
  <c r="CV8" i="2"/>
  <c r="CU8" i="2"/>
  <c r="CT8" i="2" s="1"/>
  <c r="CX7" i="2"/>
  <c r="CW7" i="2"/>
  <c r="CV7" i="2"/>
  <c r="CT7" i="2" s="1"/>
  <c r="CU7" i="2"/>
  <c r="CX6" i="2"/>
  <c r="CW6" i="2"/>
  <c r="CV6" i="2"/>
  <c r="CU6" i="2"/>
  <c r="CT6" i="2" s="1"/>
  <c r="CX5" i="2"/>
  <c r="CW5" i="2"/>
  <c r="CV5" i="2"/>
  <c r="CU5" i="2"/>
  <c r="CT5" i="2"/>
  <c r="CX4" i="2"/>
  <c r="CW4" i="2"/>
  <c r="CV4" i="2"/>
  <c r="CU4" i="2"/>
  <c r="CT4" i="2" s="1"/>
  <c r="CX3" i="2"/>
  <c r="CW3" i="2"/>
  <c r="CV3" i="2"/>
  <c r="CU3" i="2"/>
  <c r="CT3" i="2" s="1"/>
  <c r="CN70" i="2"/>
  <c r="CM70" i="2"/>
  <c r="CL70" i="2"/>
  <c r="CK70" i="2"/>
  <c r="CJ70" i="2"/>
  <c r="CN69" i="2"/>
  <c r="CM69" i="2"/>
  <c r="CL69" i="2"/>
  <c r="CK69" i="2"/>
  <c r="CJ69" i="2"/>
  <c r="CN68" i="2"/>
  <c r="CM68" i="2"/>
  <c r="CL68" i="2"/>
  <c r="CK68" i="2"/>
  <c r="CJ68" i="2" s="1"/>
  <c r="CN67" i="2"/>
  <c r="CM67" i="2"/>
  <c r="CL67" i="2"/>
  <c r="CK67" i="2"/>
  <c r="CJ67" i="2" s="1"/>
  <c r="CN66" i="2"/>
  <c r="CM66" i="2"/>
  <c r="CL66" i="2"/>
  <c r="CJ66" i="2" s="1"/>
  <c r="CK66" i="2"/>
  <c r="CN65" i="2"/>
  <c r="CM65" i="2"/>
  <c r="CL65" i="2"/>
  <c r="CK65" i="2"/>
  <c r="CJ65" i="2" s="1"/>
  <c r="CN64" i="2"/>
  <c r="CM64" i="2"/>
  <c r="CL64" i="2"/>
  <c r="CK64" i="2"/>
  <c r="CJ64" i="2"/>
  <c r="CN63" i="2"/>
  <c r="CM63" i="2"/>
  <c r="CL63" i="2"/>
  <c r="CK63" i="2"/>
  <c r="CJ63" i="2"/>
  <c r="CN62" i="2"/>
  <c r="CM62" i="2"/>
  <c r="CL62" i="2"/>
  <c r="CK62" i="2"/>
  <c r="CJ62" i="2" s="1"/>
  <c r="CN61" i="2"/>
  <c r="CM61" i="2"/>
  <c r="CL61" i="2"/>
  <c r="CK61" i="2"/>
  <c r="CJ61" i="2" s="1"/>
  <c r="CN60" i="2"/>
  <c r="CM60" i="2"/>
  <c r="CL60" i="2"/>
  <c r="CJ60" i="2" s="1"/>
  <c r="CK60" i="2"/>
  <c r="CN59" i="2"/>
  <c r="CM59" i="2"/>
  <c r="CL59" i="2"/>
  <c r="CK59" i="2"/>
  <c r="CJ59" i="2" s="1"/>
  <c r="CN58" i="2"/>
  <c r="CM58" i="2"/>
  <c r="CL58" i="2"/>
  <c r="CK58" i="2"/>
  <c r="CJ58" i="2"/>
  <c r="CN57" i="2"/>
  <c r="CM57" i="2"/>
  <c r="CL57" i="2"/>
  <c r="CK57" i="2"/>
  <c r="CJ57" i="2"/>
  <c r="CN56" i="2"/>
  <c r="CM56" i="2"/>
  <c r="CL56" i="2"/>
  <c r="CK56" i="2"/>
  <c r="CJ56" i="2" s="1"/>
  <c r="CN55" i="2"/>
  <c r="CM55" i="2"/>
  <c r="CL55" i="2"/>
  <c r="CK55" i="2"/>
  <c r="CJ55" i="2" s="1"/>
  <c r="CN54" i="2"/>
  <c r="CM54" i="2"/>
  <c r="CL54" i="2"/>
  <c r="CJ54" i="2" s="1"/>
  <c r="CK54" i="2"/>
  <c r="CN53" i="2"/>
  <c r="CM53" i="2"/>
  <c r="CL53" i="2"/>
  <c r="CK53" i="2"/>
  <c r="CJ53" i="2" s="1"/>
  <c r="CN52" i="2"/>
  <c r="CM52" i="2"/>
  <c r="CL52" i="2"/>
  <c r="CK52" i="2"/>
  <c r="CJ52" i="2"/>
  <c r="CN51" i="2"/>
  <c r="CM51" i="2"/>
  <c r="CL51" i="2"/>
  <c r="CK51" i="2"/>
  <c r="CJ51" i="2"/>
  <c r="CN50" i="2"/>
  <c r="CM50" i="2"/>
  <c r="CL50" i="2"/>
  <c r="CK50" i="2"/>
  <c r="CJ50" i="2" s="1"/>
  <c r="CN49" i="2"/>
  <c r="CM49" i="2"/>
  <c r="CL49" i="2"/>
  <c r="CK49" i="2"/>
  <c r="CJ49" i="2" s="1"/>
  <c r="CN48" i="2"/>
  <c r="CM48" i="2"/>
  <c r="CL48" i="2"/>
  <c r="CJ48" i="2" s="1"/>
  <c r="CK48" i="2"/>
  <c r="CN47" i="2"/>
  <c r="CM47" i="2"/>
  <c r="CL47" i="2"/>
  <c r="CK47" i="2"/>
  <c r="CJ47" i="2" s="1"/>
  <c r="CN46" i="2"/>
  <c r="CM46" i="2"/>
  <c r="CL46" i="2"/>
  <c r="CK46" i="2"/>
  <c r="CJ46" i="2"/>
  <c r="CN45" i="2"/>
  <c r="CM45" i="2"/>
  <c r="CL45" i="2"/>
  <c r="CK45" i="2"/>
  <c r="CJ45" i="2"/>
  <c r="CN44" i="2"/>
  <c r="CM44" i="2"/>
  <c r="CL44" i="2"/>
  <c r="CK44" i="2"/>
  <c r="CJ44" i="2" s="1"/>
  <c r="CN43" i="2"/>
  <c r="CM43" i="2"/>
  <c r="CL43" i="2"/>
  <c r="CK43" i="2"/>
  <c r="CJ43" i="2" s="1"/>
  <c r="CN42" i="2"/>
  <c r="CM42" i="2"/>
  <c r="CL42" i="2"/>
  <c r="CJ42" i="2" s="1"/>
  <c r="CK42" i="2"/>
  <c r="CN41" i="2"/>
  <c r="CM41" i="2"/>
  <c r="CL41" i="2"/>
  <c r="CK41" i="2"/>
  <c r="CJ41" i="2" s="1"/>
  <c r="CN40" i="2"/>
  <c r="CM40" i="2"/>
  <c r="CL40" i="2"/>
  <c r="CK40" i="2"/>
  <c r="CJ40" i="2"/>
  <c r="CN39" i="2"/>
  <c r="CM39" i="2"/>
  <c r="CL39" i="2"/>
  <c r="CK39" i="2"/>
  <c r="CJ39" i="2"/>
  <c r="CN38" i="2"/>
  <c r="CM38" i="2"/>
  <c r="CL38" i="2"/>
  <c r="CK38" i="2"/>
  <c r="CJ38" i="2" s="1"/>
  <c r="CN37" i="2"/>
  <c r="CM37" i="2"/>
  <c r="CJ37" i="2" s="1"/>
  <c r="CL37" i="2"/>
  <c r="CK37" i="2"/>
  <c r="CN36" i="2"/>
  <c r="CM36" i="2"/>
  <c r="CL36" i="2"/>
  <c r="CJ36" i="2" s="1"/>
  <c r="CK36" i="2"/>
  <c r="CN35" i="2"/>
  <c r="CM35" i="2"/>
  <c r="CL35" i="2"/>
  <c r="CK35" i="2"/>
  <c r="CJ35" i="2" s="1"/>
  <c r="CN34" i="2"/>
  <c r="CM34" i="2"/>
  <c r="CL34" i="2"/>
  <c r="CK34" i="2"/>
  <c r="CJ34" i="2"/>
  <c r="CN33" i="2"/>
  <c r="CM33" i="2"/>
  <c r="CL33" i="2"/>
  <c r="CK33" i="2"/>
  <c r="CJ33" i="2"/>
  <c r="CN32" i="2"/>
  <c r="CM32" i="2"/>
  <c r="CL32" i="2"/>
  <c r="CK32" i="2"/>
  <c r="CJ32" i="2" s="1"/>
  <c r="CN31" i="2"/>
  <c r="CM31" i="2"/>
  <c r="CJ31" i="2" s="1"/>
  <c r="CL31" i="2"/>
  <c r="CK31" i="2"/>
  <c r="CN30" i="2"/>
  <c r="CM30" i="2"/>
  <c r="CL30" i="2"/>
  <c r="CJ30" i="2" s="1"/>
  <c r="CK30" i="2"/>
  <c r="CN29" i="2"/>
  <c r="CM29" i="2"/>
  <c r="CL29" i="2"/>
  <c r="CK29" i="2"/>
  <c r="CJ29" i="2" s="1"/>
  <c r="CN28" i="2"/>
  <c r="CM28" i="2"/>
  <c r="CL28" i="2"/>
  <c r="CK28" i="2"/>
  <c r="CJ28" i="2"/>
  <c r="CN27" i="2"/>
  <c r="CM27" i="2"/>
  <c r="CL27" i="2"/>
  <c r="CK27" i="2"/>
  <c r="CJ27" i="2"/>
  <c r="CN26" i="2"/>
  <c r="CM26" i="2"/>
  <c r="CL26" i="2"/>
  <c r="CK26" i="2"/>
  <c r="CJ26" i="2" s="1"/>
  <c r="CN25" i="2"/>
  <c r="CM25" i="2"/>
  <c r="CJ25" i="2" s="1"/>
  <c r="CL25" i="2"/>
  <c r="CK25" i="2"/>
  <c r="CN24" i="2"/>
  <c r="CM24" i="2"/>
  <c r="CL24" i="2"/>
  <c r="CJ24" i="2" s="1"/>
  <c r="CK24" i="2"/>
  <c r="CN23" i="2"/>
  <c r="CM23" i="2"/>
  <c r="CL23" i="2"/>
  <c r="CK23" i="2"/>
  <c r="CJ23" i="2" s="1"/>
  <c r="CN22" i="2"/>
  <c r="CM22" i="2"/>
  <c r="CL22" i="2"/>
  <c r="CK22" i="2"/>
  <c r="CJ22" i="2"/>
  <c r="CN21" i="2"/>
  <c r="CM21" i="2"/>
  <c r="CL21" i="2"/>
  <c r="CK21" i="2"/>
  <c r="CJ21" i="2"/>
  <c r="CN20" i="2"/>
  <c r="CM20" i="2"/>
  <c r="CL20" i="2"/>
  <c r="CK20" i="2"/>
  <c r="CJ20" i="2" s="1"/>
  <c r="CN19" i="2"/>
  <c r="CM19" i="2"/>
  <c r="CJ19" i="2" s="1"/>
  <c r="CL19" i="2"/>
  <c r="CK19" i="2"/>
  <c r="CN18" i="2"/>
  <c r="CM18" i="2"/>
  <c r="CL18" i="2"/>
  <c r="CJ18" i="2" s="1"/>
  <c r="CK18" i="2"/>
  <c r="CN17" i="2"/>
  <c r="CM17" i="2"/>
  <c r="CL17" i="2"/>
  <c r="CK17" i="2"/>
  <c r="CJ17" i="2" s="1"/>
  <c r="CN16" i="2"/>
  <c r="CM16" i="2"/>
  <c r="CL16" i="2"/>
  <c r="CK16" i="2"/>
  <c r="CJ16" i="2"/>
  <c r="CN15" i="2"/>
  <c r="CM15" i="2"/>
  <c r="CL15" i="2"/>
  <c r="CK15" i="2"/>
  <c r="CJ15" i="2"/>
  <c r="CN14" i="2"/>
  <c r="CJ14" i="2" s="1"/>
  <c r="CM14" i="2"/>
  <c r="CL14" i="2"/>
  <c r="CK14" i="2"/>
  <c r="CN13" i="2"/>
  <c r="CM13" i="2"/>
  <c r="CJ13" i="2" s="1"/>
  <c r="CL13" i="2"/>
  <c r="CK13" i="2"/>
  <c r="CN12" i="2"/>
  <c r="CM12" i="2"/>
  <c r="CL12" i="2"/>
  <c r="CJ12" i="2" s="1"/>
  <c r="CK12" i="2"/>
  <c r="CN11" i="2"/>
  <c r="CM11" i="2"/>
  <c r="CL11" i="2"/>
  <c r="CK11" i="2"/>
  <c r="CJ11" i="2" s="1"/>
  <c r="CN10" i="2"/>
  <c r="CM10" i="2"/>
  <c r="CL10" i="2"/>
  <c r="CK10" i="2"/>
  <c r="CJ10" i="2"/>
  <c r="CN9" i="2"/>
  <c r="CM9" i="2"/>
  <c r="CL9" i="2"/>
  <c r="CK9" i="2"/>
  <c r="CJ9" i="2"/>
  <c r="CN8" i="2"/>
  <c r="CJ8" i="2" s="1"/>
  <c r="CM8" i="2"/>
  <c r="CL8" i="2"/>
  <c r="CK8" i="2"/>
  <c r="CN7" i="2"/>
  <c r="CM7" i="2"/>
  <c r="CJ7" i="2" s="1"/>
  <c r="CL7" i="2"/>
  <c r="CK7" i="2"/>
  <c r="CN6" i="2"/>
  <c r="CM6" i="2"/>
  <c r="CL6" i="2"/>
  <c r="CJ6" i="2" s="1"/>
  <c r="CK6" i="2"/>
  <c r="CN5" i="2"/>
  <c r="CM5" i="2"/>
  <c r="CL5" i="2"/>
  <c r="CK5" i="2"/>
  <c r="CJ5" i="2" s="1"/>
  <c r="CN4" i="2"/>
  <c r="CM4" i="2"/>
  <c r="CL4" i="2"/>
  <c r="CK4" i="2"/>
  <c r="CJ4" i="2"/>
  <c r="CN3" i="2"/>
  <c r="CM3" i="2"/>
  <c r="CL3" i="2"/>
  <c r="CK3" i="2"/>
  <c r="CJ3" i="2"/>
  <c r="CD70" i="2"/>
  <c r="CC70" i="2"/>
  <c r="CB70" i="2"/>
  <c r="CA70" i="2"/>
  <c r="BZ70" i="2"/>
  <c r="CD69" i="2"/>
  <c r="CC69" i="2"/>
  <c r="CB69" i="2"/>
  <c r="CA69" i="2"/>
  <c r="BZ69" i="2" s="1"/>
  <c r="CD68" i="2"/>
  <c r="CC68" i="2"/>
  <c r="CB68" i="2"/>
  <c r="CA68" i="2"/>
  <c r="BZ68" i="2" s="1"/>
  <c r="CD67" i="2"/>
  <c r="CC67" i="2"/>
  <c r="BZ67" i="2" s="1"/>
  <c r="CB67" i="2"/>
  <c r="CA67" i="2"/>
  <c r="CD66" i="2"/>
  <c r="CC66" i="2"/>
  <c r="CB66" i="2"/>
  <c r="BZ66" i="2" s="1"/>
  <c r="CA66" i="2"/>
  <c r="CD65" i="2"/>
  <c r="CC65" i="2"/>
  <c r="CB65" i="2"/>
  <c r="CA65" i="2"/>
  <c r="BZ65" i="2" s="1"/>
  <c r="CD64" i="2"/>
  <c r="CC64" i="2"/>
  <c r="CB64" i="2"/>
  <c r="CA64" i="2"/>
  <c r="BZ64" i="2"/>
  <c r="CD63" i="2"/>
  <c r="CC63" i="2"/>
  <c r="CB63" i="2"/>
  <c r="CA63" i="2"/>
  <c r="BZ63" i="2" s="1"/>
  <c r="CD62" i="2"/>
  <c r="CC62" i="2"/>
  <c r="CB62" i="2"/>
  <c r="CA62" i="2"/>
  <c r="BZ62" i="2" s="1"/>
  <c r="CD61" i="2"/>
  <c r="CC61" i="2"/>
  <c r="BZ61" i="2" s="1"/>
  <c r="CB61" i="2"/>
  <c r="CA61" i="2"/>
  <c r="CD60" i="2"/>
  <c r="CC60" i="2"/>
  <c r="CB60" i="2"/>
  <c r="BZ60" i="2" s="1"/>
  <c r="CA60" i="2"/>
  <c r="CD59" i="2"/>
  <c r="CC59" i="2"/>
  <c r="CB59" i="2"/>
  <c r="CA59" i="2"/>
  <c r="BZ59" i="2" s="1"/>
  <c r="CD58" i="2"/>
  <c r="CC58" i="2"/>
  <c r="CB58" i="2"/>
  <c r="CA58" i="2"/>
  <c r="BZ58" i="2"/>
  <c r="CD57" i="2"/>
  <c r="CC57" i="2"/>
  <c r="CB57" i="2"/>
  <c r="CA57" i="2"/>
  <c r="BZ57" i="2" s="1"/>
  <c r="CD56" i="2"/>
  <c r="CC56" i="2"/>
  <c r="CB56" i="2"/>
  <c r="CA56" i="2"/>
  <c r="BZ56" i="2" s="1"/>
  <c r="CD55" i="2"/>
  <c r="CC55" i="2"/>
  <c r="BZ55" i="2" s="1"/>
  <c r="CB55" i="2"/>
  <c r="CA55" i="2"/>
  <c r="CD54" i="2"/>
  <c r="CC54" i="2"/>
  <c r="CB54" i="2"/>
  <c r="BZ54" i="2" s="1"/>
  <c r="CA54" i="2"/>
  <c r="CD53" i="2"/>
  <c r="CC53" i="2"/>
  <c r="CB53" i="2"/>
  <c r="CA53" i="2"/>
  <c r="BZ53" i="2" s="1"/>
  <c r="CD52" i="2"/>
  <c r="CC52" i="2"/>
  <c r="CB52" i="2"/>
  <c r="CA52" i="2"/>
  <c r="BZ52" i="2"/>
  <c r="CD51" i="2"/>
  <c r="CC51" i="2"/>
  <c r="CB51" i="2"/>
  <c r="CA51" i="2"/>
  <c r="BZ51" i="2" s="1"/>
  <c r="CD50" i="2"/>
  <c r="CC50" i="2"/>
  <c r="CB50" i="2"/>
  <c r="CA50" i="2"/>
  <c r="BZ50" i="2" s="1"/>
  <c r="CD49" i="2"/>
  <c r="CC49" i="2"/>
  <c r="BZ49" i="2" s="1"/>
  <c r="CB49" i="2"/>
  <c r="CA49" i="2"/>
  <c r="CD48" i="2"/>
  <c r="CC48" i="2"/>
  <c r="CB48" i="2"/>
  <c r="BZ48" i="2" s="1"/>
  <c r="CA48" i="2"/>
  <c r="CD47" i="2"/>
  <c r="CC47" i="2"/>
  <c r="CB47" i="2"/>
  <c r="CA47" i="2"/>
  <c r="BZ47" i="2" s="1"/>
  <c r="CD46" i="2"/>
  <c r="CC46" i="2"/>
  <c r="CB46" i="2"/>
  <c r="CA46" i="2"/>
  <c r="BZ46" i="2"/>
  <c r="CD45" i="2"/>
  <c r="CC45" i="2"/>
  <c r="CB45" i="2"/>
  <c r="CA45" i="2"/>
  <c r="BZ45" i="2" s="1"/>
  <c r="CD44" i="2"/>
  <c r="CC44" i="2"/>
  <c r="CB44" i="2"/>
  <c r="CA44" i="2"/>
  <c r="BZ44" i="2" s="1"/>
  <c r="CD43" i="2"/>
  <c r="CC43" i="2"/>
  <c r="BZ43" i="2" s="1"/>
  <c r="CB43" i="2"/>
  <c r="CA43" i="2"/>
  <c r="CD42" i="2"/>
  <c r="CC42" i="2"/>
  <c r="CB42" i="2"/>
  <c r="BZ42" i="2" s="1"/>
  <c r="CA42" i="2"/>
  <c r="CD41" i="2"/>
  <c r="CC41" i="2"/>
  <c r="CB41" i="2"/>
  <c r="CA41" i="2"/>
  <c r="BZ41" i="2" s="1"/>
  <c r="CD40" i="2"/>
  <c r="CC40" i="2"/>
  <c r="CB40" i="2"/>
  <c r="CA40" i="2"/>
  <c r="BZ40" i="2"/>
  <c r="CD39" i="2"/>
  <c r="CC39" i="2"/>
  <c r="CB39" i="2"/>
  <c r="CA39" i="2"/>
  <c r="BZ39" i="2" s="1"/>
  <c r="CD38" i="2"/>
  <c r="CC38" i="2"/>
  <c r="CB38" i="2"/>
  <c r="CA38" i="2"/>
  <c r="BZ38" i="2" s="1"/>
  <c r="CD37" i="2"/>
  <c r="CC37" i="2"/>
  <c r="BZ37" i="2" s="1"/>
  <c r="CB37" i="2"/>
  <c r="CA37" i="2"/>
  <c r="CD36" i="2"/>
  <c r="CC36" i="2"/>
  <c r="CB36" i="2"/>
  <c r="BZ36" i="2" s="1"/>
  <c r="CA36" i="2"/>
  <c r="CD35" i="2"/>
  <c r="CC35" i="2"/>
  <c r="CB35" i="2"/>
  <c r="CA35" i="2"/>
  <c r="BZ35" i="2" s="1"/>
  <c r="CD34" i="2"/>
  <c r="CC34" i="2"/>
  <c r="CB34" i="2"/>
  <c r="CA34" i="2"/>
  <c r="BZ34" i="2"/>
  <c r="CD33" i="2"/>
  <c r="CC33" i="2"/>
  <c r="CB33" i="2"/>
  <c r="CA33" i="2"/>
  <c r="BZ33" i="2" s="1"/>
  <c r="CD32" i="2"/>
  <c r="CC32" i="2"/>
  <c r="CB32" i="2"/>
  <c r="CA32" i="2"/>
  <c r="BZ32" i="2" s="1"/>
  <c r="CD31" i="2"/>
  <c r="CC31" i="2"/>
  <c r="BZ31" i="2" s="1"/>
  <c r="CB31" i="2"/>
  <c r="CA31" i="2"/>
  <c r="CD30" i="2"/>
  <c r="CC30" i="2"/>
  <c r="CB30" i="2"/>
  <c r="BZ30" i="2" s="1"/>
  <c r="CA30" i="2"/>
  <c r="CD29" i="2"/>
  <c r="CC29" i="2"/>
  <c r="CB29" i="2"/>
  <c r="CA29" i="2"/>
  <c r="BZ29" i="2" s="1"/>
  <c r="CD28" i="2"/>
  <c r="CC28" i="2"/>
  <c r="CB28" i="2"/>
  <c r="CA28" i="2"/>
  <c r="BZ28" i="2"/>
  <c r="CD27" i="2"/>
  <c r="CC27" i="2"/>
  <c r="CB27" i="2"/>
  <c r="CA27" i="2"/>
  <c r="BZ27" i="2" s="1"/>
  <c r="CD26" i="2"/>
  <c r="CC26" i="2"/>
  <c r="CB26" i="2"/>
  <c r="CA26" i="2"/>
  <c r="BZ26" i="2" s="1"/>
  <c r="CD25" i="2"/>
  <c r="CC25" i="2"/>
  <c r="BZ25" i="2" s="1"/>
  <c r="CB25" i="2"/>
  <c r="CA25" i="2"/>
  <c r="CD24" i="2"/>
  <c r="CC24" i="2"/>
  <c r="CB24" i="2"/>
  <c r="BZ24" i="2" s="1"/>
  <c r="CA24" i="2"/>
  <c r="CD23" i="2"/>
  <c r="CC23" i="2"/>
  <c r="CB23" i="2"/>
  <c r="CA23" i="2"/>
  <c r="BZ23" i="2" s="1"/>
  <c r="CD22" i="2"/>
  <c r="CC22" i="2"/>
  <c r="CB22" i="2"/>
  <c r="CA22" i="2"/>
  <c r="BZ22" i="2"/>
  <c r="CD21" i="2"/>
  <c r="CC21" i="2"/>
  <c r="CB21" i="2"/>
  <c r="CA21" i="2"/>
  <c r="BZ21" i="2" s="1"/>
  <c r="CD20" i="2"/>
  <c r="BZ20" i="2" s="1"/>
  <c r="CC20" i="2"/>
  <c r="CB20" i="2"/>
  <c r="CA20" i="2"/>
  <c r="CD19" i="2"/>
  <c r="CC19" i="2"/>
  <c r="BZ19" i="2" s="1"/>
  <c r="CB19" i="2"/>
  <c r="CA19" i="2"/>
  <c r="CD18" i="2"/>
  <c r="CC18" i="2"/>
  <c r="CB18" i="2"/>
  <c r="BZ18" i="2" s="1"/>
  <c r="CA18" i="2"/>
  <c r="CD17" i="2"/>
  <c r="CC17" i="2"/>
  <c r="CB17" i="2"/>
  <c r="CA17" i="2"/>
  <c r="BZ17" i="2" s="1"/>
  <c r="CD16" i="2"/>
  <c r="CC16" i="2"/>
  <c r="CB16" i="2"/>
  <c r="CA16" i="2"/>
  <c r="BZ16" i="2"/>
  <c r="CD15" i="2"/>
  <c r="CC15" i="2"/>
  <c r="CB15" i="2"/>
  <c r="CA15" i="2"/>
  <c r="BZ15" i="2" s="1"/>
  <c r="CD14" i="2"/>
  <c r="BZ14" i="2" s="1"/>
  <c r="CC14" i="2"/>
  <c r="CB14" i="2"/>
  <c r="CA14" i="2"/>
  <c r="CD13" i="2"/>
  <c r="CC13" i="2"/>
  <c r="BZ13" i="2" s="1"/>
  <c r="CB13" i="2"/>
  <c r="CA13" i="2"/>
  <c r="CD12" i="2"/>
  <c r="CC12" i="2"/>
  <c r="CB12" i="2"/>
  <c r="BZ12" i="2" s="1"/>
  <c r="CA12" i="2"/>
  <c r="CD11" i="2"/>
  <c r="CC11" i="2"/>
  <c r="CB11" i="2"/>
  <c r="CA11" i="2"/>
  <c r="BZ11" i="2" s="1"/>
  <c r="CD10" i="2"/>
  <c r="CC10" i="2"/>
  <c r="CB10" i="2"/>
  <c r="CA10" i="2"/>
  <c r="BZ10" i="2"/>
  <c r="CD9" i="2"/>
  <c r="CC9" i="2"/>
  <c r="CB9" i="2"/>
  <c r="CA9" i="2"/>
  <c r="BZ9" i="2"/>
  <c r="CD8" i="2"/>
  <c r="BZ8" i="2" s="1"/>
  <c r="CC8" i="2"/>
  <c r="CB8" i="2"/>
  <c r="CA8" i="2"/>
  <c r="CD7" i="2"/>
  <c r="CC7" i="2"/>
  <c r="BZ7" i="2" s="1"/>
  <c r="CB7" i="2"/>
  <c r="CA7" i="2"/>
  <c r="CD6" i="2"/>
  <c r="CC6" i="2"/>
  <c r="CB6" i="2"/>
  <c r="BZ6" i="2" s="1"/>
  <c r="CA6" i="2"/>
  <c r="CD5" i="2"/>
  <c r="CC5" i="2"/>
  <c r="CB5" i="2"/>
  <c r="CA5" i="2"/>
  <c r="BZ5" i="2" s="1"/>
  <c r="CD4" i="2"/>
  <c r="CC4" i="2"/>
  <c r="CB4" i="2"/>
  <c r="CA4" i="2"/>
  <c r="BZ4" i="2"/>
  <c r="CD3" i="2"/>
  <c r="CC3" i="2"/>
  <c r="CB3" i="2"/>
  <c r="CA3" i="2"/>
  <c r="BZ3" i="2"/>
  <c r="BT70" i="2"/>
  <c r="BS70" i="2"/>
  <c r="BR70" i="2"/>
  <c r="BQ70" i="2"/>
  <c r="BP70" i="2" s="1"/>
  <c r="BT69" i="2"/>
  <c r="BS69" i="2"/>
  <c r="BR69" i="2"/>
  <c r="BQ69" i="2"/>
  <c r="BP69" i="2" s="1"/>
  <c r="BT68" i="2"/>
  <c r="BS68" i="2"/>
  <c r="BR68" i="2"/>
  <c r="BP68" i="2" s="1"/>
  <c r="BQ68" i="2"/>
  <c r="BT67" i="2"/>
  <c r="BS67" i="2"/>
  <c r="BR67" i="2"/>
  <c r="BQ67" i="2"/>
  <c r="BP67" i="2" s="1"/>
  <c r="BT66" i="2"/>
  <c r="BS66" i="2"/>
  <c r="BR66" i="2"/>
  <c r="BQ66" i="2"/>
  <c r="BP66" i="2"/>
  <c r="BT65" i="2"/>
  <c r="BS65" i="2"/>
  <c r="BR65" i="2"/>
  <c r="BQ65" i="2"/>
  <c r="BP65" i="2" s="1"/>
  <c r="BT64" i="2"/>
  <c r="BS64" i="2"/>
  <c r="BR64" i="2"/>
  <c r="BP64" i="2" s="1"/>
  <c r="BQ64" i="2"/>
  <c r="BT63" i="2"/>
  <c r="BS63" i="2"/>
  <c r="BR63" i="2"/>
  <c r="BQ63" i="2"/>
  <c r="BP63" i="2" s="1"/>
  <c r="BT62" i="2"/>
  <c r="BS62" i="2"/>
  <c r="BR62" i="2"/>
  <c r="BP62" i="2" s="1"/>
  <c r="BQ62" i="2"/>
  <c r="BT61" i="2"/>
  <c r="BS61" i="2"/>
  <c r="BR61" i="2"/>
  <c r="BQ61" i="2"/>
  <c r="BP61" i="2" s="1"/>
  <c r="BT60" i="2"/>
  <c r="BS60" i="2"/>
  <c r="BR60" i="2"/>
  <c r="BQ60" i="2"/>
  <c r="BP60" i="2"/>
  <c r="BT59" i="2"/>
  <c r="BS59" i="2"/>
  <c r="BR59" i="2"/>
  <c r="BQ59" i="2"/>
  <c r="BP59" i="2" s="1"/>
  <c r="BT58" i="2"/>
  <c r="BS58" i="2"/>
  <c r="BR58" i="2"/>
  <c r="BP58" i="2" s="1"/>
  <c r="BQ58" i="2"/>
  <c r="BT57" i="2"/>
  <c r="BS57" i="2"/>
  <c r="BR57" i="2"/>
  <c r="BQ57" i="2"/>
  <c r="BP57" i="2" s="1"/>
  <c r="BT56" i="2"/>
  <c r="BS56" i="2"/>
  <c r="BR56" i="2"/>
  <c r="BP56" i="2" s="1"/>
  <c r="BQ56" i="2"/>
  <c r="BT55" i="2"/>
  <c r="BS55" i="2"/>
  <c r="BR55" i="2"/>
  <c r="BQ55" i="2"/>
  <c r="BP55" i="2" s="1"/>
  <c r="BT54" i="2"/>
  <c r="BS54" i="2"/>
  <c r="BR54" i="2"/>
  <c r="BQ54" i="2"/>
  <c r="BP54" i="2"/>
  <c r="BT53" i="2"/>
  <c r="BS53" i="2"/>
  <c r="BR53" i="2"/>
  <c r="BQ53" i="2"/>
  <c r="BP53" i="2" s="1"/>
  <c r="BT52" i="2"/>
  <c r="BS52" i="2"/>
  <c r="BR52" i="2"/>
  <c r="BP52" i="2" s="1"/>
  <c r="BQ52" i="2"/>
  <c r="BT51" i="2"/>
  <c r="BS51" i="2"/>
  <c r="BR51" i="2"/>
  <c r="BQ51" i="2"/>
  <c r="BP51" i="2" s="1"/>
  <c r="BT50" i="2"/>
  <c r="BS50" i="2"/>
  <c r="BR50" i="2"/>
  <c r="BP50" i="2" s="1"/>
  <c r="BQ50" i="2"/>
  <c r="BT49" i="2"/>
  <c r="BS49" i="2"/>
  <c r="BR49" i="2"/>
  <c r="BQ49" i="2"/>
  <c r="BP49" i="2" s="1"/>
  <c r="BT48" i="2"/>
  <c r="BS48" i="2"/>
  <c r="BR48" i="2"/>
  <c r="BQ48" i="2"/>
  <c r="BP48" i="2"/>
  <c r="BT47" i="2"/>
  <c r="BS47" i="2"/>
  <c r="BR47" i="2"/>
  <c r="BQ47" i="2"/>
  <c r="BP47" i="2" s="1"/>
  <c r="BT46" i="2"/>
  <c r="BS46" i="2"/>
  <c r="BR46" i="2"/>
  <c r="BP46" i="2" s="1"/>
  <c r="BQ46" i="2"/>
  <c r="BT45" i="2"/>
  <c r="BS45" i="2"/>
  <c r="BR45" i="2"/>
  <c r="BQ45" i="2"/>
  <c r="BP45" i="2" s="1"/>
  <c r="BT44" i="2"/>
  <c r="BS44" i="2"/>
  <c r="BR44" i="2"/>
  <c r="BP44" i="2" s="1"/>
  <c r="BQ44" i="2"/>
  <c r="BT43" i="2"/>
  <c r="BS43" i="2"/>
  <c r="BR43" i="2"/>
  <c r="BQ43" i="2"/>
  <c r="BP43" i="2" s="1"/>
  <c r="BT42" i="2"/>
  <c r="BS42" i="2"/>
  <c r="BR42" i="2"/>
  <c r="BQ42" i="2"/>
  <c r="BP42" i="2"/>
  <c r="BT41" i="2"/>
  <c r="BS41" i="2"/>
  <c r="BR41" i="2"/>
  <c r="BQ41" i="2"/>
  <c r="BP41" i="2" s="1"/>
  <c r="BT40" i="2"/>
  <c r="BS40" i="2"/>
  <c r="BR40" i="2"/>
  <c r="BP40" i="2" s="1"/>
  <c r="BQ40" i="2"/>
  <c r="BT39" i="2"/>
  <c r="BS39" i="2"/>
  <c r="BR39" i="2"/>
  <c r="BQ39" i="2"/>
  <c r="BP39" i="2" s="1"/>
  <c r="BT38" i="2"/>
  <c r="BS38" i="2"/>
  <c r="BR38" i="2"/>
  <c r="BP38" i="2" s="1"/>
  <c r="BQ38" i="2"/>
  <c r="BT37" i="2"/>
  <c r="BS37" i="2"/>
  <c r="BR37" i="2"/>
  <c r="BQ37" i="2"/>
  <c r="BP37" i="2" s="1"/>
  <c r="BT36" i="2"/>
  <c r="BS36" i="2"/>
  <c r="BR36" i="2"/>
  <c r="BQ36" i="2"/>
  <c r="BP36" i="2"/>
  <c r="BT35" i="2"/>
  <c r="BS35" i="2"/>
  <c r="BR35" i="2"/>
  <c r="BQ35" i="2"/>
  <c r="BP35" i="2" s="1"/>
  <c r="BT34" i="2"/>
  <c r="BS34" i="2"/>
  <c r="BR34" i="2"/>
  <c r="BP34" i="2" s="1"/>
  <c r="BQ34" i="2"/>
  <c r="BT33" i="2"/>
  <c r="BS33" i="2"/>
  <c r="BR33" i="2"/>
  <c r="BQ33" i="2"/>
  <c r="BP33" i="2" s="1"/>
  <c r="BT32" i="2"/>
  <c r="BS32" i="2"/>
  <c r="BR32" i="2"/>
  <c r="BP32" i="2" s="1"/>
  <c r="BQ32" i="2"/>
  <c r="BT31" i="2"/>
  <c r="BS31" i="2"/>
  <c r="BR31" i="2"/>
  <c r="BQ31" i="2"/>
  <c r="BP31" i="2" s="1"/>
  <c r="BT30" i="2"/>
  <c r="BS30" i="2"/>
  <c r="BR30" i="2"/>
  <c r="BQ30" i="2"/>
  <c r="BP30" i="2"/>
  <c r="BT29" i="2"/>
  <c r="BS29" i="2"/>
  <c r="BR29" i="2"/>
  <c r="BQ29" i="2"/>
  <c r="BP29" i="2" s="1"/>
  <c r="BT28" i="2"/>
  <c r="BS28" i="2"/>
  <c r="BR28" i="2"/>
  <c r="BP28" i="2" s="1"/>
  <c r="BQ28" i="2"/>
  <c r="BT27" i="2"/>
  <c r="BS27" i="2"/>
  <c r="BR27" i="2"/>
  <c r="BQ27" i="2"/>
  <c r="BP27" i="2" s="1"/>
  <c r="BT26" i="2"/>
  <c r="BS26" i="2"/>
  <c r="BR26" i="2"/>
  <c r="BP26" i="2" s="1"/>
  <c r="BQ26" i="2"/>
  <c r="BT25" i="2"/>
  <c r="BS25" i="2"/>
  <c r="BR25" i="2"/>
  <c r="BQ25" i="2"/>
  <c r="BP25" i="2" s="1"/>
  <c r="BT24" i="2"/>
  <c r="BS24" i="2"/>
  <c r="BR24" i="2"/>
  <c r="BQ24" i="2"/>
  <c r="BP24" i="2"/>
  <c r="BT23" i="2"/>
  <c r="BS23" i="2"/>
  <c r="BR23" i="2"/>
  <c r="BQ23" i="2"/>
  <c r="BP23" i="2" s="1"/>
  <c r="BT22" i="2"/>
  <c r="BS22" i="2"/>
  <c r="BR22" i="2"/>
  <c r="BP22" i="2" s="1"/>
  <c r="BQ22" i="2"/>
  <c r="BT21" i="2"/>
  <c r="BS21" i="2"/>
  <c r="BR21" i="2"/>
  <c r="BQ21" i="2"/>
  <c r="BP21" i="2" s="1"/>
  <c r="BT20" i="2"/>
  <c r="BS20" i="2"/>
  <c r="BR20" i="2"/>
  <c r="BP20" i="2" s="1"/>
  <c r="BQ20" i="2"/>
  <c r="BT19" i="2"/>
  <c r="BS19" i="2"/>
  <c r="BR19" i="2"/>
  <c r="BQ19" i="2"/>
  <c r="BP19" i="2" s="1"/>
  <c r="BT18" i="2"/>
  <c r="BS18" i="2"/>
  <c r="BR18" i="2"/>
  <c r="BQ18" i="2"/>
  <c r="BP18" i="2"/>
  <c r="BT17" i="2"/>
  <c r="BS17" i="2"/>
  <c r="BR17" i="2"/>
  <c r="BQ17" i="2"/>
  <c r="BP17" i="2" s="1"/>
  <c r="BT16" i="2"/>
  <c r="BS16" i="2"/>
  <c r="BR16" i="2"/>
  <c r="BQ16" i="2"/>
  <c r="BP16" i="2" s="1"/>
  <c r="BT15" i="2"/>
  <c r="BS15" i="2"/>
  <c r="BR15" i="2"/>
  <c r="BQ15" i="2"/>
  <c r="BP15" i="2" s="1"/>
  <c r="BT14" i="2"/>
  <c r="BS14" i="2"/>
  <c r="BR14" i="2"/>
  <c r="BP14" i="2" s="1"/>
  <c r="BQ14" i="2"/>
  <c r="BT13" i="2"/>
  <c r="BS13" i="2"/>
  <c r="BR13" i="2"/>
  <c r="BQ13" i="2"/>
  <c r="BP13" i="2" s="1"/>
  <c r="BT12" i="2"/>
  <c r="BS12" i="2"/>
  <c r="BR12" i="2"/>
  <c r="BQ12" i="2"/>
  <c r="BP12" i="2"/>
  <c r="BT11" i="2"/>
  <c r="BS11" i="2"/>
  <c r="BR11" i="2"/>
  <c r="BQ11" i="2"/>
  <c r="BP11" i="2" s="1"/>
  <c r="BT10" i="2"/>
  <c r="BS10" i="2"/>
  <c r="BR10" i="2"/>
  <c r="BQ10" i="2"/>
  <c r="BP10" i="2" s="1"/>
  <c r="BT9" i="2"/>
  <c r="BS9" i="2"/>
  <c r="BR9" i="2"/>
  <c r="BQ9" i="2"/>
  <c r="BP9" i="2" s="1"/>
  <c r="BT8" i="2"/>
  <c r="BS8" i="2"/>
  <c r="BR8" i="2"/>
  <c r="BP8" i="2" s="1"/>
  <c r="BQ8" i="2"/>
  <c r="BT7" i="2"/>
  <c r="BS7" i="2"/>
  <c r="BR7" i="2"/>
  <c r="BQ7" i="2"/>
  <c r="BP7" i="2" s="1"/>
  <c r="BT6" i="2"/>
  <c r="BS6" i="2"/>
  <c r="BR6" i="2"/>
  <c r="BQ6" i="2"/>
  <c r="BP6" i="2"/>
  <c r="BT5" i="2"/>
  <c r="BS5" i="2"/>
  <c r="BR5" i="2"/>
  <c r="BQ5" i="2"/>
  <c r="BP5" i="2" s="1"/>
  <c r="BT4" i="2"/>
  <c r="BS4" i="2"/>
  <c r="BR4" i="2"/>
  <c r="BQ4" i="2"/>
  <c r="BP4" i="2" s="1"/>
  <c r="BT3" i="2"/>
  <c r="BS3" i="2"/>
  <c r="BR3" i="2"/>
  <c r="BQ3" i="2"/>
  <c r="BP3" i="2" s="1"/>
  <c r="K16" i="20" l="1"/>
  <c r="L16" i="20" s="1"/>
  <c r="BJ70" i="2"/>
  <c r="BI70" i="2"/>
  <c r="BH70" i="2"/>
  <c r="BG70" i="2"/>
  <c r="BF70" i="2" s="1"/>
  <c r="BJ69" i="2"/>
  <c r="BI69" i="2"/>
  <c r="BH69" i="2"/>
  <c r="BG69" i="2"/>
  <c r="BJ68" i="2"/>
  <c r="BI68" i="2"/>
  <c r="BH68" i="2"/>
  <c r="BG68" i="2"/>
  <c r="BJ67" i="2"/>
  <c r="BI67" i="2"/>
  <c r="BH67" i="2"/>
  <c r="BG67" i="2"/>
  <c r="BF67" i="2"/>
  <c r="BJ66" i="2"/>
  <c r="BI66" i="2"/>
  <c r="BH66" i="2"/>
  <c r="BG66" i="2"/>
  <c r="BJ65" i="2"/>
  <c r="BI65" i="2"/>
  <c r="BH65" i="2"/>
  <c r="BG65" i="2"/>
  <c r="BJ64" i="2"/>
  <c r="BI64" i="2"/>
  <c r="BH64" i="2"/>
  <c r="BG64" i="2"/>
  <c r="BF64" i="2" s="1"/>
  <c r="BJ63" i="2"/>
  <c r="BI63" i="2"/>
  <c r="BH63" i="2"/>
  <c r="BG63" i="2"/>
  <c r="BJ62" i="2"/>
  <c r="BI62" i="2"/>
  <c r="BH62" i="2"/>
  <c r="BG62" i="2"/>
  <c r="BJ61" i="2"/>
  <c r="BI61" i="2"/>
  <c r="BH61" i="2"/>
  <c r="BG61" i="2"/>
  <c r="BF61" i="2" s="1"/>
  <c r="BJ60" i="2"/>
  <c r="BI60" i="2"/>
  <c r="BH60" i="2"/>
  <c r="BG60" i="2"/>
  <c r="BJ59" i="2"/>
  <c r="BI59" i="2"/>
  <c r="BH59" i="2"/>
  <c r="BG59" i="2"/>
  <c r="BJ58" i="2"/>
  <c r="BI58" i="2"/>
  <c r="BH58" i="2"/>
  <c r="BG58" i="2"/>
  <c r="BJ57" i="2"/>
  <c r="BI57" i="2"/>
  <c r="BH57" i="2"/>
  <c r="BG57" i="2"/>
  <c r="BJ56" i="2"/>
  <c r="BI56" i="2"/>
  <c r="BH56" i="2"/>
  <c r="BG56" i="2"/>
  <c r="BJ55" i="2"/>
  <c r="BI55" i="2"/>
  <c r="BH55" i="2"/>
  <c r="BG55" i="2"/>
  <c r="BF55" i="2" s="1"/>
  <c r="BJ54" i="2"/>
  <c r="BI54" i="2"/>
  <c r="BH54" i="2"/>
  <c r="BG54" i="2"/>
  <c r="BJ53" i="2"/>
  <c r="BI53" i="2"/>
  <c r="BH53" i="2"/>
  <c r="BG53" i="2"/>
  <c r="BJ52" i="2"/>
  <c r="BI52" i="2"/>
  <c r="BH52" i="2"/>
  <c r="BG52" i="2"/>
  <c r="BJ51" i="2"/>
  <c r="BI51" i="2"/>
  <c r="BH51" i="2"/>
  <c r="BG51" i="2"/>
  <c r="BF51" i="2" s="1"/>
  <c r="BJ50" i="2"/>
  <c r="BI50" i="2"/>
  <c r="BH50" i="2"/>
  <c r="BG50" i="2"/>
  <c r="BJ49" i="2"/>
  <c r="BI49" i="2"/>
  <c r="BH49" i="2"/>
  <c r="BG49" i="2"/>
  <c r="BF49" i="2" s="1"/>
  <c r="BJ48" i="2"/>
  <c r="BI48" i="2"/>
  <c r="BH48" i="2"/>
  <c r="BG48" i="2"/>
  <c r="BJ47" i="2"/>
  <c r="BI47" i="2"/>
  <c r="BH47" i="2"/>
  <c r="BF47" i="2" s="1"/>
  <c r="BG47" i="2"/>
  <c r="BJ46" i="2"/>
  <c r="BI46" i="2"/>
  <c r="BH46" i="2"/>
  <c r="BG46" i="2"/>
  <c r="BJ45" i="2"/>
  <c r="BI45" i="2"/>
  <c r="BH45" i="2"/>
  <c r="BG45" i="2"/>
  <c r="BJ44" i="2"/>
  <c r="BI44" i="2"/>
  <c r="BH44" i="2"/>
  <c r="BG44" i="2"/>
  <c r="BJ43" i="2"/>
  <c r="BF43" i="2" s="1"/>
  <c r="BI43" i="2"/>
  <c r="BH43" i="2"/>
  <c r="BG43" i="2"/>
  <c r="BJ42" i="2"/>
  <c r="BI42" i="2"/>
  <c r="BF42" i="2" s="1"/>
  <c r="BH42" i="2"/>
  <c r="BG42" i="2"/>
  <c r="BJ41" i="2"/>
  <c r="BI41" i="2"/>
  <c r="BH41" i="2"/>
  <c r="BG41" i="2"/>
  <c r="BF41" i="2" s="1"/>
  <c r="BJ40" i="2"/>
  <c r="BI40" i="2"/>
  <c r="BH40" i="2"/>
  <c r="BG40" i="2"/>
  <c r="BF40" i="2" s="1"/>
  <c r="BJ39" i="2"/>
  <c r="BI39" i="2"/>
  <c r="BH39" i="2"/>
  <c r="BG39" i="2"/>
  <c r="BJ38" i="2"/>
  <c r="BI38" i="2"/>
  <c r="BH38" i="2"/>
  <c r="BG38" i="2"/>
  <c r="BF38" i="2" s="1"/>
  <c r="BJ37" i="2"/>
  <c r="BI37" i="2"/>
  <c r="BH37" i="2"/>
  <c r="BG37" i="2"/>
  <c r="BF37" i="2" s="1"/>
  <c r="BJ36" i="2"/>
  <c r="BI36" i="2"/>
  <c r="BH36" i="2"/>
  <c r="BG36" i="2"/>
  <c r="BJ35" i="2"/>
  <c r="BI35" i="2"/>
  <c r="BH35" i="2"/>
  <c r="BG35" i="2"/>
  <c r="BJ34" i="2"/>
  <c r="BI34" i="2"/>
  <c r="BH34" i="2"/>
  <c r="BG34" i="2"/>
  <c r="BJ33" i="2"/>
  <c r="BI33" i="2"/>
  <c r="BH33" i="2"/>
  <c r="BG33" i="2"/>
  <c r="BJ32" i="2"/>
  <c r="BI32" i="2"/>
  <c r="BH32" i="2"/>
  <c r="BG32" i="2"/>
  <c r="BJ31" i="2"/>
  <c r="BI31" i="2"/>
  <c r="BH31" i="2"/>
  <c r="BG31" i="2"/>
  <c r="BJ30" i="2"/>
  <c r="BI30" i="2"/>
  <c r="BH30" i="2"/>
  <c r="BG30" i="2"/>
  <c r="BJ29" i="2"/>
  <c r="BI29" i="2"/>
  <c r="BH29" i="2"/>
  <c r="BF29" i="2" s="1"/>
  <c r="BG29" i="2"/>
  <c r="BJ28" i="2"/>
  <c r="BI28" i="2"/>
  <c r="BH28" i="2"/>
  <c r="BG28" i="2"/>
  <c r="BJ27" i="2"/>
  <c r="BF27" i="2" s="1"/>
  <c r="BI27" i="2"/>
  <c r="BH27" i="2"/>
  <c r="BG27" i="2"/>
  <c r="BJ26" i="2"/>
  <c r="BI26" i="2"/>
  <c r="BH26" i="2"/>
  <c r="BG26" i="2"/>
  <c r="BF26" i="2" s="1"/>
  <c r="BJ25" i="2"/>
  <c r="BI25" i="2"/>
  <c r="BH25" i="2"/>
  <c r="BG25" i="2"/>
  <c r="BJ24" i="2"/>
  <c r="BI24" i="2"/>
  <c r="BH24" i="2"/>
  <c r="BG24" i="2"/>
  <c r="BJ23" i="2"/>
  <c r="BI23" i="2"/>
  <c r="BH23" i="2"/>
  <c r="BG23" i="2"/>
  <c r="BJ22" i="2"/>
  <c r="BI22" i="2"/>
  <c r="BH22" i="2"/>
  <c r="BG22" i="2"/>
  <c r="BJ21" i="2"/>
  <c r="BI21" i="2"/>
  <c r="BH21" i="2"/>
  <c r="BG21" i="2"/>
  <c r="BF21" i="2"/>
  <c r="BJ20" i="2"/>
  <c r="BI20" i="2"/>
  <c r="BH20" i="2"/>
  <c r="BG20" i="2"/>
  <c r="BF20" i="2" s="1"/>
  <c r="BJ19" i="2"/>
  <c r="BF19" i="2" s="1"/>
  <c r="BI19" i="2"/>
  <c r="BH19" i="2"/>
  <c r="BG19" i="2"/>
  <c r="BJ18" i="2"/>
  <c r="BI18" i="2"/>
  <c r="BH18" i="2"/>
  <c r="BG18" i="2"/>
  <c r="BJ17" i="2"/>
  <c r="BI17" i="2"/>
  <c r="BH17" i="2"/>
  <c r="BF17" i="2" s="1"/>
  <c r="BG17" i="2"/>
  <c r="BJ16" i="2"/>
  <c r="BI16" i="2"/>
  <c r="BH16" i="2"/>
  <c r="BG16" i="2"/>
  <c r="BJ15" i="2"/>
  <c r="BI15" i="2"/>
  <c r="BH15" i="2"/>
  <c r="BG15" i="2"/>
  <c r="BF15" i="2" s="1"/>
  <c r="BJ14" i="2"/>
  <c r="BI14" i="2"/>
  <c r="BH14" i="2"/>
  <c r="BG14" i="2"/>
  <c r="BF14" i="2" s="1"/>
  <c r="BJ13" i="2"/>
  <c r="BI13" i="2"/>
  <c r="BH13" i="2"/>
  <c r="BG13" i="2"/>
  <c r="BJ12" i="2"/>
  <c r="BI12" i="2"/>
  <c r="BH12" i="2"/>
  <c r="BG12" i="2"/>
  <c r="BJ11" i="2"/>
  <c r="BI11" i="2"/>
  <c r="BH11" i="2"/>
  <c r="BG11" i="2"/>
  <c r="BJ10" i="2"/>
  <c r="BI10" i="2"/>
  <c r="BH10" i="2"/>
  <c r="BG10" i="2"/>
  <c r="BJ9" i="2"/>
  <c r="BF9" i="2" s="1"/>
  <c r="BI9" i="2"/>
  <c r="BH9" i="2"/>
  <c r="BG9" i="2"/>
  <c r="BJ8" i="2"/>
  <c r="BI8" i="2"/>
  <c r="BH8" i="2"/>
  <c r="BG8" i="2"/>
  <c r="BF8" i="2" s="1"/>
  <c r="BJ7" i="2"/>
  <c r="BI7" i="2"/>
  <c r="BH7" i="2"/>
  <c r="BG7" i="2"/>
  <c r="BJ6" i="2"/>
  <c r="BI6" i="2"/>
  <c r="BH6" i="2"/>
  <c r="BG6" i="2"/>
  <c r="BJ5" i="2"/>
  <c r="BI5" i="2"/>
  <c r="BH5" i="2"/>
  <c r="BG5" i="2"/>
  <c r="BJ4" i="2"/>
  <c r="BI4" i="2"/>
  <c r="BH4" i="2"/>
  <c r="BG4" i="2"/>
  <c r="BJ3" i="2"/>
  <c r="BI3" i="2"/>
  <c r="BH3" i="2"/>
  <c r="BG3" i="2"/>
  <c r="BF3" i="2"/>
  <c r="AZ70" i="2"/>
  <c r="AY70" i="2"/>
  <c r="AX70" i="2"/>
  <c r="AW70" i="2"/>
  <c r="AV70" i="2" s="1"/>
  <c r="AZ69" i="2"/>
  <c r="AY69" i="2"/>
  <c r="AX69" i="2"/>
  <c r="AW69" i="2"/>
  <c r="AZ68" i="2"/>
  <c r="AY68" i="2"/>
  <c r="AX68" i="2"/>
  <c r="AW68" i="2"/>
  <c r="AZ67" i="2"/>
  <c r="AY67" i="2"/>
  <c r="AX67" i="2"/>
  <c r="AW67" i="2"/>
  <c r="AZ66" i="2"/>
  <c r="AY66" i="2"/>
  <c r="AX66" i="2"/>
  <c r="AW66" i="2"/>
  <c r="AZ65" i="2"/>
  <c r="AY65" i="2"/>
  <c r="AX65" i="2"/>
  <c r="AW65" i="2"/>
  <c r="AZ64" i="2"/>
  <c r="AY64" i="2"/>
  <c r="AX64" i="2"/>
  <c r="AW64" i="2"/>
  <c r="AV64" i="2"/>
  <c r="AZ63" i="2"/>
  <c r="AY63" i="2"/>
  <c r="AX63" i="2"/>
  <c r="AW63" i="2"/>
  <c r="AV63" i="2" s="1"/>
  <c r="AZ62" i="2"/>
  <c r="AY62" i="2"/>
  <c r="AX62" i="2"/>
  <c r="AW62" i="2"/>
  <c r="AZ61" i="2"/>
  <c r="AY61" i="2"/>
  <c r="AX61" i="2"/>
  <c r="AW61" i="2"/>
  <c r="AZ60" i="2"/>
  <c r="AY60" i="2"/>
  <c r="AX60" i="2"/>
  <c r="AW60" i="2"/>
  <c r="AZ59" i="2"/>
  <c r="AY59" i="2"/>
  <c r="AX59" i="2"/>
  <c r="AW59" i="2"/>
  <c r="AZ58" i="2"/>
  <c r="AY58" i="2"/>
  <c r="AX58" i="2"/>
  <c r="AW58" i="2"/>
  <c r="AV58" i="2" s="1"/>
  <c r="AZ57" i="2"/>
  <c r="AY57" i="2"/>
  <c r="AX57" i="2"/>
  <c r="AW57" i="2"/>
  <c r="AZ56" i="2"/>
  <c r="AY56" i="2"/>
  <c r="AX56" i="2"/>
  <c r="AW56" i="2"/>
  <c r="AZ55" i="2"/>
  <c r="AY55" i="2"/>
  <c r="AX55" i="2"/>
  <c r="AW55" i="2"/>
  <c r="AZ54" i="2"/>
  <c r="AY54" i="2"/>
  <c r="AX54" i="2"/>
  <c r="AV54" i="2" s="1"/>
  <c r="AW54" i="2"/>
  <c r="AZ53" i="2"/>
  <c r="AY53" i="2"/>
  <c r="AX53" i="2"/>
  <c r="AW53" i="2"/>
  <c r="AZ52" i="2"/>
  <c r="AY52" i="2"/>
  <c r="AX52" i="2"/>
  <c r="AW52" i="2"/>
  <c r="AV52" i="2" s="1"/>
  <c r="AZ51" i="2"/>
  <c r="AY51" i="2"/>
  <c r="AX51" i="2"/>
  <c r="AW51" i="2"/>
  <c r="AV51" i="2" s="1"/>
  <c r="AZ50" i="2"/>
  <c r="AY50" i="2"/>
  <c r="AX50" i="2"/>
  <c r="AW50" i="2"/>
  <c r="AV50" i="2" s="1"/>
  <c r="AZ49" i="2"/>
  <c r="AY49" i="2"/>
  <c r="AV49" i="2" s="1"/>
  <c r="AX49" i="2"/>
  <c r="AW49" i="2"/>
  <c r="AZ48" i="2"/>
  <c r="AY48" i="2"/>
  <c r="AX48" i="2"/>
  <c r="AW48" i="2"/>
  <c r="AZ47" i="2"/>
  <c r="AY47" i="2"/>
  <c r="AX47" i="2"/>
  <c r="AW47" i="2"/>
  <c r="AV47" i="2" s="1"/>
  <c r="AZ46" i="2"/>
  <c r="AY46" i="2"/>
  <c r="AX46" i="2"/>
  <c r="AW46" i="2"/>
  <c r="AV46" i="2" s="1"/>
  <c r="AZ45" i="2"/>
  <c r="AY45" i="2"/>
  <c r="AX45" i="2"/>
  <c r="AW45" i="2"/>
  <c r="AZ44" i="2"/>
  <c r="AY44" i="2"/>
  <c r="AX44" i="2"/>
  <c r="AW44" i="2"/>
  <c r="AZ43" i="2"/>
  <c r="AY43" i="2"/>
  <c r="AX43" i="2"/>
  <c r="AW43" i="2"/>
  <c r="AZ42" i="2"/>
  <c r="AY42" i="2"/>
  <c r="AX42" i="2"/>
  <c r="AV42" i="2" s="1"/>
  <c r="AW42" i="2"/>
  <c r="AZ41" i="2"/>
  <c r="AY41" i="2"/>
  <c r="AX41" i="2"/>
  <c r="AW41" i="2"/>
  <c r="AZ40" i="2"/>
  <c r="AV40" i="2" s="1"/>
  <c r="AY40" i="2"/>
  <c r="AX40" i="2"/>
  <c r="AW40" i="2"/>
  <c r="AZ39" i="2"/>
  <c r="AY39" i="2"/>
  <c r="AX39" i="2"/>
  <c r="AW39" i="2"/>
  <c r="AZ38" i="2"/>
  <c r="AY38" i="2"/>
  <c r="AX38" i="2"/>
  <c r="AW38" i="2"/>
  <c r="AV38" i="2" s="1"/>
  <c r="AZ37" i="2"/>
  <c r="AY37" i="2"/>
  <c r="AX37" i="2"/>
  <c r="AW37" i="2"/>
  <c r="AZ36" i="2"/>
  <c r="AY36" i="2"/>
  <c r="AX36" i="2"/>
  <c r="AW36" i="2"/>
  <c r="AZ35" i="2"/>
  <c r="AY35" i="2"/>
  <c r="AX35" i="2"/>
  <c r="AW35" i="2"/>
  <c r="AV35" i="2" s="1"/>
  <c r="AZ34" i="2"/>
  <c r="AY34" i="2"/>
  <c r="AX34" i="2"/>
  <c r="AW34" i="2"/>
  <c r="AV34" i="2" s="1"/>
  <c r="AZ33" i="2"/>
  <c r="AY33" i="2"/>
  <c r="AX33" i="2"/>
  <c r="AW33" i="2"/>
  <c r="AZ32" i="2"/>
  <c r="AY32" i="2"/>
  <c r="AX32" i="2"/>
  <c r="AW32" i="2"/>
  <c r="AZ31" i="2"/>
  <c r="AY31" i="2"/>
  <c r="AX31" i="2"/>
  <c r="AW31" i="2"/>
  <c r="AZ30" i="2"/>
  <c r="AY30" i="2"/>
  <c r="AX30" i="2"/>
  <c r="AW30" i="2"/>
  <c r="AZ29" i="2"/>
  <c r="AY29" i="2"/>
  <c r="AX29" i="2"/>
  <c r="AW29" i="2"/>
  <c r="AZ28" i="2"/>
  <c r="AY28" i="2"/>
  <c r="AX28" i="2"/>
  <c r="AW28" i="2"/>
  <c r="AV28" i="2"/>
  <c r="AZ27" i="2"/>
  <c r="AY27" i="2"/>
  <c r="AX27" i="2"/>
  <c r="AW27" i="2"/>
  <c r="AV27" i="2" s="1"/>
  <c r="AZ26" i="2"/>
  <c r="AY26" i="2"/>
  <c r="AX26" i="2"/>
  <c r="AW26" i="2"/>
  <c r="AZ25" i="2"/>
  <c r="AY25" i="2"/>
  <c r="AX25" i="2"/>
  <c r="AW25" i="2"/>
  <c r="AZ24" i="2"/>
  <c r="AY24" i="2"/>
  <c r="AX24" i="2"/>
  <c r="AW24" i="2"/>
  <c r="AZ23" i="2"/>
  <c r="AY23" i="2"/>
  <c r="AX23" i="2"/>
  <c r="AW23" i="2"/>
  <c r="AZ22" i="2"/>
  <c r="AY22" i="2"/>
  <c r="AX22" i="2"/>
  <c r="AW22" i="2"/>
  <c r="AV22" i="2" s="1"/>
  <c r="AZ21" i="2"/>
  <c r="AY21" i="2"/>
  <c r="AX21" i="2"/>
  <c r="AW21" i="2"/>
  <c r="AZ20" i="2"/>
  <c r="AY20" i="2"/>
  <c r="AX20" i="2"/>
  <c r="AW20" i="2"/>
  <c r="AZ19" i="2"/>
  <c r="AY19" i="2"/>
  <c r="AX19" i="2"/>
  <c r="AW19" i="2"/>
  <c r="AZ18" i="2"/>
  <c r="AY18" i="2"/>
  <c r="AX18" i="2"/>
  <c r="AV18" i="2" s="1"/>
  <c r="AW18" i="2"/>
  <c r="AZ17" i="2"/>
  <c r="AY17" i="2"/>
  <c r="AX17" i="2"/>
  <c r="AW17" i="2"/>
  <c r="AZ16" i="2"/>
  <c r="AY16" i="2"/>
  <c r="AX16" i="2"/>
  <c r="AW16" i="2"/>
  <c r="AV16" i="2" s="1"/>
  <c r="AZ15" i="2"/>
  <c r="AY15" i="2"/>
  <c r="AX15" i="2"/>
  <c r="AW15" i="2"/>
  <c r="AV15" i="2" s="1"/>
  <c r="AZ14" i="2"/>
  <c r="AY14" i="2"/>
  <c r="AX14" i="2"/>
  <c r="AW14" i="2"/>
  <c r="AV14" i="2" s="1"/>
  <c r="AZ13" i="2"/>
  <c r="AY13" i="2"/>
  <c r="AV13" i="2" s="1"/>
  <c r="AX13" i="2"/>
  <c r="AW13" i="2"/>
  <c r="AZ12" i="2"/>
  <c r="AY12" i="2"/>
  <c r="AX12" i="2"/>
  <c r="AW12" i="2"/>
  <c r="AZ11" i="2"/>
  <c r="AY11" i="2"/>
  <c r="AX11" i="2"/>
  <c r="AW11" i="2"/>
  <c r="AV11" i="2" s="1"/>
  <c r="AZ10" i="2"/>
  <c r="AY10" i="2"/>
  <c r="AX10" i="2"/>
  <c r="AW10" i="2"/>
  <c r="AV10" i="2" s="1"/>
  <c r="AZ9" i="2"/>
  <c r="AY9" i="2"/>
  <c r="AX9" i="2"/>
  <c r="AW9" i="2"/>
  <c r="AZ8" i="2"/>
  <c r="AY8" i="2"/>
  <c r="AX8" i="2"/>
  <c r="AW8" i="2"/>
  <c r="AZ7" i="2"/>
  <c r="AY7" i="2"/>
  <c r="AX7" i="2"/>
  <c r="AW7" i="2"/>
  <c r="AZ6" i="2"/>
  <c r="AY6" i="2"/>
  <c r="AX6" i="2"/>
  <c r="AV6" i="2" s="1"/>
  <c r="AW6" i="2"/>
  <c r="AZ5" i="2"/>
  <c r="AY5" i="2"/>
  <c r="AX5" i="2"/>
  <c r="AW5" i="2"/>
  <c r="AZ4" i="2"/>
  <c r="AV4" i="2" s="1"/>
  <c r="AY4" i="2"/>
  <c r="AX4" i="2"/>
  <c r="AW4" i="2"/>
  <c r="AZ3" i="2"/>
  <c r="AY3" i="2"/>
  <c r="AX3" i="2"/>
  <c r="AW3" i="2"/>
  <c r="AP70" i="2"/>
  <c r="AO70" i="2"/>
  <c r="AN70" i="2"/>
  <c r="AM70" i="2"/>
  <c r="AL70" i="2" s="1"/>
  <c r="AP69" i="2"/>
  <c r="AO69" i="2"/>
  <c r="AN69" i="2"/>
  <c r="AM69" i="2"/>
  <c r="AP68" i="2"/>
  <c r="AO68" i="2"/>
  <c r="AN68" i="2"/>
  <c r="AM68" i="2"/>
  <c r="AP67" i="2"/>
  <c r="AO67" i="2"/>
  <c r="AN67" i="2"/>
  <c r="AM67" i="2"/>
  <c r="AP66" i="2"/>
  <c r="AO66" i="2"/>
  <c r="AN66" i="2"/>
  <c r="AM66" i="2"/>
  <c r="AP65" i="2"/>
  <c r="AO65" i="2"/>
  <c r="AN65" i="2"/>
  <c r="AM65" i="2"/>
  <c r="AP64" i="2"/>
  <c r="AO64" i="2"/>
  <c r="AN64" i="2"/>
  <c r="AM64" i="2"/>
  <c r="AP63" i="2"/>
  <c r="AO63" i="2"/>
  <c r="AN63" i="2"/>
  <c r="AM63" i="2"/>
  <c r="AP62" i="2"/>
  <c r="AO62" i="2"/>
  <c r="AN62" i="2"/>
  <c r="AM62" i="2"/>
  <c r="AP61" i="2"/>
  <c r="AO61" i="2"/>
  <c r="AN61" i="2"/>
  <c r="AM61" i="2"/>
  <c r="AL61" i="2" s="1"/>
  <c r="AP60" i="2"/>
  <c r="AO60" i="2"/>
  <c r="AN60" i="2"/>
  <c r="AM60" i="2"/>
  <c r="AP59" i="2"/>
  <c r="AO59" i="2"/>
  <c r="AL59" i="2" s="1"/>
  <c r="AN59" i="2"/>
  <c r="AM59" i="2"/>
  <c r="AP58" i="2"/>
  <c r="AO58" i="2"/>
  <c r="AN58" i="2"/>
  <c r="AM58" i="2"/>
  <c r="AP57" i="2"/>
  <c r="AO57" i="2"/>
  <c r="AN57" i="2"/>
  <c r="AM57" i="2"/>
  <c r="AP56" i="2"/>
  <c r="AO56" i="2"/>
  <c r="AN56" i="2"/>
  <c r="AM56" i="2"/>
  <c r="AP55" i="2"/>
  <c r="AO55" i="2"/>
  <c r="AN55" i="2"/>
  <c r="AM55" i="2"/>
  <c r="AP54" i="2"/>
  <c r="AO54" i="2"/>
  <c r="AN54" i="2"/>
  <c r="AM54" i="2"/>
  <c r="AL54" i="2" s="1"/>
  <c r="AP53" i="2"/>
  <c r="AO53" i="2"/>
  <c r="AN53" i="2"/>
  <c r="AM53" i="2"/>
  <c r="AL53" i="2" s="1"/>
  <c r="AP52" i="2"/>
  <c r="AO52" i="2"/>
  <c r="AN52" i="2"/>
  <c r="AM52" i="2"/>
  <c r="AP51" i="2"/>
  <c r="AO51" i="2"/>
  <c r="AN51" i="2"/>
  <c r="AM51" i="2"/>
  <c r="AP50" i="2"/>
  <c r="AO50" i="2"/>
  <c r="AN50" i="2"/>
  <c r="AM50" i="2"/>
  <c r="AP49" i="2"/>
  <c r="AO49" i="2"/>
  <c r="AN49" i="2"/>
  <c r="AM49" i="2"/>
  <c r="AP48" i="2"/>
  <c r="AO48" i="2"/>
  <c r="AN48" i="2"/>
  <c r="AM48" i="2"/>
  <c r="AL48" i="2" s="1"/>
  <c r="AP47" i="2"/>
  <c r="AO47" i="2"/>
  <c r="AN47" i="2"/>
  <c r="AM47" i="2"/>
  <c r="AL47" i="2"/>
  <c r="AP46" i="2"/>
  <c r="AL46" i="2" s="1"/>
  <c r="AO46" i="2"/>
  <c r="AN46" i="2"/>
  <c r="AM46" i="2"/>
  <c r="AP45" i="2"/>
  <c r="AO45" i="2"/>
  <c r="AN45" i="2"/>
  <c r="AM45" i="2"/>
  <c r="AP44" i="2"/>
  <c r="AO44" i="2"/>
  <c r="AN44" i="2"/>
  <c r="AM44" i="2"/>
  <c r="AL44" i="2" s="1"/>
  <c r="AP43" i="2"/>
  <c r="AO43" i="2"/>
  <c r="AN43" i="2"/>
  <c r="AM43" i="2"/>
  <c r="AP42" i="2"/>
  <c r="AO42" i="2"/>
  <c r="AN42" i="2"/>
  <c r="AM42" i="2"/>
  <c r="AP41" i="2"/>
  <c r="AO41" i="2"/>
  <c r="AN41" i="2"/>
  <c r="AM41" i="2"/>
  <c r="AL41" i="2"/>
  <c r="AP40" i="2"/>
  <c r="AO40" i="2"/>
  <c r="AN40" i="2"/>
  <c r="AM40" i="2"/>
  <c r="AP39" i="2"/>
  <c r="AO39" i="2"/>
  <c r="AL39" i="2" s="1"/>
  <c r="AN39" i="2"/>
  <c r="AM39" i="2"/>
  <c r="AP38" i="2"/>
  <c r="AO38" i="2"/>
  <c r="AN38" i="2"/>
  <c r="AM38" i="2"/>
  <c r="AL38" i="2" s="1"/>
  <c r="AP37" i="2"/>
  <c r="AO37" i="2"/>
  <c r="AN37" i="2"/>
  <c r="AM37" i="2"/>
  <c r="AP36" i="2"/>
  <c r="AO36" i="2"/>
  <c r="AN36" i="2"/>
  <c r="AM36" i="2"/>
  <c r="AP35" i="2"/>
  <c r="AO35" i="2"/>
  <c r="AN35" i="2"/>
  <c r="AM35" i="2"/>
  <c r="AL35" i="2" s="1"/>
  <c r="AP34" i="2"/>
  <c r="AO34" i="2"/>
  <c r="AN34" i="2"/>
  <c r="AM34" i="2"/>
  <c r="AP33" i="2"/>
  <c r="AO33" i="2"/>
  <c r="AN33" i="2"/>
  <c r="AM33" i="2"/>
  <c r="AP32" i="2"/>
  <c r="AO32" i="2"/>
  <c r="AN32" i="2"/>
  <c r="AM32" i="2"/>
  <c r="AP31" i="2"/>
  <c r="AO31" i="2"/>
  <c r="AN31" i="2"/>
  <c r="AM31" i="2"/>
  <c r="AL31" i="2" s="1"/>
  <c r="AP30" i="2"/>
  <c r="AO30" i="2"/>
  <c r="AN30" i="2"/>
  <c r="AM30" i="2"/>
  <c r="AP29" i="2"/>
  <c r="AO29" i="2"/>
  <c r="AN29" i="2"/>
  <c r="AM29" i="2"/>
  <c r="AL29" i="2" s="1"/>
  <c r="AP28" i="2"/>
  <c r="AO28" i="2"/>
  <c r="AN28" i="2"/>
  <c r="AM28" i="2"/>
  <c r="AP27" i="2"/>
  <c r="AO27" i="2"/>
  <c r="AN27" i="2"/>
  <c r="AM27" i="2"/>
  <c r="AP26" i="2"/>
  <c r="AO26" i="2"/>
  <c r="AN26" i="2"/>
  <c r="AM26" i="2"/>
  <c r="AP25" i="2"/>
  <c r="AO25" i="2"/>
  <c r="AN25" i="2"/>
  <c r="AM25" i="2"/>
  <c r="AL25" i="2" s="1"/>
  <c r="AP24" i="2"/>
  <c r="AO24" i="2"/>
  <c r="AN24" i="2"/>
  <c r="AM24" i="2"/>
  <c r="AL24" i="2"/>
  <c r="AP23" i="2"/>
  <c r="AO23" i="2"/>
  <c r="AN23" i="2"/>
  <c r="AM23" i="2"/>
  <c r="AL23" i="2" s="1"/>
  <c r="AP22" i="2"/>
  <c r="AO22" i="2"/>
  <c r="AN22" i="2"/>
  <c r="AM22" i="2"/>
  <c r="AP21" i="2"/>
  <c r="AO21" i="2"/>
  <c r="AN21" i="2"/>
  <c r="AM21" i="2"/>
  <c r="AP20" i="2"/>
  <c r="AO20" i="2"/>
  <c r="AN20" i="2"/>
  <c r="AM20" i="2"/>
  <c r="AP19" i="2"/>
  <c r="AO19" i="2"/>
  <c r="AN19" i="2"/>
  <c r="AM19" i="2"/>
  <c r="AP18" i="2"/>
  <c r="AO18" i="2"/>
  <c r="AN18" i="2"/>
  <c r="AM18" i="2"/>
  <c r="AL18" i="2" s="1"/>
  <c r="AP17" i="2"/>
  <c r="AO17" i="2"/>
  <c r="AN17" i="2"/>
  <c r="AM17" i="2"/>
  <c r="AL17" i="2"/>
  <c r="AP16" i="2"/>
  <c r="AO16" i="2"/>
  <c r="AN16" i="2"/>
  <c r="AM16" i="2"/>
  <c r="AP15" i="2"/>
  <c r="AO15" i="2"/>
  <c r="AL15" i="2" s="1"/>
  <c r="AN15" i="2"/>
  <c r="AM15" i="2"/>
  <c r="AP14" i="2"/>
  <c r="AO14" i="2"/>
  <c r="AN14" i="2"/>
  <c r="AM14" i="2"/>
  <c r="AL14" i="2" s="1"/>
  <c r="AP13" i="2"/>
  <c r="AO13" i="2"/>
  <c r="AN13" i="2"/>
  <c r="AM13" i="2"/>
  <c r="AP12" i="2"/>
  <c r="AO12" i="2"/>
  <c r="AL12" i="2" s="1"/>
  <c r="AN12" i="2"/>
  <c r="AM12" i="2"/>
  <c r="AP11" i="2"/>
  <c r="AO11" i="2"/>
  <c r="AN11" i="2"/>
  <c r="AL11" i="2" s="1"/>
  <c r="AM11" i="2"/>
  <c r="AP10" i="2"/>
  <c r="AO10" i="2"/>
  <c r="AN10" i="2"/>
  <c r="AM10" i="2"/>
  <c r="AP9" i="2"/>
  <c r="AO9" i="2"/>
  <c r="AN9" i="2"/>
  <c r="AM9" i="2"/>
  <c r="AP8" i="2"/>
  <c r="AO8" i="2"/>
  <c r="AN8" i="2"/>
  <c r="AM8" i="2"/>
  <c r="AP7" i="2"/>
  <c r="AO7" i="2"/>
  <c r="AN7" i="2"/>
  <c r="AM7" i="2"/>
  <c r="AL7" i="2" s="1"/>
  <c r="AP6" i="2"/>
  <c r="AO6" i="2"/>
  <c r="AN6" i="2"/>
  <c r="AM6" i="2"/>
  <c r="AL6" i="2"/>
  <c r="AP5" i="2"/>
  <c r="AO5" i="2"/>
  <c r="AN5" i="2"/>
  <c r="AM5" i="2"/>
  <c r="AL5" i="2" s="1"/>
  <c r="AP4" i="2"/>
  <c r="AO4" i="2"/>
  <c r="AN4" i="2"/>
  <c r="AM4" i="2"/>
  <c r="AP3" i="2"/>
  <c r="AO3" i="2"/>
  <c r="AN3" i="2"/>
  <c r="AM3" i="2"/>
  <c r="AL64" i="2" l="1"/>
  <c r="AL67" i="2"/>
  <c r="AV7" i="2"/>
  <c r="AV9" i="2"/>
  <c r="AV29" i="2"/>
  <c r="AV32" i="2"/>
  <c r="AV36" i="2"/>
  <c r="AV43" i="2"/>
  <c r="AV45" i="2"/>
  <c r="AV65" i="2"/>
  <c r="AV68" i="2"/>
  <c r="BF4" i="2"/>
  <c r="BF11" i="2"/>
  <c r="BF12" i="2"/>
  <c r="BF22" i="2"/>
  <c r="BF30" i="2"/>
  <c r="BF32" i="2"/>
  <c r="BF35" i="2"/>
  <c r="BF36" i="2"/>
  <c r="BF45" i="2"/>
  <c r="BF58" i="2"/>
  <c r="BF65" i="2"/>
  <c r="BF68" i="2"/>
  <c r="AL3" i="2"/>
  <c r="AL13" i="2"/>
  <c r="AL20" i="2"/>
  <c r="AL21" i="2"/>
  <c r="AL37" i="2"/>
  <c r="AL50" i="2"/>
  <c r="AL51" i="2"/>
  <c r="AL58" i="2"/>
  <c r="AL60" i="2"/>
  <c r="AL66" i="2"/>
  <c r="AL69" i="2"/>
  <c r="AV5" i="2"/>
  <c r="AV8" i="2"/>
  <c r="AV12" i="2"/>
  <c r="AV19" i="2"/>
  <c r="AV21" i="2"/>
  <c r="AV41" i="2"/>
  <c r="AV44" i="2"/>
  <c r="AV48" i="2"/>
  <c r="AV55" i="2"/>
  <c r="AV57" i="2"/>
  <c r="BF10" i="2"/>
  <c r="BF18" i="2"/>
  <c r="BF28" i="2"/>
  <c r="BF34" i="2"/>
  <c r="BF44" i="2"/>
  <c r="BF48" i="2"/>
  <c r="BF57" i="2"/>
  <c r="AL10" i="2"/>
  <c r="AL30" i="2"/>
  <c r="AL56" i="2"/>
  <c r="BF50" i="2"/>
  <c r="BF54" i="2"/>
  <c r="BF63" i="2"/>
  <c r="AL4" i="2"/>
  <c r="AL45" i="2"/>
  <c r="AL52" i="2"/>
  <c r="AL28" i="2"/>
  <c r="AL57" i="2"/>
  <c r="BF7" i="2"/>
  <c r="BF25" i="2"/>
  <c r="AL9" i="2"/>
  <c r="AL19" i="2"/>
  <c r="AL26" i="2"/>
  <c r="AL27" i="2"/>
  <c r="AL34" i="2"/>
  <c r="AL36" i="2"/>
  <c r="AL49" i="2"/>
  <c r="AL62" i="2"/>
  <c r="AL63" i="2"/>
  <c r="AL65" i="2"/>
  <c r="AL68" i="2"/>
  <c r="AV17" i="2"/>
  <c r="AV20" i="2"/>
  <c r="AV24" i="2"/>
  <c r="AV31" i="2"/>
  <c r="AV33" i="2"/>
  <c r="AV53" i="2"/>
  <c r="AV56" i="2"/>
  <c r="AV60" i="2"/>
  <c r="AV67" i="2"/>
  <c r="AV69" i="2"/>
  <c r="BF5" i="2"/>
  <c r="BF6" i="2"/>
  <c r="BF16" i="2"/>
  <c r="BF24" i="2"/>
  <c r="BF33" i="2"/>
  <c r="BF46" i="2"/>
  <c r="BF53" i="2"/>
  <c r="BF56" i="2"/>
  <c r="BF60" i="2"/>
  <c r="BF69" i="2"/>
  <c r="AL22" i="2"/>
  <c r="AL43" i="2"/>
  <c r="AV25" i="2"/>
  <c r="AV61" i="2"/>
  <c r="AL8" i="2"/>
  <c r="AL16" i="2"/>
  <c r="AL32" i="2"/>
  <c r="AL33" i="2"/>
  <c r="AL40" i="2"/>
  <c r="AL42" i="2"/>
  <c r="AL55" i="2"/>
  <c r="AV3" i="2"/>
  <c r="AV23" i="2"/>
  <c r="AV26" i="2"/>
  <c r="AV30" i="2"/>
  <c r="AV37" i="2"/>
  <c r="AV39" i="2"/>
  <c r="AV59" i="2"/>
  <c r="AV62" i="2"/>
  <c r="AV66" i="2"/>
  <c r="BF13" i="2"/>
  <c r="BF23" i="2"/>
  <c r="BF31" i="2"/>
  <c r="BF39" i="2"/>
  <c r="BF52" i="2"/>
  <c r="BF59" i="2"/>
  <c r="BF62" i="2"/>
  <c r="BF66" i="2"/>
  <c r="AF4" i="2" l="1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3" i="2"/>
  <c r="AE4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3" i="2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3" i="2"/>
  <c r="AC4" i="2"/>
  <c r="AB4" i="2" s="1"/>
  <c r="AC5" i="2"/>
  <c r="AB5" i="2" s="1"/>
  <c r="AC6" i="2"/>
  <c r="AB6" i="2" s="1"/>
  <c r="AC7" i="2"/>
  <c r="AC8" i="2"/>
  <c r="AB8" i="2" s="1"/>
  <c r="AC9" i="2"/>
  <c r="AC10" i="2"/>
  <c r="AB10" i="2" s="1"/>
  <c r="AC11" i="2"/>
  <c r="AB11" i="2" s="1"/>
  <c r="AC12" i="2"/>
  <c r="AB12" i="2" s="1"/>
  <c r="AC13" i="2"/>
  <c r="AC14" i="2"/>
  <c r="AB14" i="2" s="1"/>
  <c r="AC15" i="2"/>
  <c r="AC16" i="2"/>
  <c r="AB16" i="2" s="1"/>
  <c r="AC17" i="2"/>
  <c r="AB17" i="2" s="1"/>
  <c r="AC18" i="2"/>
  <c r="AB18" i="2" s="1"/>
  <c r="AC19" i="2"/>
  <c r="AC20" i="2"/>
  <c r="AB20" i="2" s="1"/>
  <c r="AC21" i="2"/>
  <c r="AC22" i="2"/>
  <c r="AB22" i="2" s="1"/>
  <c r="AC23" i="2"/>
  <c r="AB23" i="2" s="1"/>
  <c r="AC24" i="2"/>
  <c r="AB24" i="2" s="1"/>
  <c r="AC25" i="2"/>
  <c r="AC26" i="2"/>
  <c r="AB26" i="2" s="1"/>
  <c r="AC27" i="2"/>
  <c r="AC28" i="2"/>
  <c r="AB28" i="2" s="1"/>
  <c r="AC29" i="2"/>
  <c r="AB29" i="2" s="1"/>
  <c r="AC30" i="2"/>
  <c r="AB30" i="2" s="1"/>
  <c r="AC31" i="2"/>
  <c r="AC32" i="2"/>
  <c r="AB32" i="2" s="1"/>
  <c r="AC33" i="2"/>
  <c r="AC34" i="2"/>
  <c r="AB34" i="2" s="1"/>
  <c r="AC35" i="2"/>
  <c r="AB35" i="2" s="1"/>
  <c r="AC36" i="2"/>
  <c r="AB36" i="2" s="1"/>
  <c r="AC37" i="2"/>
  <c r="AC38" i="2"/>
  <c r="AB38" i="2" s="1"/>
  <c r="AC39" i="2"/>
  <c r="AC40" i="2"/>
  <c r="AB40" i="2" s="1"/>
  <c r="AC41" i="2"/>
  <c r="AB41" i="2" s="1"/>
  <c r="AC42" i="2"/>
  <c r="AB42" i="2" s="1"/>
  <c r="AC43" i="2"/>
  <c r="AC44" i="2"/>
  <c r="AB44" i="2" s="1"/>
  <c r="AC45" i="2"/>
  <c r="AC46" i="2"/>
  <c r="AB46" i="2" s="1"/>
  <c r="AC47" i="2"/>
  <c r="AB47" i="2" s="1"/>
  <c r="AC48" i="2"/>
  <c r="AB48" i="2" s="1"/>
  <c r="AC49" i="2"/>
  <c r="AC50" i="2"/>
  <c r="AB50" i="2" s="1"/>
  <c r="AC51" i="2"/>
  <c r="AC52" i="2"/>
  <c r="AB52" i="2" s="1"/>
  <c r="AC53" i="2"/>
  <c r="AB53" i="2" s="1"/>
  <c r="AC54" i="2"/>
  <c r="AB54" i="2" s="1"/>
  <c r="AC55" i="2"/>
  <c r="AC56" i="2"/>
  <c r="AB56" i="2" s="1"/>
  <c r="AC57" i="2"/>
  <c r="AC58" i="2"/>
  <c r="AB58" i="2" s="1"/>
  <c r="AC59" i="2"/>
  <c r="AB59" i="2" s="1"/>
  <c r="AC60" i="2"/>
  <c r="AB60" i="2" s="1"/>
  <c r="AC61" i="2"/>
  <c r="AC62" i="2"/>
  <c r="AB62" i="2" s="1"/>
  <c r="AC63" i="2"/>
  <c r="AC64" i="2"/>
  <c r="AB64" i="2" s="1"/>
  <c r="AC65" i="2"/>
  <c r="AB65" i="2" s="1"/>
  <c r="AC66" i="2"/>
  <c r="AB66" i="2" s="1"/>
  <c r="AC67" i="2"/>
  <c r="AC68" i="2"/>
  <c r="AB68" i="2" s="1"/>
  <c r="AC69" i="2"/>
  <c r="AC70" i="2"/>
  <c r="AB70" i="2" s="1"/>
  <c r="AC3" i="2"/>
  <c r="AB3" i="2" s="1"/>
  <c r="D9" i="4"/>
  <c r="D8" i="4"/>
  <c r="G8" i="4" s="1"/>
  <c r="D7" i="4"/>
  <c r="AB69" i="2" l="1"/>
  <c r="AB63" i="2"/>
  <c r="AB57" i="2"/>
  <c r="AB51" i="2"/>
  <c r="AB45" i="2"/>
  <c r="AB39" i="2"/>
  <c r="AB33" i="2"/>
  <c r="AB27" i="2"/>
  <c r="AB21" i="2"/>
  <c r="AB15" i="2"/>
  <c r="AB9" i="2"/>
  <c r="AB67" i="2"/>
  <c r="AB61" i="2"/>
  <c r="AB55" i="2"/>
  <c r="AB49" i="2"/>
  <c r="AB43" i="2"/>
  <c r="AB37" i="2"/>
  <c r="AB31" i="2"/>
  <c r="AB25" i="2"/>
  <c r="AB19" i="2"/>
  <c r="AB13" i="2"/>
  <c r="AB7" i="2"/>
  <c r="C15" i="4"/>
  <c r="U4" i="4"/>
  <c r="U3" i="4"/>
  <c r="U48" i="4"/>
  <c r="U42" i="4"/>
  <c r="U36" i="4"/>
  <c r="U12" i="4"/>
  <c r="U66" i="4"/>
  <c r="U30" i="4"/>
  <c r="U60" i="4"/>
  <c r="U24" i="4"/>
  <c r="U54" i="4"/>
  <c r="U18" i="4"/>
  <c r="U59" i="4"/>
  <c r="U53" i="4"/>
  <c r="U47" i="4"/>
  <c r="U41" i="4"/>
  <c r="U35" i="4"/>
  <c r="U23" i="4"/>
  <c r="U17" i="4"/>
  <c r="U11" i="4"/>
  <c r="U70" i="4"/>
  <c r="U64" i="4"/>
  <c r="U58" i="4"/>
  <c r="U52" i="4"/>
  <c r="U46" i="4"/>
  <c r="U40" i="4"/>
  <c r="U34" i="4"/>
  <c r="U28" i="4"/>
  <c r="U22" i="4"/>
  <c r="U16" i="4"/>
  <c r="U10" i="4"/>
  <c r="U69" i="4"/>
  <c r="U63" i="4"/>
  <c r="U57" i="4"/>
  <c r="U51" i="4"/>
  <c r="U45" i="4"/>
  <c r="U39" i="4"/>
  <c r="U33" i="4"/>
  <c r="U27" i="4"/>
  <c r="U21" i="4"/>
  <c r="U15" i="4"/>
  <c r="U9" i="4"/>
  <c r="U65" i="4"/>
  <c r="U8" i="4"/>
  <c r="U29" i="4"/>
  <c r="U68" i="4"/>
  <c r="U62" i="4"/>
  <c r="U56" i="4"/>
  <c r="U50" i="4"/>
  <c r="U44" i="4"/>
  <c r="U38" i="4"/>
  <c r="U32" i="4"/>
  <c r="U26" i="4"/>
  <c r="U20" i="4"/>
  <c r="U14" i="4"/>
  <c r="U67" i="4"/>
  <c r="U61" i="4"/>
  <c r="U55" i="4"/>
  <c r="U49" i="4"/>
  <c r="U43" i="4"/>
  <c r="U37" i="4"/>
  <c r="U31" i="4"/>
  <c r="U25" i="4"/>
  <c r="U19" i="4"/>
  <c r="U13" i="4"/>
  <c r="U7" i="4"/>
  <c r="U6" i="4"/>
  <c r="U5" i="4"/>
  <c r="G7" i="4"/>
  <c r="G11" i="4" s="1"/>
  <c r="T9" i="4" l="1"/>
  <c r="T15" i="4"/>
  <c r="T21" i="4"/>
  <c r="T27" i="4"/>
  <c r="T33" i="4"/>
  <c r="T39" i="4"/>
  <c r="T45" i="4"/>
  <c r="T51" i="4"/>
  <c r="T57" i="4"/>
  <c r="T63" i="4"/>
  <c r="T69" i="4"/>
  <c r="T4" i="4"/>
  <c r="T10" i="4"/>
  <c r="T16" i="4"/>
  <c r="T22" i="4"/>
  <c r="T28" i="4"/>
  <c r="T34" i="4"/>
  <c r="T40" i="4"/>
  <c r="T46" i="4"/>
  <c r="T52" i="4"/>
  <c r="T58" i="4"/>
  <c r="T64" i="4"/>
  <c r="T70" i="4"/>
  <c r="T5" i="4"/>
  <c r="T11" i="4"/>
  <c r="T17" i="4"/>
  <c r="T23" i="4"/>
  <c r="T29" i="4"/>
  <c r="T35" i="4"/>
  <c r="T41" i="4"/>
  <c r="T47" i="4"/>
  <c r="T53" i="4"/>
  <c r="T59" i="4"/>
  <c r="T65" i="4"/>
  <c r="T3" i="4"/>
  <c r="T6" i="4"/>
  <c r="T12" i="4"/>
  <c r="T18" i="4"/>
  <c r="T24" i="4"/>
  <c r="T30" i="4"/>
  <c r="T36" i="4"/>
  <c r="T42" i="4"/>
  <c r="T48" i="4"/>
  <c r="T54" i="4"/>
  <c r="T60" i="4"/>
  <c r="T66" i="4"/>
  <c r="T7" i="4"/>
  <c r="T13" i="4"/>
  <c r="T19" i="4"/>
  <c r="T25" i="4"/>
  <c r="T31" i="4"/>
  <c r="T37" i="4"/>
  <c r="T43" i="4"/>
  <c r="T49" i="4"/>
  <c r="T55" i="4"/>
  <c r="T61" i="4"/>
  <c r="T67" i="4"/>
  <c r="T8" i="4"/>
  <c r="T14" i="4"/>
  <c r="T20" i="4"/>
  <c r="T26" i="4"/>
  <c r="T32" i="4"/>
  <c r="T38" i="4"/>
  <c r="T44" i="4"/>
  <c r="T50" i="4"/>
  <c r="T56" i="4"/>
  <c r="T62" i="4"/>
  <c r="T68" i="4"/>
  <c r="C18" i="4" l="1"/>
  <c r="C22" i="4" s="1"/>
  <c r="G10" i="4"/>
  <c r="P16" i="4" s="1"/>
  <c r="G9" i="4"/>
  <c r="P20" i="4" s="1"/>
  <c r="V8" i="4" l="1"/>
  <c r="V40" i="4"/>
  <c r="V58" i="4"/>
  <c r="V70" i="4"/>
  <c r="V11" i="4"/>
  <c r="V41" i="4"/>
  <c r="V59" i="4"/>
  <c r="V9" i="4"/>
  <c r="V4" i="4"/>
  <c r="V23" i="4"/>
  <c r="V53" i="4"/>
  <c r="V3" i="4"/>
  <c r="V6" i="4"/>
  <c r="V12" i="4"/>
  <c r="V18" i="4"/>
  <c r="V24" i="4"/>
  <c r="V30" i="4"/>
  <c r="V36" i="4"/>
  <c r="V42" i="4"/>
  <c r="V48" i="4"/>
  <c r="V54" i="4"/>
  <c r="V60" i="4"/>
  <c r="V66" i="4"/>
  <c r="V7" i="4"/>
  <c r="V13" i="4"/>
  <c r="V19" i="4"/>
  <c r="V25" i="4"/>
  <c r="V31" i="4"/>
  <c r="V37" i="4"/>
  <c r="V43" i="4"/>
  <c r="V49" i="4"/>
  <c r="V55" i="4"/>
  <c r="V61" i="4"/>
  <c r="V67" i="4"/>
  <c r="V14" i="4"/>
  <c r="V20" i="4"/>
  <c r="V26" i="4"/>
  <c r="V32" i="4"/>
  <c r="V38" i="4"/>
  <c r="V44" i="4"/>
  <c r="V50" i="4"/>
  <c r="V56" i="4"/>
  <c r="V62" i="4"/>
  <c r="V68" i="4"/>
  <c r="V15" i="4"/>
  <c r="V21" i="4"/>
  <c r="V27" i="4"/>
  <c r="V33" i="4"/>
  <c r="V39" i="4"/>
  <c r="V45" i="4"/>
  <c r="V51" i="4"/>
  <c r="V57" i="4"/>
  <c r="V63" i="4"/>
  <c r="V69" i="4"/>
  <c r="V10" i="4"/>
  <c r="V16" i="4"/>
  <c r="V22" i="4"/>
  <c r="V28" i="4"/>
  <c r="V34" i="4"/>
  <c r="V46" i="4"/>
  <c r="V52" i="4"/>
  <c r="V64" i="4"/>
  <c r="V5" i="4"/>
  <c r="V17" i="4"/>
  <c r="V29" i="4"/>
  <c r="V35" i="4"/>
  <c r="V47" i="4"/>
  <c r="V65" i="4"/>
  <c r="P12" i="4"/>
  <c r="M5" i="4"/>
  <c r="M7" i="4" s="1"/>
  <c r="M9" i="4" s="1"/>
  <c r="W9" i="4"/>
  <c r="W15" i="4"/>
  <c r="W21" i="4"/>
  <c r="W27" i="4"/>
  <c r="W33" i="4"/>
  <c r="W39" i="4"/>
  <c r="W45" i="4"/>
  <c r="W51" i="4"/>
  <c r="W57" i="4"/>
  <c r="W63" i="4"/>
  <c r="W69" i="4"/>
  <c r="W4" i="4"/>
  <c r="W10" i="4"/>
  <c r="W16" i="4"/>
  <c r="W22" i="4"/>
  <c r="W28" i="4"/>
  <c r="W34" i="4"/>
  <c r="W40" i="4"/>
  <c r="W46" i="4"/>
  <c r="W52" i="4"/>
  <c r="W58" i="4"/>
  <c r="W64" i="4"/>
  <c r="W70" i="4"/>
  <c r="W5" i="4"/>
  <c r="W11" i="4"/>
  <c r="W17" i="4"/>
  <c r="W23" i="4"/>
  <c r="W29" i="4"/>
  <c r="W35" i="4"/>
  <c r="W41" i="4"/>
  <c r="W47" i="4"/>
  <c r="W53" i="4"/>
  <c r="W59" i="4"/>
  <c r="W65" i="4"/>
  <c r="W3" i="4"/>
  <c r="W6" i="4"/>
  <c r="W12" i="4"/>
  <c r="W18" i="4"/>
  <c r="W24" i="4"/>
  <c r="W30" i="4"/>
  <c r="W36" i="4"/>
  <c r="W42" i="4"/>
  <c r="W48" i="4"/>
  <c r="W54" i="4"/>
  <c r="W60" i="4"/>
  <c r="W66" i="4"/>
  <c r="W20" i="4"/>
  <c r="W38" i="4"/>
  <c r="W56" i="4"/>
  <c r="W7" i="4"/>
  <c r="W25" i="4"/>
  <c r="W43" i="4"/>
  <c r="W61" i="4"/>
  <c r="W8" i="4"/>
  <c r="W26" i="4"/>
  <c r="W44" i="4"/>
  <c r="W62" i="4"/>
  <c r="W13" i="4"/>
  <c r="W31" i="4"/>
  <c r="W49" i="4"/>
  <c r="W67" i="4"/>
  <c r="W14" i="4"/>
  <c r="W32" i="4"/>
  <c r="W50" i="4"/>
  <c r="W68" i="4"/>
  <c r="W19" i="4"/>
  <c r="W37" i="4"/>
  <c r="W55" i="4"/>
  <c r="S3" i="4" l="1"/>
  <c r="S67" i="4"/>
  <c r="S56" i="4"/>
  <c r="S5" i="4"/>
  <c r="S47" i="4"/>
  <c r="S13" i="4"/>
  <c r="S22" i="4"/>
  <c r="S44" i="4"/>
  <c r="S51" i="4"/>
  <c r="S43" i="4"/>
  <c r="S29" i="4"/>
  <c r="S66" i="4"/>
  <c r="S32" i="4"/>
  <c r="S37" i="4"/>
  <c r="S28" i="4"/>
  <c r="S55" i="4"/>
  <c r="S14" i="4"/>
  <c r="S54" i="4"/>
  <c r="S18" i="4"/>
  <c r="S17" i="4"/>
  <c r="S52" i="4"/>
  <c r="S16" i="4"/>
  <c r="S15" i="4"/>
  <c r="S50" i="4"/>
  <c r="S65" i="4"/>
  <c r="S62" i="4"/>
  <c r="S25" i="4"/>
  <c r="S60" i="4"/>
  <c r="S24" i="4"/>
  <c r="S59" i="4"/>
  <c r="S23" i="4"/>
  <c r="S58" i="4"/>
  <c r="S21" i="4"/>
  <c r="S26" i="4"/>
  <c r="S45" i="4"/>
  <c r="S19" i="4"/>
  <c r="S41" i="4"/>
  <c r="S39" i="4"/>
  <c r="S68" i="4"/>
  <c r="S31" i="4"/>
  <c r="S61" i="4"/>
  <c r="S36" i="4"/>
  <c r="S35" i="4"/>
  <c r="S70" i="4"/>
  <c r="S34" i="4"/>
  <c r="S33" i="4"/>
  <c r="S7" i="4"/>
  <c r="S12" i="4"/>
  <c r="S9" i="4"/>
  <c r="S8" i="4"/>
  <c r="S38" i="4"/>
  <c r="S6" i="4"/>
  <c r="S40" i="4"/>
  <c r="S4" i="4"/>
  <c r="S69" i="4"/>
  <c r="S30" i="4"/>
  <c r="S11" i="4"/>
  <c r="S10" i="4"/>
  <c r="S57" i="4"/>
  <c r="S53" i="4"/>
  <c r="S48" i="4"/>
  <c r="S46" i="4"/>
  <c r="S42" i="4"/>
  <c r="S64" i="4"/>
  <c r="S63" i="4"/>
  <c r="S27" i="4"/>
  <c r="S49" i="4"/>
  <c r="S20" i="4"/>
  <c r="AA4" i="4" l="1" a="1"/>
  <c r="AA4" i="4" s="1"/>
  <c r="AB4" i="4" s="1"/>
  <c r="AA3" i="4" a="1"/>
  <c r="AA3" i="4" s="1"/>
  <c r="AB3" i="4" s="1"/>
  <c r="H16" i="4" l="1"/>
  <c r="I16" i="4" s="1"/>
  <c r="H17" i="4" l="1"/>
  <c r="I17" i="4" s="1"/>
  <c r="H18" i="4" l="1"/>
  <c r="I18" i="4" s="1"/>
  <c r="H19" i="4" l="1"/>
  <c r="I19" i="4" s="1"/>
  <c r="H20" i="4" l="1"/>
  <c r="I20" i="4" s="1"/>
  <c r="H21" i="4" l="1"/>
  <c r="I21" i="4" s="1"/>
  <c r="H22" i="4" l="1"/>
  <c r="I22" i="4" s="1"/>
  <c r="H23" i="4" l="1"/>
  <c r="I23" i="4" s="1"/>
  <c r="H24" i="4" l="1"/>
  <c r="I24" i="4" s="1"/>
  <c r="H25" i="4" l="1"/>
  <c r="I25" i="4" s="1"/>
  <c r="H26" i="4" l="1"/>
  <c r="I26" i="4" s="1"/>
  <c r="H27" i="4" l="1"/>
  <c r="I27" i="4" s="1"/>
  <c r="H28" i="4" l="1"/>
  <c r="I28" i="4" s="1"/>
  <c r="H29" i="4" l="1"/>
  <c r="I29" i="4" s="1"/>
  <c r="H30" i="4" l="1"/>
  <c r="I30" i="4" s="1"/>
  <c r="H31" i="4" l="1"/>
  <c r="I31" i="4" s="1"/>
  <c r="J16" i="4" l="1"/>
  <c r="K16" i="4" s="1"/>
</calcChain>
</file>

<file path=xl/sharedStrings.xml><?xml version="1.0" encoding="utf-8"?>
<sst xmlns="http://schemas.openxmlformats.org/spreadsheetml/2006/main" count="400" uniqueCount="121">
  <si>
    <t xml:space="preserve">Stoichometric </t>
  </si>
  <si>
    <t>Molecular Weight (Kg/kmol)</t>
  </si>
  <si>
    <t>Fuel Blend 50:50</t>
  </si>
  <si>
    <t xml:space="preserve">ISOOCTANE </t>
  </si>
  <si>
    <t>METHANOL</t>
  </si>
  <si>
    <t xml:space="preserve">Carbon </t>
  </si>
  <si>
    <t xml:space="preserve">Chemical Balance Equation 50:50 Blend </t>
  </si>
  <si>
    <r>
      <t>C</t>
    </r>
    <r>
      <rPr>
        <b/>
        <vertAlign val="subscript"/>
        <sz val="10"/>
        <color theme="1"/>
        <rFont val="Calibri"/>
        <family val="2"/>
        <scheme val="minor"/>
      </rPr>
      <t>8</t>
    </r>
    <r>
      <rPr>
        <b/>
        <sz val="10"/>
        <color theme="1"/>
        <rFont val="Calibri"/>
        <family val="2"/>
        <scheme val="minor"/>
      </rPr>
      <t>H</t>
    </r>
    <r>
      <rPr>
        <b/>
        <vertAlign val="subscript"/>
        <sz val="10"/>
        <color theme="1"/>
        <rFont val="Calibri"/>
        <family val="2"/>
        <scheme val="minor"/>
      </rPr>
      <t>18</t>
    </r>
  </si>
  <si>
    <r>
      <rPr>
        <b/>
        <sz val="10"/>
        <color theme="1"/>
        <rFont val="Calibri"/>
        <family val="2"/>
        <scheme val="minor"/>
      </rPr>
      <t>CH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OH</t>
    </r>
  </si>
  <si>
    <t xml:space="preserve">Hydrogen </t>
  </si>
  <si>
    <r>
      <t>CH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OH + C</t>
    </r>
    <r>
      <rPr>
        <b/>
        <vertAlign val="subscript"/>
        <sz val="10"/>
        <color theme="1"/>
        <rFont val="Calibri"/>
        <family val="2"/>
        <scheme val="minor"/>
      </rPr>
      <t>8</t>
    </r>
    <r>
      <rPr>
        <b/>
        <sz val="10"/>
        <color theme="1"/>
        <rFont val="Calibri"/>
        <family val="2"/>
        <scheme val="minor"/>
      </rPr>
      <t>H</t>
    </r>
    <r>
      <rPr>
        <b/>
        <vertAlign val="subscript"/>
        <sz val="10"/>
        <color theme="1"/>
        <rFont val="Calibri"/>
        <family val="2"/>
        <scheme val="minor"/>
      </rPr>
      <t>18</t>
    </r>
    <r>
      <rPr>
        <b/>
        <sz val="10"/>
        <color theme="1"/>
        <rFont val="Calibri"/>
        <family val="2"/>
        <scheme val="minor"/>
      </rPr>
      <t xml:space="preserve"> + x(O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 xml:space="preserve"> + 3.76N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 xml:space="preserve">) </t>
    </r>
    <r>
      <rPr>
        <b/>
        <sz val="10"/>
        <color theme="1"/>
        <rFont val="Wingdings"/>
        <charset val="2"/>
      </rPr>
      <t>à</t>
    </r>
    <r>
      <rPr>
        <b/>
        <sz val="10"/>
        <color theme="1"/>
        <rFont val="Calibri"/>
        <family val="2"/>
        <scheme val="minor"/>
      </rPr>
      <t xml:space="preserve"> n</t>
    </r>
    <r>
      <rPr>
        <b/>
        <vertAlign val="subscript"/>
        <sz val="10"/>
        <color theme="1"/>
        <rFont val="Calibri"/>
        <family val="2"/>
        <scheme val="minor"/>
      </rPr>
      <t>1</t>
    </r>
    <r>
      <rPr>
        <b/>
        <sz val="10"/>
        <color theme="1"/>
        <rFont val="Calibri"/>
        <family val="2"/>
        <scheme val="minor"/>
      </rPr>
      <t>CO</t>
    </r>
    <r>
      <rPr>
        <b/>
        <vertAlign val="subscript"/>
        <sz val="10"/>
        <color theme="1"/>
        <rFont val="Calibri"/>
        <family val="2"/>
        <scheme val="minor"/>
      </rPr>
      <t xml:space="preserve">2 </t>
    </r>
    <r>
      <rPr>
        <b/>
        <sz val="10"/>
        <color theme="1"/>
        <rFont val="Calibri"/>
        <family val="2"/>
        <scheme val="minor"/>
      </rPr>
      <t>+ n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H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O + n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N</t>
    </r>
    <r>
      <rPr>
        <b/>
        <vertAlign val="subscript"/>
        <sz val="10"/>
        <color theme="1"/>
        <rFont val="Calibri"/>
        <family val="2"/>
        <scheme val="minor"/>
      </rPr>
      <t>2</t>
    </r>
  </si>
  <si>
    <t xml:space="preserve">Oxygen </t>
  </si>
  <si>
    <t xml:space="preserve">Nitrogen </t>
  </si>
  <si>
    <t>n1</t>
  </si>
  <si>
    <t>n2</t>
  </si>
  <si>
    <t>x</t>
  </si>
  <si>
    <t>Fuel Mass (kg/kmol)</t>
  </si>
  <si>
    <t>Total Blended Fuel Mass (Kg/kmol)</t>
  </si>
  <si>
    <t>n3</t>
  </si>
  <si>
    <t>ISO-OCTANE</t>
  </si>
  <si>
    <t>Lower Heating Value (LHV)</t>
  </si>
  <si>
    <t>Enthaply needed for product (MJ/kmol)</t>
  </si>
  <si>
    <t>Mass Percentages (%)</t>
  </si>
  <si>
    <t>Enthaply realsed from reaction (MJ/kmol)</t>
  </si>
  <si>
    <t>Net ethalpy (MJ/kmol)</t>
  </si>
  <si>
    <t>Air Mass (Kg/kmol)</t>
  </si>
  <si>
    <t>AFR</t>
  </si>
  <si>
    <t>LHV (MJ/kg)</t>
  </si>
  <si>
    <t>Higher Heating Value (HHV)</t>
  </si>
  <si>
    <r>
      <t>Mass of CO</t>
    </r>
    <r>
      <rPr>
        <b/>
        <vertAlign val="subscript"/>
        <sz val="11"/>
        <color theme="1"/>
        <rFont val="Calibri"/>
        <family val="2"/>
        <scheme val="minor"/>
      </rPr>
      <t>2</t>
    </r>
  </si>
  <si>
    <r>
      <t>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per kg of fuel</t>
    </r>
  </si>
  <si>
    <t>HHV (MJ/kg)</t>
  </si>
  <si>
    <t xml:space="preserve">NET ENTHALPY TABLES </t>
  </si>
  <si>
    <t xml:space="preserve">Fuel </t>
  </si>
  <si>
    <t xml:space="preserve">Total </t>
  </si>
  <si>
    <t xml:space="preserve">n1*CO2  </t>
  </si>
  <si>
    <t xml:space="preserve">n2*H20  </t>
  </si>
  <si>
    <t>n4*N2</t>
  </si>
  <si>
    <t>n3*O2</t>
  </si>
  <si>
    <t>Temp (K)</t>
  </si>
  <si>
    <t xml:space="preserve">Number of Kmols in Mixture </t>
  </si>
  <si>
    <t>Pressure (Bar)</t>
  </si>
  <si>
    <t xml:space="preserve">Flame Temp </t>
  </si>
  <si>
    <r>
      <t>Nox/</t>
    </r>
    <r>
      <rPr>
        <b/>
        <sz val="11"/>
        <color theme="1"/>
        <rFont val="Calibri"/>
        <family val="2"/>
      </rPr>
      <t>°</t>
    </r>
  </si>
  <si>
    <t>Total/Cycle</t>
  </si>
  <si>
    <t xml:space="preserve">PPM </t>
  </si>
  <si>
    <t xml:space="preserve">ISO-OCTANE </t>
  </si>
  <si>
    <t xml:space="preserve">Products </t>
  </si>
  <si>
    <t xml:space="preserve">Reaction </t>
  </si>
  <si>
    <t xml:space="preserve">Alpha </t>
  </si>
  <si>
    <t xml:space="preserve">CO2 </t>
  </si>
  <si>
    <t>H2O</t>
  </si>
  <si>
    <t>O2</t>
  </si>
  <si>
    <t>N2</t>
  </si>
  <si>
    <t>n4</t>
  </si>
  <si>
    <t>Total Exhuast kmol</t>
  </si>
  <si>
    <t xml:space="preserve">Enthalpy </t>
  </si>
  <si>
    <t xml:space="preserve">Temp </t>
  </si>
  <si>
    <t xml:space="preserve">Above </t>
  </si>
  <si>
    <t>Fuel Mass (Kg/kmol)</t>
  </si>
  <si>
    <t xml:space="preserve">Below </t>
  </si>
  <si>
    <t>[N2]</t>
  </si>
  <si>
    <t>[O2]</t>
  </si>
  <si>
    <t xml:space="preserve">AFR </t>
  </si>
  <si>
    <r>
      <t>y = 8.5770134353E-19x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- 1.0374875556E-14x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+ 4.9689475953E-11x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- 1.2019118054E-07x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+ 1.5650954893E-04x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- 4.8239362033E-02x + 5.2084519626E+00</t>
    </r>
  </si>
  <si>
    <r>
      <t>y = 6.6506859177E-19x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- 7.8984343104E-15x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+ 3.6879849877E-11x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- 8.6386228559E-08x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+ 1.1074017861E-04x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- 3.1241611608E-02x + 3.3006694533E+00</t>
    </r>
  </si>
  <si>
    <r>
      <t>y = 6.4958291549E-19x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- 7.8224528491E-15x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+ 3.7120417697E-11x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- 8.7983176170E-08x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+ 1.0982327235E-04x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- 3.2606444641E-02x + 3.5786489003E+00</t>
    </r>
  </si>
  <si>
    <t>((8.5770134353*10^-19)*(x^6))- ((1.0374875556*10^-14)(x^5))+((4.9689475953*10^-11)(x^4))-((1.2019118054*10^-07)(x^3 ))+((1.5650954893*10^-04)(x^2))-(( 4.8239362033*10^-02)(x))+ 5.2084519626</t>
  </si>
  <si>
    <t>((6.6506859177*10^-19)(x^6 ))-(( 7.8984343104*10^-15)(x^5))+((3.6879849877*10^-11)(x^4))-((8.6386228559*10^-08)(x^3))+((1.1074017861*10^-04)(x^2))-((3.1241611608*10^-02)(x))+(3.3006694533)</t>
  </si>
  <si>
    <t>((5.9376621671*10^-19)(x^6))-((7.1020711589*10^-15)(x^5))+((3.3460896805*10^-11)(x^4))-((7.8909601634*10^-08)(x^3))+((9.8599769212*10^-05)(x^2))-((2.8172899156*10^-02)(x))+(3.0537890800)</t>
  </si>
  <si>
    <t>((6.4958291549*10^-19)(x^6))-((7.8224528491*10^-15)(x^5))+((3.7120417697*10^-11)(x^4))-((8.7983176170*10^-08)(x^3))+((1.0982327235*10^-04)(x^2))-((3.2606444641*10^-02)(x))+(3.5786489003)</t>
  </si>
  <si>
    <t>CO2</t>
  </si>
  <si>
    <t xml:space="preserve">Poly 6 Curve fit </t>
  </si>
  <si>
    <t>T(K)</t>
  </si>
  <si>
    <t>c^p(kJ/kmol-K)</t>
  </si>
  <si>
    <t>h^h^0(MJ/kmol)</t>
  </si>
  <si>
    <t>s^(kJ/kmol-K)</t>
  </si>
  <si>
    <t>g0R^uT</t>
  </si>
  <si>
    <t xml:space="preserve">CO2 Enthalpy </t>
  </si>
  <si>
    <t xml:space="preserve">H20 Enthalpy </t>
  </si>
  <si>
    <t xml:space="preserve">N2 Enthalpy </t>
  </si>
  <si>
    <t xml:space="preserve">O2 Enthalpy </t>
  </si>
  <si>
    <t xml:space="preserve">Pressure </t>
  </si>
  <si>
    <t>Vol eff</t>
  </si>
  <si>
    <t>H20</t>
  </si>
  <si>
    <t>Engine cc</t>
  </si>
  <si>
    <t xml:space="preserve">Gas Constant </t>
  </si>
  <si>
    <t xml:space="preserve">RPM </t>
  </si>
  <si>
    <t xml:space="preserve">Poly </t>
  </si>
  <si>
    <t>EGR (%)</t>
  </si>
  <si>
    <t>Products</t>
  </si>
  <si>
    <t xml:space="preserve">Data given in assignment </t>
  </si>
  <si>
    <t>φ</t>
  </si>
  <si>
    <t>Combustion Chamber Volume cc</t>
  </si>
  <si>
    <t xml:space="preserve">H20 </t>
  </si>
  <si>
    <t>With EGR</t>
  </si>
  <si>
    <t xml:space="preserve">Crank Angle (θ)  </t>
  </si>
  <si>
    <t>Flame Temp (K)</t>
  </si>
  <si>
    <t>0% EGR</t>
  </si>
  <si>
    <t>5% EGR</t>
  </si>
  <si>
    <t>10% EGR</t>
  </si>
  <si>
    <t>15% EGR</t>
  </si>
  <si>
    <t>20% EGR</t>
  </si>
  <si>
    <t>NET ENTHALPY TABLE</t>
  </si>
  <si>
    <t>PPM</t>
  </si>
  <si>
    <t>EGR %</t>
  </si>
  <si>
    <t xml:space="preserve">Flame Temp  </t>
  </si>
  <si>
    <t xml:space="preserve">Average PPM 0% E.G.R </t>
  </si>
  <si>
    <t>Average PPM 5% E.G.R</t>
  </si>
  <si>
    <t>Average PPM 10% E.G.R</t>
  </si>
  <si>
    <t>Average PPM 15% E.G.R</t>
  </si>
  <si>
    <t>Average PPM 20% E.G.R</t>
  </si>
  <si>
    <t>% Reduction of NOx PPM produced with 5% E.G.R added</t>
  </si>
  <si>
    <t>% Reduction of NOx PPM produced with 10% E.G.R added</t>
  </si>
  <si>
    <t>% Reduction of NOx PPM produced with 15% E.G.R added</t>
  </si>
  <si>
    <t>% Reduction of NOx PPM produced with 20% E.G.R added</t>
  </si>
  <si>
    <t>E.G.R</t>
  </si>
  <si>
    <t xml:space="preserve"> Flame Temps (K) @ S.O.C </t>
  </si>
  <si>
    <t xml:space="preserve"> Flame Temps (K) @ E.O.C </t>
  </si>
  <si>
    <t xml:space="preserve">Number of Kmols of Mixture </t>
  </si>
  <si>
    <t>φ = 0.97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</si>
</sst>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00"/>
    <numFmt numFmtId="166" formatCode="0.000"/>
    <numFmt numFmtId="167" formatCode="0.0000E+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bscript"/>
      <sz val="10"/>
      <color theme="1"/>
      <name val="Calibri"/>
      <family val="2"/>
      <scheme val="minor"/>
    </font>
    <font>
      <b/>
      <sz val="10"/>
      <color theme="1"/>
      <name val="Wingdings"/>
      <charset val="2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sz val="9"/>
      <color rgb="FF595959"/>
      <name val="Calibri"/>
      <family val="2"/>
      <scheme val="minor"/>
    </font>
    <font>
      <vertAlign val="superscript"/>
      <sz val="9"/>
      <color rgb="FF595959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/>
    <xf numFmtId="0" fontId="0" fillId="0" borderId="0" xfId="0" applyBorder="1" applyAlignment="1"/>
    <xf numFmtId="3" fontId="0" fillId="0" borderId="0" xfId="0" applyNumberFormat="1"/>
    <xf numFmtId="0" fontId="1" fillId="7" borderId="1" xfId="0" applyFont="1" applyFill="1" applyBorder="1"/>
    <xf numFmtId="0" fontId="1" fillId="8" borderId="1" xfId="0" applyFont="1" applyFill="1" applyBorder="1"/>
    <xf numFmtId="0" fontId="1" fillId="6" borderId="1" xfId="0" applyFont="1" applyFill="1" applyBorder="1"/>
    <xf numFmtId="0" fontId="1" fillId="4" borderId="1" xfId="0" applyFont="1" applyFill="1" applyBorder="1"/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/>
    <xf numFmtId="164" fontId="0" fillId="0" borderId="0" xfId="0" applyNumberFormat="1"/>
    <xf numFmtId="164" fontId="1" fillId="9" borderId="1" xfId="0" applyNumberFormat="1" applyFont="1" applyFill="1" applyBorder="1"/>
    <xf numFmtId="2" fontId="0" fillId="0" borderId="0" xfId="0" applyNumberFormat="1"/>
    <xf numFmtId="164" fontId="1" fillId="9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9" xfId="0" applyFont="1" applyBorder="1"/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2" fontId="0" fillId="0" borderId="1" xfId="0" applyNumberFormat="1" applyBorder="1"/>
    <xf numFmtId="166" fontId="0" fillId="0" borderId="0" xfId="0" applyNumberFormat="1"/>
    <xf numFmtId="0" fontId="0" fillId="0" borderId="12" xfId="0" applyBorder="1" applyAlignment="1"/>
    <xf numFmtId="0" fontId="6" fillId="10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11" borderId="1" xfId="0" applyFont="1" applyFill="1" applyBorder="1"/>
    <xf numFmtId="164" fontId="0" fillId="0" borderId="1" xfId="0" applyNumberFormat="1" applyBorder="1"/>
    <xf numFmtId="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2" borderId="13" xfId="0" applyFont="1" applyFill="1" applyBorder="1"/>
    <xf numFmtId="0" fontId="6" fillId="9" borderId="1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2" fontId="7" fillId="0" borderId="0" xfId="0" applyNumberFormat="1" applyFont="1"/>
    <xf numFmtId="0" fontId="1" fillId="11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2" fontId="0" fillId="11" borderId="1" xfId="0" applyNumberFormat="1" applyFill="1" applyBorder="1"/>
    <xf numFmtId="2" fontId="0" fillId="9" borderId="1" xfId="0" applyNumberFormat="1" applyFill="1" applyBorder="1"/>
    <xf numFmtId="2" fontId="0" fillId="12" borderId="1" xfId="0" applyNumberFormat="1" applyFill="1" applyBorder="1"/>
    <xf numFmtId="2" fontId="0" fillId="13" borderId="1" xfId="0" applyNumberFormat="1" applyFill="1" applyBorder="1"/>
    <xf numFmtId="2" fontId="0" fillId="8" borderId="1" xfId="0" applyNumberFormat="1" applyFill="1" applyBorder="1"/>
    <xf numFmtId="2" fontId="0" fillId="14" borderId="1" xfId="0" applyNumberFormat="1" applyFill="1" applyBorder="1"/>
    <xf numFmtId="2" fontId="0" fillId="2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9" borderId="3" xfId="0" applyFont="1" applyFill="1" applyBorder="1"/>
    <xf numFmtId="0" fontId="1" fillId="11" borderId="3" xfId="0" applyFont="1" applyFill="1" applyBorder="1"/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" fillId="0" borderId="0" xfId="0" applyFont="1" applyFill="1" applyBorder="1"/>
    <xf numFmtId="2" fontId="0" fillId="0" borderId="0" xfId="0" applyNumberFormat="1" applyFill="1" applyBorder="1"/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1" fillId="5" borderId="7" xfId="0" applyFont="1" applyFill="1" applyBorder="1" applyAlignment="1">
      <alignment horizontal="center" wrapText="1"/>
    </xf>
    <xf numFmtId="0" fontId="1" fillId="5" borderId="8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0" fontId="1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 readingOrder="1"/>
    </xf>
    <xf numFmtId="0" fontId="0" fillId="0" borderId="0" xfId="0" applyAlignment="1">
      <alignment horizontal="center" vertical="center" wrapText="1"/>
    </xf>
    <xf numFmtId="0" fontId="1" fillId="9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Rise in temperature</a:t>
            </a:r>
            <a:r>
              <a:rPr lang="en-GB" baseline="0"/>
              <a:t> of the burned gas up to peak pressure   </a:t>
            </a:r>
            <a:endParaRPr lang="en-GB"/>
          </a:p>
        </c:rich>
      </c:tx>
      <c:layout>
        <c:manualLayout>
          <c:xMode val="edge"/>
          <c:yMode val="edge"/>
          <c:x val="0.1938025685841577"/>
          <c:y val="1.834303739427990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(K)'!$C$3:$C$18</c:f>
              <c:numCache>
                <c:formatCode>0.00</c:formatCode>
                <c:ptCount val="16"/>
                <c:pt idx="0">
                  <c:v>2390.9039613541258</c:v>
                </c:pt>
                <c:pt idx="1">
                  <c:v>2455.0882000790471</c:v>
                </c:pt>
                <c:pt idx="2">
                  <c:v>2510.6976163801105</c:v>
                </c:pt>
                <c:pt idx="3">
                  <c:v>2559.8857959995767</c:v>
                </c:pt>
                <c:pt idx="4">
                  <c:v>2604.0721230076651</c:v>
                </c:pt>
                <c:pt idx="5">
                  <c:v>2644.2440309234685</c:v>
                </c:pt>
                <c:pt idx="6">
                  <c:v>2681.1175436589292</c:v>
                </c:pt>
                <c:pt idx="7">
                  <c:v>2715.2292285186149</c:v>
                </c:pt>
                <c:pt idx="8">
                  <c:v>2746.9920614965727</c:v>
                </c:pt>
                <c:pt idx="9">
                  <c:v>2776.7310159153553</c:v>
                </c:pt>
                <c:pt idx="10">
                  <c:v>2804.7066362567016</c:v>
                </c:pt>
                <c:pt idx="11">
                  <c:v>2831.1311726983572</c:v>
                </c:pt>
                <c:pt idx="12">
                  <c:v>2856.17993571646</c:v>
                </c:pt>
                <c:pt idx="13">
                  <c:v>2879.9994808061392</c:v>
                </c:pt>
                <c:pt idx="14">
                  <c:v>2902.7136327949338</c:v>
                </c:pt>
                <c:pt idx="15">
                  <c:v>2924.428002166323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8B2-4D0E-AC2E-B55FE2406A82}"/>
            </c:ext>
          </c:extLst>
        </c:ser>
        <c:ser>
          <c:idx val="1"/>
          <c:order val="1"/>
          <c:tx>
            <c:v>0.99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(K)'!$D$3:$D$18</c:f>
              <c:numCache>
                <c:formatCode>0.00</c:formatCode>
                <c:ptCount val="16"/>
                <c:pt idx="0">
                  <c:v>2375.4363377986515</c:v>
                </c:pt>
                <c:pt idx="1">
                  <c:v>2439.2053454399165</c:v>
                </c:pt>
                <c:pt idx="2">
                  <c:v>2494.455004288825</c:v>
                </c:pt>
                <c:pt idx="3">
                  <c:v>2543.3249677615822</c:v>
                </c:pt>
                <c:pt idx="4">
                  <c:v>2587.2254374188497</c:v>
                </c:pt>
                <c:pt idx="5">
                  <c:v>2627.1374587147006</c:v>
                </c:pt>
                <c:pt idx="6">
                  <c:v>2663.7724233430945</c:v>
                </c:pt>
                <c:pt idx="7">
                  <c:v>2697.6634273603954</c:v>
                </c:pt>
                <c:pt idx="8">
                  <c:v>2729.2207750693919</c:v>
                </c:pt>
                <c:pt idx="9">
                  <c:v>2758.7673374225296</c:v>
                </c:pt>
                <c:pt idx="10">
                  <c:v>2786.5619733449425</c:v>
                </c:pt>
                <c:pt idx="11">
                  <c:v>2812.8155598911135</c:v>
                </c:pt>
                <c:pt idx="12">
                  <c:v>2837.702273390224</c:v>
                </c:pt>
                <c:pt idx="13">
                  <c:v>2861.3677212168323</c:v>
                </c:pt>
                <c:pt idx="14">
                  <c:v>2883.934927130827</c:v>
                </c:pt>
                <c:pt idx="15">
                  <c:v>2905.5088183832245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8B2-4D0E-AC2E-B55FE2406A82}"/>
            </c:ext>
          </c:extLst>
        </c:ser>
        <c:ser>
          <c:idx val="2"/>
          <c:order val="2"/>
          <c:tx>
            <c:v>0.98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(K)'!$E$3:$E$18</c:f>
              <c:numCache>
                <c:formatCode>0.00</c:formatCode>
                <c:ptCount val="16"/>
                <c:pt idx="0">
                  <c:v>2359.9127286933453</c:v>
                </c:pt>
                <c:pt idx="1">
                  <c:v>2423.2650023089896</c:v>
                </c:pt>
                <c:pt idx="2">
                  <c:v>2478.153601552332</c:v>
                </c:pt>
                <c:pt idx="3">
                  <c:v>2526.7041970850314</c:v>
                </c:pt>
                <c:pt idx="4">
                  <c:v>2570.3177747218078</c:v>
                </c:pt>
                <c:pt idx="5">
                  <c:v>2609.9689687299133</c:v>
                </c:pt>
                <c:pt idx="6">
                  <c:v>2646.3645218188653</c:v>
                </c:pt>
                <c:pt idx="7">
                  <c:v>2680.0340462325335</c:v>
                </c:pt>
                <c:pt idx="8">
                  <c:v>2711.3851649121771</c:v>
                </c:pt>
                <c:pt idx="9">
                  <c:v>2740.738638830539</c:v>
                </c:pt>
                <c:pt idx="10">
                  <c:v>2768.3516352552233</c:v>
                </c:pt>
                <c:pt idx="11">
                  <c:v>2794.4336531473878</c:v>
                </c:pt>
                <c:pt idx="12">
                  <c:v>2819.1577305841765</c:v>
                </c:pt>
                <c:pt idx="13">
                  <c:v>2842.6685233878247</c:v>
                </c:pt>
                <c:pt idx="14">
                  <c:v>2865.0882513510815</c:v>
                </c:pt>
                <c:pt idx="15">
                  <c:v>2886.521156019518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8B2-4D0E-AC2E-B55FE2406A82}"/>
            </c:ext>
          </c:extLst>
        </c:ser>
        <c:ser>
          <c:idx val="3"/>
          <c:order val="3"/>
          <c:tx>
            <c:v>0.97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(K)'!$F$3:$F$18</c:f>
              <c:numCache>
                <c:formatCode>0.00</c:formatCode>
                <c:ptCount val="16"/>
                <c:pt idx="0">
                  <c:v>2344.3156051357514</c:v>
                </c:pt>
                <c:pt idx="1">
                  <c:v>2407.2491712173314</c:v>
                </c:pt>
                <c:pt idx="2">
                  <c:v>2461.7750010014934</c:v>
                </c:pt>
                <c:pt idx="3">
                  <c:v>2510.0047161778512</c:v>
                </c:pt>
                <c:pt idx="4">
                  <c:v>2553.3300431725938</c:v>
                </c:pt>
                <c:pt idx="5">
                  <c:v>2592.7191747049856</c:v>
                </c:pt>
                <c:pt idx="6">
                  <c:v>2628.8741824841163</c:v>
                </c:pt>
                <c:pt idx="7">
                  <c:v>2662.3211784432274</c:v>
                </c:pt>
                <c:pt idx="8">
                  <c:v>2693.465091464047</c:v>
                </c:pt>
                <c:pt idx="9">
                  <c:v>2722.6245625474808</c:v>
                </c:pt>
                <c:pt idx="10">
                  <c:v>2750.0550592924969</c:v>
                </c:pt>
                <c:pt idx="11">
                  <c:v>2775.9646960407531</c:v>
                </c:pt>
                <c:pt idx="12">
                  <c:v>2800.5253672269882</c:v>
                </c:pt>
                <c:pt idx="13">
                  <c:v>2823.8807726148916</c:v>
                </c:pt>
                <c:pt idx="14">
                  <c:v>2846.1523242227604</c:v>
                </c:pt>
                <c:pt idx="15">
                  <c:v>2867.4435746434583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8B2-4D0E-AC2E-B55FE2406A82}"/>
            </c:ext>
          </c:extLst>
        </c:ser>
        <c:ser>
          <c:idx val="4"/>
          <c:order val="4"/>
          <c:tx>
            <c:v>0.96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(K)'!$G$3:$G$18</c:f>
              <c:numCache>
                <c:formatCode>0.00</c:formatCode>
                <c:ptCount val="16"/>
                <c:pt idx="0">
                  <c:v>2328.6316246030265</c:v>
                </c:pt>
                <c:pt idx="1">
                  <c:v>2391.1441514597191</c:v>
                </c:pt>
                <c:pt idx="2">
                  <c:v>2445.3051916008008</c:v>
                </c:pt>
                <c:pt idx="3">
                  <c:v>2493.2122395081833</c:v>
                </c:pt>
                <c:pt idx="4">
                  <c:v>2536.2477106560123</c:v>
                </c:pt>
                <c:pt idx="5">
                  <c:v>2575.3733203439892</c:v>
                </c:pt>
                <c:pt idx="6">
                  <c:v>2611.2864432689958</c:v>
                </c:pt>
                <c:pt idx="7">
                  <c:v>2644.5096715611803</c:v>
                </c:pt>
                <c:pt idx="8">
                  <c:v>2675.44522504011</c:v>
                </c:pt>
                <c:pt idx="9">
                  <c:v>2704.4096129291925</c:v>
                </c:pt>
                <c:pt idx="10">
                  <c:v>2731.6565936936772</c:v>
                </c:pt>
                <c:pt idx="11">
                  <c:v>2757.3928893450779</c:v>
                </c:pt>
                <c:pt idx="12">
                  <c:v>2781.7892443070336</c:v>
                </c:pt>
                <c:pt idx="13">
                  <c:v>2804.9883969606058</c:v>
                </c:pt>
                <c:pt idx="14">
                  <c:v>2827.1109470513215</c:v>
                </c:pt>
                <c:pt idx="15">
                  <c:v>2848.2597543827087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8B2-4D0E-AC2E-B55FE2406A82}"/>
            </c:ext>
          </c:extLst>
        </c:ser>
        <c:ser>
          <c:idx val="5"/>
          <c:order val="5"/>
          <c:tx>
            <c:v>0.95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(K)'!$H$3:$H$18</c:f>
              <c:numCache>
                <c:formatCode>0.00</c:formatCode>
                <c:ptCount val="16"/>
                <c:pt idx="0">
                  <c:v>2312.8906243493075</c:v>
                </c:pt>
                <c:pt idx="1">
                  <c:v>2374.9805812766408</c:v>
                </c:pt>
                <c:pt idx="2">
                  <c:v>2428.7755055677121</c:v>
                </c:pt>
                <c:pt idx="3">
                  <c:v>2476.3587131367185</c:v>
                </c:pt>
                <c:pt idx="4">
                  <c:v>2519.1032746554333</c:v>
                </c:pt>
                <c:pt idx="5">
                  <c:v>2557.9644044550855</c:v>
                </c:pt>
                <c:pt idx="6">
                  <c:v>2593.6347631441772</c:v>
                </c:pt>
                <c:pt idx="7">
                  <c:v>2626.6334102533824</c:v>
                </c:pt>
                <c:pt idx="8">
                  <c:v>2657.3598466912072</c:v>
                </c:pt>
                <c:pt idx="9">
                  <c:v>2686.128442153401</c:v>
                </c:pt>
                <c:pt idx="10">
                  <c:v>2713.1912397578722</c:v>
                </c:pt>
                <c:pt idx="11">
                  <c:v>2738.7535641241207</c:v>
                </c:pt>
                <c:pt idx="12">
                  <c:v>2762.9850054837752</c:v>
                </c:pt>
                <c:pt idx="13">
                  <c:v>2786.0273373401255</c:v>
                </c:pt>
                <c:pt idx="14">
                  <c:v>2808.0003442128796</c:v>
                </c:pt>
                <c:pt idx="15">
                  <c:v>2829.0061905975663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8B2-4D0E-AC2E-B55FE2406A82}"/>
            </c:ext>
          </c:extLst>
        </c:ser>
        <c:ser>
          <c:idx val="6"/>
          <c:order val="6"/>
          <c:tx>
            <c:v>0.9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(K)'!$I$3:$I$18</c:f>
              <c:numCache>
                <c:formatCode>0.00</c:formatCode>
                <c:ptCount val="16"/>
                <c:pt idx="0">
                  <c:v>2232.973583204036</c:v>
                </c:pt>
                <c:pt idx="1">
                  <c:v>2292.9181530602164</c:v>
                </c:pt>
                <c:pt idx="2">
                  <c:v>2344.8543075795064</c:v>
                </c:pt>
                <c:pt idx="3">
                  <c:v>2390.7933781032575</c:v>
                </c:pt>
                <c:pt idx="4">
                  <c:v>2432.0609917517768</c:v>
                </c:pt>
                <c:pt idx="5">
                  <c:v>2469.579357446436</c:v>
                </c:pt>
                <c:pt idx="6">
                  <c:v>2504.0172023741711</c:v>
                </c:pt>
                <c:pt idx="7">
                  <c:v>2535.8756510619714</c:v>
                </c:pt>
                <c:pt idx="8">
                  <c:v>2565.5404005098462</c:v>
                </c:pt>
                <c:pt idx="9">
                  <c:v>2593.3149580339555</c:v>
                </c:pt>
                <c:pt idx="10">
                  <c:v>2619.4426579356241</c:v>
                </c:pt>
                <c:pt idx="11">
                  <c:v>2644.121730276619</c:v>
                </c:pt>
                <c:pt idx="12">
                  <c:v>2667.5159054569904</c:v>
                </c:pt>
                <c:pt idx="13">
                  <c:v>2689.7620582966329</c:v>
                </c:pt>
                <c:pt idx="14">
                  <c:v>2710.9758344146558</c:v>
                </c:pt>
                <c:pt idx="15">
                  <c:v>2731.2558682286385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8B2-4D0E-AC2E-B55FE2406A82}"/>
            </c:ext>
          </c:extLst>
        </c:ser>
        <c:ser>
          <c:idx val="7"/>
          <c:order val="7"/>
          <c:tx>
            <c:v>0.85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(K)'!$J$3:$J$18</c:f>
              <c:numCache>
                <c:formatCode>0.00</c:formatCode>
                <c:ptCount val="16"/>
                <c:pt idx="0">
                  <c:v>2150.9452878722686</c:v>
                </c:pt>
                <c:pt idx="1">
                  <c:v>2208.6877936661226</c:v>
                </c:pt>
                <c:pt idx="2">
                  <c:v>2258.716073299051</c:v>
                </c:pt>
                <c:pt idx="3">
                  <c:v>2302.9675718458948</c:v>
                </c:pt>
                <c:pt idx="4">
                  <c:v>2342.7192195083139</c:v>
                </c:pt>
                <c:pt idx="5">
                  <c:v>2378.8593478585121</c:v>
                </c:pt>
                <c:pt idx="6">
                  <c:v>2412.0321183869933</c:v>
                </c:pt>
                <c:pt idx="7">
                  <c:v>2442.7202468088349</c:v>
                </c:pt>
                <c:pt idx="8">
                  <c:v>2471.2952615428926</c:v>
                </c:pt>
                <c:pt idx="9">
                  <c:v>2498.0495205626066</c:v>
                </c:pt>
                <c:pt idx="10">
                  <c:v>2523.217419282571</c:v>
                </c:pt>
                <c:pt idx="11">
                  <c:v>2546.9899057822786</c:v>
                </c:pt>
                <c:pt idx="12">
                  <c:v>2569.5246958247453</c:v>
                </c:pt>
                <c:pt idx="13">
                  <c:v>2590.9536361326982</c:v>
                </c:pt>
                <c:pt idx="14">
                  <c:v>2611.3881240828714</c:v>
                </c:pt>
                <c:pt idx="15">
                  <c:v>2630.9231707570402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8B2-4D0E-AC2E-B55FE2406A82}"/>
            </c:ext>
          </c:extLst>
        </c:ser>
        <c:ser>
          <c:idx val="8"/>
          <c:order val="8"/>
          <c:tx>
            <c:v>0.8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(K)'!$K$3:$K$18</c:f>
              <c:numCache>
                <c:formatCode>0.00</c:formatCode>
                <c:ptCount val="16"/>
                <c:pt idx="0">
                  <c:v>2066.4569127763789</c:v>
                </c:pt>
                <c:pt idx="1">
                  <c:v>2121.9313132325492</c:v>
                </c:pt>
                <c:pt idx="2">
                  <c:v>2169.9944996207255</c:v>
                </c:pt>
                <c:pt idx="3">
                  <c:v>2212.5078148539997</c:v>
                </c:pt>
                <c:pt idx="4">
                  <c:v>2250.6980317644052</c:v>
                </c:pt>
                <c:pt idx="5">
                  <c:v>2285.4185885721372</c:v>
                </c:pt>
                <c:pt idx="6">
                  <c:v>2317.2883443307019</c:v>
                </c:pt>
                <c:pt idx="7">
                  <c:v>2346.7710538515075</c:v>
                </c:pt>
                <c:pt idx="8">
                  <c:v>2374.2236520476677</c:v>
                </c:pt>
                <c:pt idx="9">
                  <c:v>2399.927013174155</c:v>
                </c:pt>
                <c:pt idx="10">
                  <c:v>2424.1063256760426</c:v>
                </c:pt>
                <c:pt idx="11">
                  <c:v>2446.9450372593569</c:v>
                </c:pt>
                <c:pt idx="12">
                  <c:v>2468.5946686673619</c:v>
                </c:pt>
                <c:pt idx="13">
                  <c:v>2489.1818877298451</c:v>
                </c:pt>
                <c:pt idx="14">
                  <c:v>2508.8137161737254</c:v>
                </c:pt>
                <c:pt idx="15">
                  <c:v>2527.5814330788717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38B2-4D0E-AC2E-B55FE2406A82}"/>
            </c:ext>
          </c:extLst>
        </c:ser>
        <c:ser>
          <c:idx val="9"/>
          <c:order val="9"/>
          <c:tx>
            <c:v>0.75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(K)'!$L$3:$L$18</c:f>
              <c:numCache>
                <c:formatCode>0.00</c:formatCode>
                <c:ptCount val="16"/>
                <c:pt idx="0">
                  <c:v>1979.3671721844216</c:v>
                </c:pt>
                <c:pt idx="1">
                  <c:v>2032.5036331871481</c:v>
                </c:pt>
                <c:pt idx="2">
                  <c:v>2078.5412218439178</c:v>
                </c:pt>
                <c:pt idx="3">
                  <c:v>2119.262835748953</c:v>
                </c:pt>
                <c:pt idx="4">
                  <c:v>2155.8435460379942</c:v>
                </c:pt>
                <c:pt idx="5">
                  <c:v>2189.1008232259587</c:v>
                </c:pt>
                <c:pt idx="6">
                  <c:v>2219.6274448767749</c:v>
                </c:pt>
                <c:pt idx="7">
                  <c:v>2247.8676210990443</c:v>
                </c:pt>
                <c:pt idx="8">
                  <c:v>2274.163243971549</c:v>
                </c:pt>
                <c:pt idx="9">
                  <c:v>2298.783350451396</c:v>
                </c:pt>
                <c:pt idx="10">
                  <c:v>2321.943638534985</c:v>
                </c:pt>
                <c:pt idx="11">
                  <c:v>2343.8198246211805</c:v>
                </c:pt>
                <c:pt idx="12">
                  <c:v>2364.5570436911507</c:v>
                </c:pt>
                <c:pt idx="13">
                  <c:v>2384.2766252255651</c:v>
                </c:pt>
                <c:pt idx="14">
                  <c:v>2403.0810805769061</c:v>
                </c:pt>
                <c:pt idx="15">
                  <c:v>2421.0578419161911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8B2-4D0E-AC2E-B55FE2406A82}"/>
            </c:ext>
          </c:extLst>
        </c:ser>
        <c:ser>
          <c:idx val="10"/>
          <c:order val="10"/>
          <c:tx>
            <c:v>0.7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(K)'!$M$3:$M$18</c:f>
              <c:numCache>
                <c:formatCode>0.00</c:formatCode>
                <c:ptCount val="16"/>
                <c:pt idx="0">
                  <c:v>1889.471142351091</c:v>
                </c:pt>
                <c:pt idx="1">
                  <c:v>1940.1943285705102</c:v>
                </c:pt>
                <c:pt idx="2">
                  <c:v>1984.1410487408755</c:v>
                </c:pt>
                <c:pt idx="3">
                  <c:v>2023.0132273971547</c:v>
                </c:pt>
                <c:pt idx="4">
                  <c:v>2057.9325679970952</c:v>
                </c:pt>
                <c:pt idx="5">
                  <c:v>2089.6794143644024</c:v>
                </c:pt>
                <c:pt idx="6">
                  <c:v>2118.8196221506278</c:v>
                </c:pt>
                <c:pt idx="7">
                  <c:v>2145.7772269733855</c:v>
                </c:pt>
                <c:pt idx="8">
                  <c:v>2170.8785933524759</c:v>
                </c:pt>
                <c:pt idx="9">
                  <c:v>2194.3805395143618</c:v>
                </c:pt>
                <c:pt idx="10">
                  <c:v>2216.4889671964197</c:v>
                </c:pt>
                <c:pt idx="11">
                  <c:v>2237.37161236475</c:v>
                </c:pt>
                <c:pt idx="12">
                  <c:v>2257.167018470268</c:v>
                </c:pt>
                <c:pt idx="13">
                  <c:v>2275.9910046271143</c:v>
                </c:pt>
                <c:pt idx="14">
                  <c:v>2293.9414264757179</c:v>
                </c:pt>
                <c:pt idx="15">
                  <c:v>2311.1017453194554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38B2-4D0E-AC2E-B55FE2406A82}"/>
            </c:ext>
          </c:extLst>
        </c:ser>
        <c:ser>
          <c:idx val="11"/>
          <c:order val="11"/>
          <c:tx>
            <c:v>0.65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(K)'!$N$3:$N$18</c:f>
              <c:numCache>
                <c:formatCode>0.00</c:formatCode>
                <c:ptCount val="16"/>
                <c:pt idx="0">
                  <c:v>1796.617043441436</c:v>
                </c:pt>
                <c:pt idx="1">
                  <c:v>1844.8475449912337</c:v>
                </c:pt>
                <c:pt idx="2">
                  <c:v>1886.6345957123074</c:v>
                </c:pt>
                <c:pt idx="3">
                  <c:v>1923.5964826256322</c:v>
                </c:pt>
                <c:pt idx="4">
                  <c:v>1956.7997854236446</c:v>
                </c:pt>
                <c:pt idx="5">
                  <c:v>1986.986499568455</c:v>
                </c:pt>
                <c:pt idx="6">
                  <c:v>2014.6946729216679</c:v>
                </c:pt>
                <c:pt idx="7">
                  <c:v>2040.3275027592597</c:v>
                </c:pt>
                <c:pt idx="8">
                  <c:v>2064.1953151007733</c:v>
                </c:pt>
                <c:pt idx="9">
                  <c:v>2086.5423073792304</c:v>
                </c:pt>
                <c:pt idx="10">
                  <c:v>2107.5642627226994</c:v>
                </c:pt>
                <c:pt idx="11">
                  <c:v>2127.4206740648056</c:v>
                </c:pt>
                <c:pt idx="12">
                  <c:v>2146.2432764289597</c:v>
                </c:pt>
                <c:pt idx="13">
                  <c:v>2164.1421972416979</c:v>
                </c:pt>
                <c:pt idx="14">
                  <c:v>2181.2104832331083</c:v>
                </c:pt>
                <c:pt idx="15">
                  <c:v>2197.5274941757498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38B2-4D0E-AC2E-B55FE2406A82}"/>
            </c:ext>
          </c:extLst>
        </c:ser>
        <c:ser>
          <c:idx val="12"/>
          <c:order val="12"/>
          <c:tx>
            <c:v>0.6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(K)'!$O$3:$O$18</c:f>
              <c:numCache>
                <c:formatCode>0.00</c:formatCode>
                <c:ptCount val="16"/>
                <c:pt idx="0">
                  <c:v>1700.7406327018946</c:v>
                </c:pt>
                <c:pt idx="1">
                  <c:v>1746.3973150877014</c:v>
                </c:pt>
                <c:pt idx="2">
                  <c:v>1785.9544011910214</c:v>
                </c:pt>
                <c:pt idx="3">
                  <c:v>1820.9438181980036</c:v>
                </c:pt>
                <c:pt idx="4">
                  <c:v>1852.3752278101015</c:v>
                </c:pt>
                <c:pt idx="5">
                  <c:v>1880.9510289254545</c:v>
                </c:pt>
                <c:pt idx="6">
                  <c:v>1907.1805564988376</c:v>
                </c:pt>
                <c:pt idx="7">
                  <c:v>1931.4454911965624</c:v>
                </c:pt>
                <c:pt idx="8">
                  <c:v>1954.0395985001201</c:v>
                </c:pt>
                <c:pt idx="9">
                  <c:v>1975.1940442543726</c:v>
                </c:pt>
                <c:pt idx="10">
                  <c:v>1995.0941636270561</c:v>
                </c:pt>
                <c:pt idx="11">
                  <c:v>2013.8909382165225</c:v>
                </c:pt>
                <c:pt idx="12">
                  <c:v>2031.7090730108955</c:v>
                </c:pt>
                <c:pt idx="13">
                  <c:v>2048.6528184901358</c:v>
                </c:pt>
                <c:pt idx="14">
                  <c:v>2064.8102559485733</c:v>
                </c:pt>
                <c:pt idx="15">
                  <c:v>2080.256510127057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38B2-4D0E-AC2E-B55FE2406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1393632"/>
        <c:axId val="1911868208"/>
      </c:scatterChart>
      <c:valAx>
        <c:axId val="1911393632"/>
        <c:scaling>
          <c:orientation val="minMax"/>
          <c:min val="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810277559666646"/>
              <c:y val="0.93410447223508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868208"/>
        <c:crosses val="autoZero"/>
        <c:crossBetween val="midCat"/>
      </c:valAx>
      <c:valAx>
        <c:axId val="1911868208"/>
        <c:scaling>
          <c:orientation val="minMax"/>
          <c:min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Temperature (K)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7.7663870767319043E-3"/>
              <c:y val="0.367904070814677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1393632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Flame</a:t>
            </a:r>
            <a:r>
              <a:rPr lang="en-GB" baseline="0"/>
              <a:t> Temperatures (K) @ S.O.C</a:t>
            </a:r>
            <a:endParaRPr lang="en-GB"/>
          </a:p>
        </c:rich>
      </c:tx>
      <c:layout>
        <c:manualLayout>
          <c:xMode val="edge"/>
          <c:yMode val="edge"/>
          <c:x val="0.35249569488972127"/>
          <c:y val="2.9273886218768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'Flame Temp (K)'!$R$3:$R$15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'Flame Temp (K)'!$S$3:$S$15</c:f>
              <c:numCache>
                <c:formatCode>0.00</c:formatCode>
                <c:ptCount val="13"/>
                <c:pt idx="0">
                  <c:v>1700.7406327018946</c:v>
                </c:pt>
                <c:pt idx="1">
                  <c:v>1796.617043441436</c:v>
                </c:pt>
                <c:pt idx="2">
                  <c:v>1889.471142351091</c:v>
                </c:pt>
                <c:pt idx="3">
                  <c:v>1979.3671721844216</c:v>
                </c:pt>
                <c:pt idx="4">
                  <c:v>2066.4569127763789</c:v>
                </c:pt>
                <c:pt idx="5">
                  <c:v>2150.9452878722686</c:v>
                </c:pt>
                <c:pt idx="6">
                  <c:v>2232.973583204036</c:v>
                </c:pt>
                <c:pt idx="7">
                  <c:v>2312.8906243493075</c:v>
                </c:pt>
                <c:pt idx="8">
                  <c:v>2328.6316246030265</c:v>
                </c:pt>
                <c:pt idx="9">
                  <c:v>2344.3156051357514</c:v>
                </c:pt>
                <c:pt idx="10">
                  <c:v>2359.9127286933453</c:v>
                </c:pt>
                <c:pt idx="11">
                  <c:v>2375.4363377986515</c:v>
                </c:pt>
                <c:pt idx="12">
                  <c:v>2390.9039613541258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781-4F82-8913-D807EA8925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707176"/>
        <c:axId val="549701272"/>
      </c:scatterChart>
      <c:valAx>
        <c:axId val="549707176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</a:t>
                </a:r>
                <a:r>
                  <a:rPr lang="el-GR" sz="1000" b="0" i="0" u="none" strike="noStrike" baseline="0">
                    <a:effectLst/>
                  </a:rPr>
                  <a:t>φ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701272"/>
        <c:crosses val="autoZero"/>
        <c:crossBetween val="midCat"/>
      </c:valAx>
      <c:valAx>
        <c:axId val="549701272"/>
        <c:scaling>
          <c:orientation val="minMax"/>
          <c:min val="1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9769354076568803E-2"/>
              <c:y val="0.340391547503268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707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</a:t>
            </a:r>
            <a:r>
              <a:rPr lang="en-GB" baseline="0"/>
              <a:t> effect of adding E.G.R on flame temperatures @ S.O.C</a:t>
            </a:r>
            <a:endParaRPr lang="en-GB"/>
          </a:p>
        </c:rich>
      </c:tx>
      <c:layout>
        <c:manualLayout>
          <c:xMode val="edge"/>
          <c:yMode val="edge"/>
          <c:x val="0.19646763469157658"/>
          <c:y val="2.85129578181155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0% E.G.R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'Flame Temp (K)'!$R$3:$R$15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'Flame Temp (K)'!$S$3:$S$15</c:f>
              <c:numCache>
                <c:formatCode>0.00</c:formatCode>
                <c:ptCount val="13"/>
                <c:pt idx="0">
                  <c:v>1700.7406327018946</c:v>
                </c:pt>
                <c:pt idx="1">
                  <c:v>1796.617043441436</c:v>
                </c:pt>
                <c:pt idx="2">
                  <c:v>1889.471142351091</c:v>
                </c:pt>
                <c:pt idx="3">
                  <c:v>1979.3671721844216</c:v>
                </c:pt>
                <c:pt idx="4">
                  <c:v>2066.4569127763789</c:v>
                </c:pt>
                <c:pt idx="5">
                  <c:v>2150.9452878722686</c:v>
                </c:pt>
                <c:pt idx="6">
                  <c:v>2232.973583204036</c:v>
                </c:pt>
                <c:pt idx="7">
                  <c:v>2312.8906243493075</c:v>
                </c:pt>
                <c:pt idx="8">
                  <c:v>2328.6316246030265</c:v>
                </c:pt>
                <c:pt idx="9">
                  <c:v>2344.3156051357514</c:v>
                </c:pt>
                <c:pt idx="10">
                  <c:v>2359.9127286933453</c:v>
                </c:pt>
                <c:pt idx="11">
                  <c:v>2375.4363377986515</c:v>
                </c:pt>
                <c:pt idx="12">
                  <c:v>2390.9039613541258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A6-44D0-BFB5-CBE9D86FEAB1}"/>
            </c:ext>
          </c:extLst>
        </c:ser>
        <c:ser>
          <c:idx val="1"/>
          <c:order val="1"/>
          <c:tx>
            <c:v>5% E.G.R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'Flame Temp (K)'!$U$3:$U$15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'Flame Temp (K)'!$V$3:$V$15</c:f>
              <c:numCache>
                <c:formatCode>0.00</c:formatCode>
                <c:ptCount val="13"/>
                <c:pt idx="0">
                  <c:v>1638.6562235801928</c:v>
                </c:pt>
                <c:pt idx="1">
                  <c:v>1730.7371017634475</c:v>
                </c:pt>
                <c:pt idx="2">
                  <c:v>1820.0962834641864</c:v>
                </c:pt>
                <c:pt idx="3">
                  <c:v>1906.7330155481354</c:v>
                </c:pt>
                <c:pt idx="4">
                  <c:v>1990.6588017238778</c:v>
                </c:pt>
                <c:pt idx="5">
                  <c:v>2072.0232849661484</c:v>
                </c:pt>
                <c:pt idx="6">
                  <c:v>2151.063420266159</c:v>
                </c:pt>
                <c:pt idx="7">
                  <c:v>2227.854301052063</c:v>
                </c:pt>
                <c:pt idx="8">
                  <c:v>2242.9917055824849</c:v>
                </c:pt>
                <c:pt idx="9">
                  <c:v>2258.0355360769763</c:v>
                </c:pt>
                <c:pt idx="10">
                  <c:v>2272.9914438017518</c:v>
                </c:pt>
                <c:pt idx="11">
                  <c:v>2287.8934201672591</c:v>
                </c:pt>
                <c:pt idx="12">
                  <c:v>2302.7308968005241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EA6-44D0-BFB5-CBE9D86FEAB1}"/>
            </c:ext>
          </c:extLst>
        </c:ser>
        <c:ser>
          <c:idx val="2"/>
          <c:order val="2"/>
          <c:tx>
            <c:v>10% E.G.R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'Flame Temp (K)'!$X$3:$X$15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'Flame Temp (K)'!$Y$3:$Y$15</c:f>
              <c:numCache>
                <c:formatCode>0.00</c:formatCode>
                <c:ptCount val="13"/>
                <c:pt idx="0">
                  <c:v>1581.8993979335087</c:v>
                </c:pt>
                <c:pt idx="1">
                  <c:v>1670.3994506812883</c:v>
                </c:pt>
                <c:pt idx="2">
                  <c:v>1756.4633798404977</c:v>
                </c:pt>
                <c:pt idx="3">
                  <c:v>1839.9782808854352</c:v>
                </c:pt>
                <c:pt idx="4">
                  <c:v>1920.9731246619674</c:v>
                </c:pt>
                <c:pt idx="5">
                  <c:v>1999.5918956564733</c:v>
                </c:pt>
                <c:pt idx="6">
                  <c:v>2075.8077669104637</c:v>
                </c:pt>
                <c:pt idx="7">
                  <c:v>2149.9464955944013</c:v>
                </c:pt>
                <c:pt idx="8">
                  <c:v>2164.4901486651784</c:v>
                </c:pt>
                <c:pt idx="9">
                  <c:v>2178.9809211914767</c:v>
                </c:pt>
                <c:pt idx="10">
                  <c:v>2193.4194307589705</c:v>
                </c:pt>
                <c:pt idx="11">
                  <c:v>2207.7624273465299</c:v>
                </c:pt>
                <c:pt idx="12">
                  <c:v>2222.0172815254246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EA6-44D0-BFB5-CBE9D86FEAB1}"/>
            </c:ext>
          </c:extLst>
        </c:ser>
        <c:ser>
          <c:idx val="3"/>
          <c:order val="3"/>
          <c:tx>
            <c:v>15% E.G.R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'Flame Temp (K)'!$AA$3:$AA$15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'Flame Temp (K)'!$AB$3:$AB$15</c:f>
              <c:numCache>
                <c:formatCode>0.00</c:formatCode>
                <c:ptCount val="13"/>
                <c:pt idx="0">
                  <c:v>1529.8576488321223</c:v>
                </c:pt>
                <c:pt idx="1">
                  <c:v>1614.9647288876258</c:v>
                </c:pt>
                <c:pt idx="2">
                  <c:v>1697.8864478043936</c:v>
                </c:pt>
                <c:pt idx="3">
                  <c:v>1778.4509446951554</c:v>
                </c:pt>
                <c:pt idx="4">
                  <c:v>1856.7410419169537</c:v>
                </c:pt>
                <c:pt idx="5">
                  <c:v>1932.6903100050517</c:v>
                </c:pt>
                <c:pt idx="6">
                  <c:v>2006.4605110167249</c:v>
                </c:pt>
                <c:pt idx="7">
                  <c:v>2078.0759119323534</c:v>
                </c:pt>
                <c:pt idx="8">
                  <c:v>2092.1819826593919</c:v>
                </c:pt>
                <c:pt idx="9">
                  <c:v>2106.1949353216996</c:v>
                </c:pt>
                <c:pt idx="10">
                  <c:v>2120.1046487260801</c:v>
                </c:pt>
                <c:pt idx="11">
                  <c:v>2133.9643264345837</c:v>
                </c:pt>
                <c:pt idx="12">
                  <c:v>2147.7742379433521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EA6-44D0-BFB5-CBE9D86FEAB1}"/>
            </c:ext>
          </c:extLst>
        </c:ser>
        <c:ser>
          <c:idx val="4"/>
          <c:order val="4"/>
          <c:tx>
            <c:v>20% E.G.R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'Flame Temp (K)'!$AD$3:$AD$15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'Flame Temp (K)'!$AE$3:$AE$15</c:f>
              <c:numCache>
                <c:formatCode>0.00</c:formatCode>
                <c:ptCount val="13"/>
                <c:pt idx="0">
                  <c:v>1482.0067100124629</c:v>
                </c:pt>
                <c:pt idx="1">
                  <c:v>1563.8972208523487</c:v>
                </c:pt>
                <c:pt idx="2">
                  <c:v>1643.8147997065112</c:v>
                </c:pt>
                <c:pt idx="3">
                  <c:v>1721.6094840238704</c:v>
                </c:pt>
                <c:pt idx="4">
                  <c:v>1797.312248003486</c:v>
                </c:pt>
                <c:pt idx="5">
                  <c:v>1870.7987953318946</c:v>
                </c:pt>
                <c:pt idx="6">
                  <c:v>1942.2335351231261</c:v>
                </c:pt>
                <c:pt idx="7">
                  <c:v>2011.6069399086543</c:v>
                </c:pt>
                <c:pt idx="8">
                  <c:v>2025.2348617894431</c:v>
                </c:pt>
                <c:pt idx="9">
                  <c:v>2038.8136811876834</c:v>
                </c:pt>
                <c:pt idx="10">
                  <c:v>2052.3268270605499</c:v>
                </c:pt>
                <c:pt idx="11">
                  <c:v>2065.7113595198089</c:v>
                </c:pt>
                <c:pt idx="12">
                  <c:v>2079.0478753625143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EA6-44D0-BFB5-CBE9D86FEA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0189696"/>
        <c:axId val="460190024"/>
      </c:scatterChart>
      <c:valAx>
        <c:axId val="460189696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 </a:t>
                </a:r>
                <a:r>
                  <a:rPr lang="el-GR" sz="1000" b="0" i="0" u="none" strike="noStrike" baseline="0">
                    <a:effectLst/>
                  </a:rPr>
                  <a:t>φ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190024"/>
        <c:crosses val="autoZero"/>
        <c:crossBetween val="midCat"/>
      </c:valAx>
      <c:valAx>
        <c:axId val="460190024"/>
        <c:scaling>
          <c:orientation val="minMax"/>
          <c:min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1502513570928167E-2"/>
              <c:y val="0.354045960456201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189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Burn</a:t>
            </a:r>
            <a:r>
              <a:rPr lang="en-GB" baseline="0"/>
              <a:t> zone temperatures at highest NOx production </a:t>
            </a:r>
          </a:p>
        </c:rich>
      </c:tx>
      <c:layout>
        <c:manualLayout>
          <c:xMode val="edge"/>
          <c:yMode val="edge"/>
          <c:x val="0.19025733929398736"/>
          <c:y val="2.86820535639433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0% E.G.R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(K)'!$F$3:$F$18</c:f>
              <c:numCache>
                <c:formatCode>0.00</c:formatCode>
                <c:ptCount val="16"/>
                <c:pt idx="0">
                  <c:v>2344.3156051357514</c:v>
                </c:pt>
                <c:pt idx="1">
                  <c:v>2407.2491712173314</c:v>
                </c:pt>
                <c:pt idx="2">
                  <c:v>2461.7750010014934</c:v>
                </c:pt>
                <c:pt idx="3">
                  <c:v>2510.0047161778512</c:v>
                </c:pt>
                <c:pt idx="4">
                  <c:v>2553.3300431725938</c:v>
                </c:pt>
                <c:pt idx="5">
                  <c:v>2592.7191747049856</c:v>
                </c:pt>
                <c:pt idx="6">
                  <c:v>2628.8741824841163</c:v>
                </c:pt>
                <c:pt idx="7">
                  <c:v>2662.3211784432274</c:v>
                </c:pt>
                <c:pt idx="8">
                  <c:v>2693.465091464047</c:v>
                </c:pt>
                <c:pt idx="9">
                  <c:v>2722.6245625474808</c:v>
                </c:pt>
                <c:pt idx="10">
                  <c:v>2750.0550592924969</c:v>
                </c:pt>
                <c:pt idx="11">
                  <c:v>2775.9646960407531</c:v>
                </c:pt>
                <c:pt idx="12">
                  <c:v>2800.5253672269882</c:v>
                </c:pt>
                <c:pt idx="13">
                  <c:v>2823.8807726148916</c:v>
                </c:pt>
                <c:pt idx="14">
                  <c:v>2846.1523242227604</c:v>
                </c:pt>
                <c:pt idx="15">
                  <c:v>2867.4435746434583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79-4C02-A14C-A004C41E220B}"/>
            </c:ext>
          </c:extLst>
        </c:ser>
        <c:ser>
          <c:idx val="1"/>
          <c:order val="1"/>
          <c:tx>
            <c:v>5% E.G.R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(K)'!$F$24:$F$39</c:f>
              <c:numCache>
                <c:formatCode>0.00</c:formatCode>
                <c:ptCount val="16"/>
                <c:pt idx="0">
                  <c:v>2258.0355360769763</c:v>
                </c:pt>
                <c:pt idx="1">
                  <c:v>2318.6528984802899</c:v>
                </c:pt>
                <c:pt idx="2">
                  <c:v>2371.1719624736352</c:v>
                </c:pt>
                <c:pt idx="3">
                  <c:v>2417.6266337322777</c:v>
                </c:pt>
                <c:pt idx="4">
                  <c:v>2459.3574176557245</c:v>
                </c:pt>
                <c:pt idx="5">
                  <c:v>2497.2968736489802</c:v>
                </c:pt>
                <c:pt idx="6">
                  <c:v>2532.1212344106316</c:v>
                </c:pt>
                <c:pt idx="7">
                  <c:v>2564.3372488778145</c:v>
                </c:pt>
                <c:pt idx="8">
                  <c:v>2594.3349429508485</c:v>
                </c:pt>
                <c:pt idx="9">
                  <c:v>2622.4212303838876</c:v>
                </c:pt>
                <c:pt idx="10">
                  <c:v>2648.842176559735</c:v>
                </c:pt>
                <c:pt idx="11">
                  <c:v>2673.7982363906895</c:v>
                </c:pt>
                <c:pt idx="12">
                  <c:v>2697.4549779176946</c:v>
                </c:pt>
                <c:pt idx="13">
                  <c:v>2719.9508121858435</c:v>
                </c:pt>
                <c:pt idx="14">
                  <c:v>2741.4026827718553</c:v>
                </c:pt>
                <c:pt idx="15">
                  <c:v>2761.9103311243757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679-4C02-A14C-A004C41E220B}"/>
            </c:ext>
          </c:extLst>
        </c:ser>
        <c:ser>
          <c:idx val="2"/>
          <c:order val="2"/>
          <c:tx>
            <c:v>10% E.G.R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(K)'!$F$44:$F$59</c:f>
              <c:numCache>
                <c:formatCode>0.00</c:formatCode>
                <c:ptCount val="16"/>
                <c:pt idx="0">
                  <c:v>2178.9809211914767</c:v>
                </c:pt>
                <c:pt idx="1">
                  <c:v>2237.4760485087586</c:v>
                </c:pt>
                <c:pt idx="2">
                  <c:v>2288.1564016794414</c:v>
                </c:pt>
                <c:pt idx="3">
                  <c:v>2332.9846786288231</c:v>
                </c:pt>
                <c:pt idx="4">
                  <c:v>2373.2544531929266</c:v>
                </c:pt>
                <c:pt idx="5">
                  <c:v>2409.8656355454036</c:v>
                </c:pt>
                <c:pt idx="6">
                  <c:v>2443.470783241246</c:v>
                </c:pt>
                <c:pt idx="7">
                  <c:v>2474.5589037598361</c:v>
                </c:pt>
                <c:pt idx="8">
                  <c:v>2503.5063680581352</c:v>
                </c:pt>
                <c:pt idx="9">
                  <c:v>2530.6093447322837</c:v>
                </c:pt>
                <c:pt idx="10">
                  <c:v>2556.1052843298594</c:v>
                </c:pt>
                <c:pt idx="11">
                  <c:v>2580.1876237664824</c:v>
                </c:pt>
                <c:pt idx="12">
                  <c:v>2603.0161344880007</c:v>
                </c:pt>
                <c:pt idx="13">
                  <c:v>2624.7243817203466</c:v>
                </c:pt>
                <c:pt idx="14">
                  <c:v>2645.4252148046648</c:v>
                </c:pt>
                <c:pt idx="15">
                  <c:v>2665.2148832065541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679-4C02-A14C-A004C41E220B}"/>
            </c:ext>
          </c:extLst>
        </c:ser>
        <c:ser>
          <c:idx val="3"/>
          <c:order val="3"/>
          <c:tx>
            <c:v>15% E.G.R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(K)'!$F$65:$F$80</c:f>
              <c:numCache>
                <c:formatCode>0.00</c:formatCode>
                <c:ptCount val="16"/>
                <c:pt idx="0">
                  <c:v>2106.1949353216996</c:v>
                </c:pt>
                <c:pt idx="1">
                  <c:v>2162.7361100049957</c:v>
                </c:pt>
                <c:pt idx="2">
                  <c:v>2211.7235527725256</c:v>
                </c:pt>
                <c:pt idx="3">
                  <c:v>2255.0544002121437</c:v>
                </c:pt>
                <c:pt idx="4">
                  <c:v>2293.9790160307548</c:v>
                </c:pt>
                <c:pt idx="5">
                  <c:v>2329.3672500887023</c:v>
                </c:pt>
                <c:pt idx="6">
                  <c:v>2361.8498621158965</c:v>
                </c:pt>
                <c:pt idx="7">
                  <c:v>2391.8995249413615</c:v>
                </c:pt>
                <c:pt idx="8">
                  <c:v>2419.8800373462823</c:v>
                </c:pt>
                <c:pt idx="9">
                  <c:v>2446.0776748051821</c:v>
                </c:pt>
                <c:pt idx="10">
                  <c:v>2470.7219561430466</c:v>
                </c:pt>
                <c:pt idx="11">
                  <c:v>2493.9998567702714</c:v>
                </c:pt>
                <c:pt idx="12">
                  <c:v>2516.0658111781272</c:v>
                </c:pt>
                <c:pt idx="13">
                  <c:v>2537.0489230222079</c:v>
                </c:pt>
                <c:pt idx="14">
                  <c:v>2557.0582720601474</c:v>
                </c:pt>
                <c:pt idx="15">
                  <c:v>2576.1868926709985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679-4C02-A14C-A004C41E220B}"/>
            </c:ext>
          </c:extLst>
        </c:ser>
        <c:ser>
          <c:idx val="4"/>
          <c:order val="4"/>
          <c:tx>
            <c:v>20% E.G.R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'Flame Temp (K)'!$B$3:$B$18</c:f>
              <c:numCache>
                <c:formatCode>General</c:formatCode>
                <c:ptCount val="1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  <c:pt idx="12">
                  <c:v>34</c:v>
                </c:pt>
                <c:pt idx="13">
                  <c:v>36</c:v>
                </c:pt>
                <c:pt idx="14">
                  <c:v>38</c:v>
                </c:pt>
                <c:pt idx="15">
                  <c:v>40</c:v>
                </c:pt>
              </c:numCache>
            </c:numRef>
          </c:xVal>
          <c:yVal>
            <c:numRef>
              <c:f>'Flame Temp (K)'!$F$86:$F$101</c:f>
              <c:numCache>
                <c:formatCode>0.00</c:formatCode>
                <c:ptCount val="16"/>
                <c:pt idx="0">
                  <c:v>2038.8136811876834</c:v>
                </c:pt>
                <c:pt idx="1">
                  <c:v>2093.5459942141219</c:v>
                </c:pt>
                <c:pt idx="2">
                  <c:v>2140.9662338348121</c:v>
                </c:pt>
                <c:pt idx="3">
                  <c:v>2182.9108435648018</c:v>
                </c:pt>
                <c:pt idx="4">
                  <c:v>2220.5901855549755</c:v>
                </c:pt>
                <c:pt idx="5">
                  <c:v>2254.8462814843847</c:v>
                </c:pt>
                <c:pt idx="6">
                  <c:v>2286.2897118578603</c:v>
                </c:pt>
                <c:pt idx="7">
                  <c:v>2315.3780277854062</c:v>
                </c:pt>
                <c:pt idx="8">
                  <c:v>2342.4633894207864</c:v>
                </c:pt>
                <c:pt idx="9">
                  <c:v>2367.8229137317885</c:v>
                </c:pt>
                <c:pt idx="10">
                  <c:v>2391.6787767917772</c:v>
                </c:pt>
                <c:pt idx="11">
                  <c:v>2414.2119723057358</c:v>
                </c:pt>
                <c:pt idx="12">
                  <c:v>2435.5719941065331</c:v>
                </c:pt>
                <c:pt idx="13">
                  <c:v>2455.8838155738413</c:v>
                </c:pt>
                <c:pt idx="14">
                  <c:v>2475.2530267926404</c:v>
                </c:pt>
                <c:pt idx="15">
                  <c:v>2493.7696857920582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679-4C02-A14C-A004C41E22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0200192"/>
        <c:axId val="460193632"/>
      </c:scatterChart>
      <c:valAx>
        <c:axId val="460200192"/>
        <c:scaling>
          <c:orientation val="minMax"/>
          <c:min val="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193632"/>
        <c:crosses val="autoZero"/>
        <c:crossBetween val="midCat"/>
      </c:valAx>
      <c:valAx>
        <c:axId val="460193632"/>
        <c:scaling>
          <c:orientation val="minMax"/>
          <c:min val="1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8786472084344672E-2"/>
              <c:y val="0.391718322719447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0200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Reduction</a:t>
            </a:r>
            <a:r>
              <a:rPr lang="en-GB" baseline="0"/>
              <a:t> of NOx PPM with E.G.R added </a:t>
            </a:r>
            <a:endParaRPr lang="en-GB"/>
          </a:p>
        </c:rich>
      </c:tx>
      <c:layout>
        <c:manualLayout>
          <c:xMode val="edge"/>
          <c:yMode val="edge"/>
          <c:x val="0.22254421900966087"/>
          <c:y val="2.92963625176489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0.97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5462668816039986E-17"/>
                  <c:y val="-2.31481481481481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9EE-4164-AB93-A9682745AF28}"/>
                </c:ext>
              </c:extLst>
            </c:dLbl>
            <c:dLbl>
              <c:idx val="1"/>
              <c:layout>
                <c:manualLayout>
                  <c:x val="8.3333333333332829E-3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9EE-4164-AB93-A9682745AF28}"/>
                </c:ext>
              </c:extLst>
            </c:dLbl>
            <c:dLbl>
              <c:idx val="2"/>
              <c:layout>
                <c:manualLayout>
                  <c:x val="5.5555555555554534E-3"/>
                  <c:y val="-4.62962962962963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EE-4164-AB93-A9682745AF28}"/>
                </c:ext>
              </c:extLst>
            </c:dLbl>
            <c:dLbl>
              <c:idx val="3"/>
              <c:layout>
                <c:manualLayout>
                  <c:x val="-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9EE-4164-AB93-A9682745AF28}"/>
                </c:ext>
              </c:extLst>
            </c:dLbl>
            <c:dLbl>
              <c:idx val="4"/>
              <c:layout>
                <c:manualLayout>
                  <c:x val="-1.1111111111111212E-2"/>
                  <c:y val="-6.01851851851853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9EE-4164-AB93-A9682745AF2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'PPM &amp; E.G.R'!$B$22:$F$22</c:f>
              <c:numCache>
                <c:formatCode>General</c:formatCode>
                <c:ptCount val="5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</c:numCache>
            </c:numRef>
          </c:xVal>
          <c:yVal>
            <c:numRef>
              <c:f>'PPM &amp; E.G.R'!$B$23:$F$23</c:f>
              <c:numCache>
                <c:formatCode>0.00</c:formatCode>
                <c:ptCount val="5"/>
                <c:pt idx="0">
                  <c:v>23664.895542302515</c:v>
                </c:pt>
                <c:pt idx="1">
                  <c:v>9573.6559202794506</c:v>
                </c:pt>
                <c:pt idx="2">
                  <c:v>3923.1155737142703</c:v>
                </c:pt>
                <c:pt idx="3">
                  <c:v>1626.2185527319102</c:v>
                </c:pt>
                <c:pt idx="4">
                  <c:v>680.39683884251633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9EE-4164-AB93-A9682745AF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9834832"/>
        <c:axId val="719832536"/>
      </c:scatterChart>
      <c:valAx>
        <c:axId val="719834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E.G.R</a:t>
                </a:r>
                <a:r>
                  <a:rPr lang="en-GB" baseline="0"/>
                  <a:t> %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32536"/>
        <c:crosses val="autoZero"/>
        <c:crossBetween val="midCat"/>
      </c:valAx>
      <c:valAx>
        <c:axId val="719832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2.7777777777777776E-2"/>
              <c:y val="0.3660688247302419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8348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137566137566135"/>
          <c:y val="0.49073997604044417"/>
          <c:w val="0.10805408583186361"/>
          <c:h val="6.53124936192673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Production of NOx PPM for Isooctane fuel </a:t>
            </a:r>
            <a:r>
              <a:rPr lang="el-GR" sz="1400" b="0" i="0" u="none" strike="noStrike" baseline="0"/>
              <a:t> </a:t>
            </a:r>
            <a:r>
              <a:rPr lang="en-GB"/>
              <a:t>  </a:t>
            </a:r>
            <a:r>
              <a:rPr lang="en-GB" baseline="0"/>
              <a:t>  </a:t>
            </a:r>
            <a:endParaRPr lang="en-GB"/>
          </a:p>
        </c:rich>
      </c:tx>
      <c:layout>
        <c:manualLayout>
          <c:xMode val="edge"/>
          <c:yMode val="edge"/>
          <c:x val="0.30804239313835768"/>
          <c:y val="2.41688935888458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'PPM &amp; E.G.R'!$B$5:$B$17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'PPM &amp; E.G.R'!$C$5:$C$17</c:f>
              <c:numCache>
                <c:formatCode>0.00</c:formatCode>
                <c:ptCount val="13"/>
                <c:pt idx="0">
                  <c:v>9.2332892306289516</c:v>
                </c:pt>
                <c:pt idx="1">
                  <c:v>50.93570862789143</c:v>
                </c:pt>
                <c:pt idx="2">
                  <c:v>221.75314898929017</c:v>
                </c:pt>
                <c:pt idx="3">
                  <c:v>789.7356995541187</c:v>
                </c:pt>
                <c:pt idx="4">
                  <c:v>2360.65629377191</c:v>
                </c:pt>
                <c:pt idx="5">
                  <c:v>6006.4163415405437</c:v>
                </c:pt>
                <c:pt idx="6">
                  <c:v>12921.211085576995</c:v>
                </c:pt>
                <c:pt idx="7">
                  <c:v>21986.31588173924</c:v>
                </c:pt>
                <c:pt idx="8">
                  <c:v>23213.71039453887</c:v>
                </c:pt>
                <c:pt idx="9">
                  <c:v>23664.895542302515</c:v>
                </c:pt>
                <c:pt idx="10">
                  <c:v>22676.034574184807</c:v>
                </c:pt>
                <c:pt idx="11">
                  <c:v>18764.241415496581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6E-4CEF-8790-3C276AD55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854288"/>
        <c:axId val="599857240"/>
      </c:scatterChart>
      <c:valAx>
        <c:axId val="599854288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Fuel Equivalence Ratio </a:t>
                </a:r>
                <a:r>
                  <a:rPr lang="el-GR" sz="1000" b="0" i="0" u="none" strike="noStrike" baseline="0">
                    <a:effectLst/>
                  </a:rPr>
                  <a:t>φ</a:t>
                </a:r>
                <a:r>
                  <a:rPr lang="en-US" b="0"/>
                  <a:t>  </a:t>
                </a:r>
              </a:p>
            </c:rich>
          </c:tx>
          <c:layout>
            <c:manualLayout>
              <c:xMode val="edge"/>
              <c:yMode val="edge"/>
              <c:x val="0.45343778997322304"/>
              <c:y val="0.928693770421554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857240"/>
        <c:crosses val="autoZero"/>
        <c:crossBetween val="midCat"/>
      </c:valAx>
      <c:valAx>
        <c:axId val="599857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PPM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1550676851473454E-2"/>
              <c:y val="0.396644792224855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9854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</a:t>
            </a:r>
            <a:r>
              <a:rPr lang="en-GB" baseline="0"/>
              <a:t> effect of adding E.G.R on NOx PPM for Isooctane </a:t>
            </a:r>
            <a:endParaRPr lang="en-GB"/>
          </a:p>
        </c:rich>
      </c:tx>
      <c:layout>
        <c:manualLayout>
          <c:xMode val="edge"/>
          <c:yMode val="edge"/>
          <c:x val="0.17528180041804561"/>
          <c:y val="2.478168942144184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0% E.G.R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'PPM &amp; E.G.R'!$B$5:$B$17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'PPM &amp; E.G.R'!$C$5:$C$17</c:f>
              <c:numCache>
                <c:formatCode>0.00</c:formatCode>
                <c:ptCount val="13"/>
                <c:pt idx="0">
                  <c:v>9.2332892306289516</c:v>
                </c:pt>
                <c:pt idx="1">
                  <c:v>50.93570862789143</c:v>
                </c:pt>
                <c:pt idx="2">
                  <c:v>221.75314898929017</c:v>
                </c:pt>
                <c:pt idx="3">
                  <c:v>789.7356995541187</c:v>
                </c:pt>
                <c:pt idx="4">
                  <c:v>2360.65629377191</c:v>
                </c:pt>
                <c:pt idx="5">
                  <c:v>6006.4163415405437</c:v>
                </c:pt>
                <c:pt idx="6">
                  <c:v>12921.211085576995</c:v>
                </c:pt>
                <c:pt idx="7">
                  <c:v>21986.31588173924</c:v>
                </c:pt>
                <c:pt idx="8">
                  <c:v>23213.71039453887</c:v>
                </c:pt>
                <c:pt idx="9">
                  <c:v>23664.895542302515</c:v>
                </c:pt>
                <c:pt idx="10">
                  <c:v>22676.034574184807</c:v>
                </c:pt>
                <c:pt idx="11">
                  <c:v>18764.241415496581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8B-436E-896B-BD0A8703AA7A}"/>
            </c:ext>
          </c:extLst>
        </c:ser>
        <c:ser>
          <c:idx val="0"/>
          <c:order val="1"/>
          <c:tx>
            <c:v>5% E.G.R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'PPM &amp; E.G.R'!$B$5:$B$17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'PPM &amp; E.G.R'!$D$5:$D$17</c:f>
              <c:numCache>
                <c:formatCode>0.00</c:formatCode>
                <c:ptCount val="13"/>
                <c:pt idx="0">
                  <c:v>2.6795544017508028</c:v>
                </c:pt>
                <c:pt idx="1">
                  <c:v>15.702669155784164</c:v>
                </c:pt>
                <c:pt idx="2">
                  <c:v>72.32270620466015</c:v>
                </c:pt>
                <c:pt idx="3">
                  <c:v>271.19645084928885</c:v>
                </c:pt>
                <c:pt idx="4">
                  <c:v>848.44078580125506</c:v>
                </c:pt>
                <c:pt idx="5">
                  <c:v>2246.7172709843485</c:v>
                </c:pt>
                <c:pt idx="6">
                  <c:v>5012.744393605316</c:v>
                </c:pt>
                <c:pt idx="7">
                  <c:v>8794.3437943321169</c:v>
                </c:pt>
                <c:pt idx="8">
                  <c:v>9340.5329880182908</c:v>
                </c:pt>
                <c:pt idx="9">
                  <c:v>9573.6559202794506</c:v>
                </c:pt>
                <c:pt idx="10">
                  <c:v>9221.9888842679084</c:v>
                </c:pt>
                <c:pt idx="11">
                  <c:v>7672.1100590146525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08B-436E-896B-BD0A8703AA7A}"/>
            </c:ext>
          </c:extLst>
        </c:ser>
        <c:ser>
          <c:idx val="2"/>
          <c:order val="2"/>
          <c:tx>
            <c:v>10% E.G.R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'PPM &amp; E.G.R'!$B$5:$B$17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'PPM &amp; E.G.R'!$E$5:$E$17</c:f>
              <c:numCache>
                <c:formatCode>0.00</c:formatCode>
                <c:ptCount val="13"/>
                <c:pt idx="0">
                  <c:v>0.79439903391857303</c:v>
                </c:pt>
                <c:pt idx="1">
                  <c:v>4.9270724346046215</c:v>
                </c:pt>
                <c:pt idx="2">
                  <c:v>23.942617407092467</c:v>
                </c:pt>
                <c:pt idx="3">
                  <c:v>94.260546973972609</c:v>
                </c:pt>
                <c:pt idx="4">
                  <c:v>308.37755046648635</c:v>
                </c:pt>
                <c:pt idx="5">
                  <c:v>850.99244829389204</c:v>
                </c:pt>
                <c:pt idx="6">
                  <c:v>1966.1754958089014</c:v>
                </c:pt>
                <c:pt idx="7">
                  <c:v>3564.3152280730642</c:v>
                </c:pt>
                <c:pt idx="8">
                  <c:v>3805.9093288583217</c:v>
                </c:pt>
                <c:pt idx="9">
                  <c:v>3923.1155737142703</c:v>
                </c:pt>
                <c:pt idx="10">
                  <c:v>3801.5990526449318</c:v>
                </c:pt>
                <c:pt idx="11">
                  <c:v>3179.6642095496786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08B-436E-896B-BD0A8703AA7A}"/>
            </c:ext>
          </c:extLst>
        </c:ser>
        <c:ser>
          <c:idx val="3"/>
          <c:order val="3"/>
          <c:tx>
            <c:v>15% E.G.R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'PPM &amp; E.G.R'!$B$5:$B$17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'PPM &amp; E.G.R'!$F$5:$F$17</c:f>
              <c:numCache>
                <c:formatCode>0.00</c:formatCode>
                <c:ptCount val="13"/>
                <c:pt idx="0">
                  <c:v>0.24072562698208999</c:v>
                </c:pt>
                <c:pt idx="1">
                  <c:v>1.5739916906234099</c:v>
                </c:pt>
                <c:pt idx="2">
                  <c:v>8.0431574705686515</c:v>
                </c:pt>
                <c:pt idx="3">
                  <c:v>33.174667385546485</c:v>
                </c:pt>
                <c:pt idx="4">
                  <c:v>113.42754915623422</c:v>
                </c:pt>
                <c:pt idx="5">
                  <c:v>325.3774864419272</c:v>
                </c:pt>
                <c:pt idx="6">
                  <c:v>779.96593589781048</c:v>
                </c:pt>
                <c:pt idx="7">
                  <c:v>1458.9348862935456</c:v>
                </c:pt>
                <c:pt idx="8">
                  <c:v>1568.2122576996819</c:v>
                </c:pt>
                <c:pt idx="9">
                  <c:v>1626.2185527319102</c:v>
                </c:pt>
                <c:pt idx="10">
                  <c:v>1584.0974996755231</c:v>
                </c:pt>
                <c:pt idx="11">
                  <c:v>1332.4519849226137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08B-436E-896B-BD0A8703AA7A}"/>
            </c:ext>
          </c:extLst>
        </c:ser>
        <c:ser>
          <c:idx val="4"/>
          <c:order val="4"/>
          <c:tx>
            <c:v>20% E.G.R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'PPM &amp; E.G.R'!$B$5:$B$17</c:f>
              <c:numCache>
                <c:formatCode>General</c:formatCode>
                <c:ptCount val="13"/>
                <c:pt idx="0">
                  <c:v>0.6</c:v>
                </c:pt>
                <c:pt idx="1">
                  <c:v>0.65</c:v>
                </c:pt>
                <c:pt idx="2">
                  <c:v>0.7</c:v>
                </c:pt>
                <c:pt idx="3">
                  <c:v>0.75</c:v>
                </c:pt>
                <c:pt idx="4">
                  <c:v>0.8</c:v>
                </c:pt>
                <c:pt idx="5">
                  <c:v>0.85</c:v>
                </c:pt>
                <c:pt idx="6">
                  <c:v>0.9</c:v>
                </c:pt>
                <c:pt idx="7">
                  <c:v>0.95</c:v>
                </c:pt>
                <c:pt idx="8">
                  <c:v>0.96</c:v>
                </c:pt>
                <c:pt idx="9">
                  <c:v>0.97</c:v>
                </c:pt>
                <c:pt idx="10">
                  <c:v>0.98</c:v>
                </c:pt>
                <c:pt idx="11">
                  <c:v>0.99</c:v>
                </c:pt>
                <c:pt idx="12">
                  <c:v>1</c:v>
                </c:pt>
              </c:numCache>
            </c:numRef>
          </c:xVal>
          <c:yVal>
            <c:numRef>
              <c:f>'PPM &amp; E.G.R'!$G$5:$G$17</c:f>
              <c:numCache>
                <c:formatCode>0.00</c:formatCode>
                <c:ptCount val="13"/>
                <c:pt idx="0">
                  <c:v>7.4594300195930482E-2</c:v>
                </c:pt>
                <c:pt idx="1">
                  <c:v>0.51218258424102969</c:v>
                </c:pt>
                <c:pt idx="2">
                  <c:v>2.7427259107506092</c:v>
                </c:pt>
                <c:pt idx="3">
                  <c:v>11.831374995404822</c:v>
                </c:pt>
                <c:pt idx="4">
                  <c:v>42.187630374933704</c:v>
                </c:pt>
                <c:pt idx="5">
                  <c:v>125.75371975376856</c:v>
                </c:pt>
                <c:pt idx="6">
                  <c:v>312.3061491396561</c:v>
                </c:pt>
                <c:pt idx="7">
                  <c:v>603.34686298152417</c:v>
                </c:pt>
                <c:pt idx="8">
                  <c:v>652.1743341437118</c:v>
                </c:pt>
                <c:pt idx="9">
                  <c:v>680.39683884251633</c:v>
                </c:pt>
                <c:pt idx="10">
                  <c:v>667.01683089895607</c:v>
                </c:pt>
                <c:pt idx="11">
                  <c:v>563.98233221210216</c:v>
                </c:pt>
                <c:pt idx="1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08B-436E-896B-BD0A8703A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2636000"/>
        <c:axId val="997013632"/>
      </c:scatterChart>
      <c:valAx>
        <c:axId val="1362636000"/>
        <c:scaling>
          <c:orientation val="minMax"/>
          <c:max val="1"/>
          <c:min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Equivalence</a:t>
                </a:r>
                <a:r>
                  <a:rPr lang="en-GB" baseline="0"/>
                  <a:t> Ratio </a:t>
                </a:r>
                <a:r>
                  <a:rPr lang="el-GR" sz="1000" b="0" i="0" u="none" strike="noStrike" baseline="0">
                    <a:effectLst/>
                  </a:rPr>
                  <a:t>φ</a:t>
                </a:r>
                <a:r>
                  <a:rPr lang="el-GR" sz="1000" b="0" i="0" u="none" strike="noStrike" baseline="0"/>
                  <a:t> </a:t>
                </a:r>
                <a:r>
                  <a:rPr lang="en-GB" baseline="0"/>
                  <a:t>  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1005214113336497"/>
              <c:y val="0.918320848191848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7013632"/>
        <c:crosses val="autoZero"/>
        <c:crossBetween val="midCat"/>
      </c:valAx>
      <c:valAx>
        <c:axId val="99701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NOx PPM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4914243102162566E-2"/>
              <c:y val="0.385495961940927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6360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6th</a:t>
            </a:r>
            <a:r>
              <a:rPr lang="en-GB" baseline="0"/>
              <a:t> Order poly curve fit (CO2)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9.0541474620491266E-2"/>
                  <c:y val="-6.1576731725985455E-2"/>
                </c:manualLayout>
              </c:layout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'Enthalpy Tables'!$A$3:$A$70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'Enthalpy Tables'!$C$3:$C$70</c:f>
              <c:numCache>
                <c:formatCode>General</c:formatCode>
                <c:ptCount val="68"/>
                <c:pt idx="0">
                  <c:v>3.42</c:v>
                </c:pt>
                <c:pt idx="1">
                  <c:v>1.74</c:v>
                </c:pt>
                <c:pt idx="2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>
                  <c:v>4</c:v>
                </c:pt>
                <c:pt idx="6">
                  <c:v>6.11</c:v>
                </c:pt>
                <c:pt idx="7">
                  <c:v>8.3000000000000007</c:v>
                </c:pt>
                <c:pt idx="8">
                  <c:v>10.56</c:v>
                </c:pt>
                <c:pt idx="9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13D-41AC-92D2-BFDE536F04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481320"/>
        <c:axId val="348160088"/>
      </c:scatterChart>
      <c:valAx>
        <c:axId val="409481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Temperature (K)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8160088"/>
        <c:crosses val="autoZero"/>
        <c:crossBetween val="midCat"/>
      </c:valAx>
      <c:valAx>
        <c:axId val="34816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481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6th</a:t>
            </a:r>
            <a:r>
              <a:rPr lang="en-GB" baseline="0"/>
              <a:t> Order poly curve fit (H20)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11541131116623501"/>
                  <c:y val="-9.474928107519856E-2"/>
                </c:manualLayout>
              </c:layout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'Enthalpy Tables'!$A$3:$A$70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'Enthalpy Tables'!$I$3:$I$70</c:f>
              <c:numCache>
                <c:formatCode>General</c:formatCode>
                <c:ptCount val="68"/>
                <c:pt idx="0">
                  <c:v>3.23</c:v>
                </c:pt>
                <c:pt idx="1">
                  <c:v>1.6</c:v>
                </c:pt>
                <c:pt idx="2">
                  <c:v>0</c:v>
                </c:pt>
                <c:pt idx="3">
                  <c:v>0.06</c:v>
                </c:pt>
                <c:pt idx="4">
                  <c:v>1.75</c:v>
                </c:pt>
                <c:pt idx="5">
                  <c:v>3.46</c:v>
                </c:pt>
                <c:pt idx="6">
                  <c:v>5.19</c:v>
                </c:pt>
                <c:pt idx="7">
                  <c:v>6.95</c:v>
                </c:pt>
                <c:pt idx="8">
                  <c:v>8.73</c:v>
                </c:pt>
                <c:pt idx="9">
                  <c:v>10.53</c:v>
                </c:pt>
                <c:pt idx="10">
                  <c:v>12.35</c:v>
                </c:pt>
                <c:pt idx="11">
                  <c:v>14.21</c:v>
                </c:pt>
                <c:pt idx="12">
                  <c:v>16.09</c:v>
                </c:pt>
                <c:pt idx="13">
                  <c:v>18</c:v>
                </c:pt>
                <c:pt idx="14">
                  <c:v>19.95</c:v>
                </c:pt>
                <c:pt idx="15">
                  <c:v>21.93</c:v>
                </c:pt>
                <c:pt idx="16">
                  <c:v>23.94</c:v>
                </c:pt>
                <c:pt idx="17">
                  <c:v>25.99</c:v>
                </c:pt>
                <c:pt idx="18">
                  <c:v>28.07</c:v>
                </c:pt>
                <c:pt idx="19">
                  <c:v>30.19</c:v>
                </c:pt>
                <c:pt idx="20">
                  <c:v>32.340000000000003</c:v>
                </c:pt>
                <c:pt idx="21">
                  <c:v>34.520000000000003</c:v>
                </c:pt>
                <c:pt idx="22">
                  <c:v>36.72</c:v>
                </c:pt>
                <c:pt idx="23">
                  <c:v>38.96</c:v>
                </c:pt>
                <c:pt idx="24">
                  <c:v>41.23</c:v>
                </c:pt>
                <c:pt idx="25">
                  <c:v>43.52</c:v>
                </c:pt>
                <c:pt idx="26">
                  <c:v>45.84</c:v>
                </c:pt>
                <c:pt idx="27">
                  <c:v>48.18</c:v>
                </c:pt>
                <c:pt idx="28">
                  <c:v>50.55</c:v>
                </c:pt>
                <c:pt idx="29">
                  <c:v>52.94</c:v>
                </c:pt>
                <c:pt idx="30">
                  <c:v>55.35</c:v>
                </c:pt>
                <c:pt idx="31">
                  <c:v>57.78</c:v>
                </c:pt>
                <c:pt idx="32">
                  <c:v>60.24</c:v>
                </c:pt>
                <c:pt idx="33">
                  <c:v>62.71</c:v>
                </c:pt>
                <c:pt idx="34">
                  <c:v>65.209999999999994</c:v>
                </c:pt>
                <c:pt idx="35">
                  <c:v>67.72</c:v>
                </c:pt>
                <c:pt idx="36">
                  <c:v>70.25</c:v>
                </c:pt>
                <c:pt idx="37">
                  <c:v>72.8</c:v>
                </c:pt>
                <c:pt idx="38">
                  <c:v>75.37</c:v>
                </c:pt>
                <c:pt idx="39">
                  <c:v>77.95</c:v>
                </c:pt>
                <c:pt idx="40">
                  <c:v>80.540000000000006</c:v>
                </c:pt>
                <c:pt idx="41">
                  <c:v>83.16</c:v>
                </c:pt>
                <c:pt idx="42">
                  <c:v>85.78</c:v>
                </c:pt>
                <c:pt idx="43">
                  <c:v>88.42</c:v>
                </c:pt>
                <c:pt idx="44">
                  <c:v>91.07</c:v>
                </c:pt>
                <c:pt idx="45">
                  <c:v>93.74</c:v>
                </c:pt>
                <c:pt idx="46">
                  <c:v>96.42</c:v>
                </c:pt>
                <c:pt idx="47">
                  <c:v>99.11</c:v>
                </c:pt>
                <c:pt idx="48">
                  <c:v>101.81</c:v>
                </c:pt>
                <c:pt idx="49">
                  <c:v>104.52</c:v>
                </c:pt>
                <c:pt idx="50">
                  <c:v>107.24</c:v>
                </c:pt>
                <c:pt idx="51">
                  <c:v>109.97</c:v>
                </c:pt>
                <c:pt idx="52">
                  <c:v>112.72</c:v>
                </c:pt>
                <c:pt idx="53">
                  <c:v>115.47</c:v>
                </c:pt>
                <c:pt idx="54">
                  <c:v>118.23</c:v>
                </c:pt>
                <c:pt idx="55">
                  <c:v>120.99</c:v>
                </c:pt>
                <c:pt idx="56">
                  <c:v>123.77</c:v>
                </c:pt>
                <c:pt idx="57">
                  <c:v>126.56</c:v>
                </c:pt>
                <c:pt idx="58">
                  <c:v>129.35</c:v>
                </c:pt>
                <c:pt idx="59">
                  <c:v>132.15</c:v>
                </c:pt>
                <c:pt idx="60">
                  <c:v>134.96</c:v>
                </c:pt>
                <c:pt idx="61">
                  <c:v>137.77000000000001</c:v>
                </c:pt>
                <c:pt idx="62">
                  <c:v>140.59</c:v>
                </c:pt>
                <c:pt idx="63">
                  <c:v>143.41999999999999</c:v>
                </c:pt>
                <c:pt idx="64">
                  <c:v>146.25</c:v>
                </c:pt>
                <c:pt idx="65">
                  <c:v>149.09</c:v>
                </c:pt>
                <c:pt idx="66">
                  <c:v>151.94</c:v>
                </c:pt>
                <c:pt idx="67">
                  <c:v>154.79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014-40CA-8829-093E4DA35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481320"/>
        <c:axId val="348160088"/>
      </c:scatterChart>
      <c:valAx>
        <c:axId val="409481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8160088"/>
        <c:crosses val="autoZero"/>
        <c:crossBetween val="midCat"/>
      </c:valAx>
      <c:valAx>
        <c:axId val="34816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481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6th</a:t>
            </a:r>
            <a:r>
              <a:rPr lang="en-GB" baseline="0"/>
              <a:t> Order poly curve fit (N2)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6.2135909663194017E-2"/>
                  <c:y val="-5.0958629659385843E-2"/>
                </c:manualLayout>
              </c:layout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'Enthalpy Tables'!$A$3:$A$70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'Enthalpy Tables'!$O$3:$O$70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1.51</c:v>
                </c:pt>
                <c:pt idx="5">
                  <c:v>2.97</c:v>
                </c:pt>
                <c:pt idx="6">
                  <c:v>4.4400000000000004</c:v>
                </c:pt>
                <c:pt idx="7">
                  <c:v>5.92</c:v>
                </c:pt>
                <c:pt idx="8">
                  <c:v>7.41</c:v>
                </c:pt>
                <c:pt idx="9">
                  <c:v>8.9</c:v>
                </c:pt>
                <c:pt idx="10">
                  <c:v>10.42</c:v>
                </c:pt>
                <c:pt idx="11">
                  <c:v>11.94</c:v>
                </c:pt>
                <c:pt idx="12">
                  <c:v>13.48</c:v>
                </c:pt>
                <c:pt idx="13">
                  <c:v>15.04</c:v>
                </c:pt>
                <c:pt idx="14">
                  <c:v>16.62</c:v>
                </c:pt>
                <c:pt idx="15">
                  <c:v>18.22</c:v>
                </c:pt>
                <c:pt idx="16">
                  <c:v>19.84</c:v>
                </c:pt>
                <c:pt idx="17">
                  <c:v>21.47</c:v>
                </c:pt>
                <c:pt idx="18">
                  <c:v>23.11</c:v>
                </c:pt>
                <c:pt idx="19">
                  <c:v>24.77</c:v>
                </c:pt>
                <c:pt idx="20">
                  <c:v>26.44</c:v>
                </c:pt>
                <c:pt idx="21">
                  <c:v>28.12</c:v>
                </c:pt>
                <c:pt idx="22">
                  <c:v>29.81</c:v>
                </c:pt>
                <c:pt idx="23">
                  <c:v>31.51</c:v>
                </c:pt>
                <c:pt idx="24">
                  <c:v>33.22</c:v>
                </c:pt>
                <c:pt idx="25">
                  <c:v>34.94</c:v>
                </c:pt>
                <c:pt idx="26">
                  <c:v>36.67</c:v>
                </c:pt>
                <c:pt idx="27">
                  <c:v>38.4</c:v>
                </c:pt>
                <c:pt idx="28">
                  <c:v>40.15</c:v>
                </c:pt>
                <c:pt idx="29">
                  <c:v>41.9</c:v>
                </c:pt>
                <c:pt idx="30">
                  <c:v>43.66</c:v>
                </c:pt>
                <c:pt idx="31">
                  <c:v>45.42</c:v>
                </c:pt>
                <c:pt idx="32">
                  <c:v>47.19</c:v>
                </c:pt>
                <c:pt idx="33">
                  <c:v>48.97</c:v>
                </c:pt>
                <c:pt idx="34">
                  <c:v>50.75</c:v>
                </c:pt>
                <c:pt idx="35">
                  <c:v>52.54</c:v>
                </c:pt>
                <c:pt idx="36">
                  <c:v>54.33</c:v>
                </c:pt>
                <c:pt idx="37">
                  <c:v>56.13</c:v>
                </c:pt>
                <c:pt idx="38">
                  <c:v>57.93</c:v>
                </c:pt>
                <c:pt idx="39">
                  <c:v>59.73</c:v>
                </c:pt>
                <c:pt idx="40">
                  <c:v>61.54</c:v>
                </c:pt>
                <c:pt idx="41">
                  <c:v>63.36</c:v>
                </c:pt>
                <c:pt idx="42">
                  <c:v>65.17</c:v>
                </c:pt>
                <c:pt idx="43">
                  <c:v>66.989999999999995</c:v>
                </c:pt>
                <c:pt idx="44">
                  <c:v>68.819999999999993</c:v>
                </c:pt>
                <c:pt idx="45">
                  <c:v>70.64</c:v>
                </c:pt>
                <c:pt idx="46">
                  <c:v>72.47</c:v>
                </c:pt>
                <c:pt idx="47">
                  <c:v>74.3</c:v>
                </c:pt>
                <c:pt idx="48">
                  <c:v>76.13</c:v>
                </c:pt>
                <c:pt idx="49">
                  <c:v>77.97</c:v>
                </c:pt>
                <c:pt idx="50">
                  <c:v>79.81</c:v>
                </c:pt>
                <c:pt idx="51">
                  <c:v>81.650000000000006</c:v>
                </c:pt>
                <c:pt idx="52">
                  <c:v>83.49</c:v>
                </c:pt>
                <c:pt idx="53">
                  <c:v>85.33</c:v>
                </c:pt>
                <c:pt idx="54">
                  <c:v>87.18</c:v>
                </c:pt>
                <c:pt idx="55">
                  <c:v>89.03</c:v>
                </c:pt>
                <c:pt idx="56">
                  <c:v>90.88</c:v>
                </c:pt>
                <c:pt idx="57">
                  <c:v>92.73</c:v>
                </c:pt>
                <c:pt idx="58">
                  <c:v>94.58</c:v>
                </c:pt>
                <c:pt idx="59">
                  <c:v>96.43</c:v>
                </c:pt>
                <c:pt idx="60">
                  <c:v>98.29</c:v>
                </c:pt>
                <c:pt idx="61">
                  <c:v>100.14</c:v>
                </c:pt>
                <c:pt idx="62">
                  <c:v>102</c:v>
                </c:pt>
                <c:pt idx="63">
                  <c:v>103.86</c:v>
                </c:pt>
                <c:pt idx="64">
                  <c:v>105.72</c:v>
                </c:pt>
                <c:pt idx="65">
                  <c:v>107.58</c:v>
                </c:pt>
                <c:pt idx="66">
                  <c:v>109.45</c:v>
                </c:pt>
                <c:pt idx="67">
                  <c:v>111.31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9BA-4513-B503-C07D50F81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481320"/>
        <c:axId val="348160088"/>
      </c:scatterChart>
      <c:valAx>
        <c:axId val="409481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8160088"/>
        <c:crosses val="autoZero"/>
        <c:crossBetween val="midCat"/>
      </c:valAx>
      <c:valAx>
        <c:axId val="34816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481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6th</a:t>
            </a:r>
            <a:r>
              <a:rPr lang="en-GB" baseline="0"/>
              <a:t> Order poly curve fit (O2)</a:t>
            </a:r>
            <a:endParaRPr lang="en-GB"/>
          </a:p>
        </c:rich>
      </c:tx>
      <c:layout>
        <c:manualLayout>
          <c:xMode val="edge"/>
          <c:yMode val="edge"/>
          <c:x val="0.3239143993765789"/>
          <c:y val="3.50364909804791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1019000612758076"/>
                  <c:y val="-8.5009031934327836E-2"/>
                </c:manualLayout>
              </c:layout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'Enthalpy Tables'!$A$3:$A$70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'Enthalpy Tables'!$U$3:$U$70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1.53</c:v>
                </c:pt>
                <c:pt idx="5">
                  <c:v>3.03</c:v>
                </c:pt>
                <c:pt idx="6">
                  <c:v>4.55</c:v>
                </c:pt>
                <c:pt idx="7">
                  <c:v>6.1</c:v>
                </c:pt>
                <c:pt idx="8">
                  <c:v>7.66</c:v>
                </c:pt>
                <c:pt idx="9">
                  <c:v>9.25</c:v>
                </c:pt>
                <c:pt idx="10">
                  <c:v>10.87</c:v>
                </c:pt>
                <c:pt idx="11">
                  <c:v>12.5</c:v>
                </c:pt>
                <c:pt idx="12">
                  <c:v>14.16</c:v>
                </c:pt>
                <c:pt idx="13">
                  <c:v>15.84</c:v>
                </c:pt>
                <c:pt idx="14">
                  <c:v>17.53</c:v>
                </c:pt>
                <c:pt idx="15">
                  <c:v>19.25</c:v>
                </c:pt>
                <c:pt idx="16">
                  <c:v>20.98</c:v>
                </c:pt>
                <c:pt idx="17">
                  <c:v>22.72</c:v>
                </c:pt>
                <c:pt idx="18">
                  <c:v>24.47</c:v>
                </c:pt>
                <c:pt idx="19">
                  <c:v>26.23</c:v>
                </c:pt>
                <c:pt idx="20">
                  <c:v>28</c:v>
                </c:pt>
                <c:pt idx="21">
                  <c:v>29.77</c:v>
                </c:pt>
                <c:pt idx="22">
                  <c:v>31.56</c:v>
                </c:pt>
                <c:pt idx="23">
                  <c:v>33.35</c:v>
                </c:pt>
                <c:pt idx="24">
                  <c:v>35.15</c:v>
                </c:pt>
                <c:pt idx="25">
                  <c:v>36.950000000000003</c:v>
                </c:pt>
                <c:pt idx="26">
                  <c:v>38.770000000000003</c:v>
                </c:pt>
                <c:pt idx="27">
                  <c:v>40.590000000000003</c:v>
                </c:pt>
                <c:pt idx="28">
                  <c:v>42.42</c:v>
                </c:pt>
                <c:pt idx="29">
                  <c:v>44.25</c:v>
                </c:pt>
                <c:pt idx="30">
                  <c:v>46.09</c:v>
                </c:pt>
                <c:pt idx="31">
                  <c:v>47.94</c:v>
                </c:pt>
                <c:pt idx="32">
                  <c:v>49.8</c:v>
                </c:pt>
                <c:pt idx="33">
                  <c:v>51.66</c:v>
                </c:pt>
                <c:pt idx="34">
                  <c:v>53.53</c:v>
                </c:pt>
                <c:pt idx="35">
                  <c:v>55.4</c:v>
                </c:pt>
                <c:pt idx="36">
                  <c:v>57.28</c:v>
                </c:pt>
                <c:pt idx="37">
                  <c:v>59.17</c:v>
                </c:pt>
                <c:pt idx="38">
                  <c:v>61.06</c:v>
                </c:pt>
                <c:pt idx="39">
                  <c:v>62.96</c:v>
                </c:pt>
                <c:pt idx="40">
                  <c:v>64.86</c:v>
                </c:pt>
                <c:pt idx="41">
                  <c:v>66.77</c:v>
                </c:pt>
                <c:pt idx="42">
                  <c:v>68.69</c:v>
                </c:pt>
                <c:pt idx="43">
                  <c:v>70.61</c:v>
                </c:pt>
                <c:pt idx="44">
                  <c:v>72.53</c:v>
                </c:pt>
                <c:pt idx="45">
                  <c:v>74.459999999999994</c:v>
                </c:pt>
                <c:pt idx="46">
                  <c:v>76.400000000000006</c:v>
                </c:pt>
                <c:pt idx="47">
                  <c:v>78.34</c:v>
                </c:pt>
                <c:pt idx="48">
                  <c:v>80.290000000000006</c:v>
                </c:pt>
                <c:pt idx="49">
                  <c:v>82.24</c:v>
                </c:pt>
                <c:pt idx="50">
                  <c:v>84.2</c:v>
                </c:pt>
                <c:pt idx="51">
                  <c:v>86.16</c:v>
                </c:pt>
                <c:pt idx="52">
                  <c:v>88.13</c:v>
                </c:pt>
                <c:pt idx="53">
                  <c:v>90.1</c:v>
                </c:pt>
                <c:pt idx="54">
                  <c:v>92.07</c:v>
                </c:pt>
                <c:pt idx="55">
                  <c:v>94.06</c:v>
                </c:pt>
                <c:pt idx="56">
                  <c:v>96.04</c:v>
                </c:pt>
                <c:pt idx="57">
                  <c:v>98.03</c:v>
                </c:pt>
                <c:pt idx="58">
                  <c:v>100.03</c:v>
                </c:pt>
                <c:pt idx="59">
                  <c:v>102.02</c:v>
                </c:pt>
                <c:pt idx="60">
                  <c:v>104.03</c:v>
                </c:pt>
                <c:pt idx="61">
                  <c:v>106.03</c:v>
                </c:pt>
                <c:pt idx="62">
                  <c:v>108.05</c:v>
                </c:pt>
                <c:pt idx="63">
                  <c:v>110.06</c:v>
                </c:pt>
                <c:pt idx="64">
                  <c:v>112.08</c:v>
                </c:pt>
                <c:pt idx="65">
                  <c:v>114.11</c:v>
                </c:pt>
                <c:pt idx="66">
                  <c:v>116.13</c:v>
                </c:pt>
                <c:pt idx="67">
                  <c:v>118.17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A63-434B-B31C-C919905C2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481320"/>
        <c:axId val="348160088"/>
      </c:scatterChart>
      <c:valAx>
        <c:axId val="409481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782540265655093"/>
              <c:y val="0.90592870916596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8160088"/>
        <c:crosses val="autoZero"/>
        <c:crossBetween val="midCat"/>
      </c:valAx>
      <c:valAx>
        <c:axId val="34816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481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4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430530</xdr:colOff>
      <xdr:row>0</xdr:row>
      <xdr:rowOff>142876</xdr:rowOff>
    </xdr:from>
    <xdr:to>
      <xdr:col>12</xdr:col>
      <xdr:colOff>600076</xdr:colOff>
      <xdr:row>23</xdr:row>
      <xdr:rowOff>142875</xdr:rowOff>
    </xdr:to>
    <xdr:graphicFrame macro="">
      <xdr:nvGraphicFramePr>
        <xdr:cNvPr id="207" name="Chart 1">
          <a:extLst>
            <a:ext uri="{FF2B5EF4-FFF2-40B4-BE49-F238E27FC236}">
              <a16:creationId xmlns:a16="http://schemas.microsoft.com/office/drawing/2014/main" id="{1FF704B1-D15F-4EF9-A2BF-7548735EF5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392429</xdr:colOff>
      <xdr:row>1</xdr:row>
      <xdr:rowOff>165734</xdr:rowOff>
    </xdr:from>
    <xdr:to>
      <xdr:col>25</xdr:col>
      <xdr:colOff>11430</xdr:colOff>
      <xdr:row>21</xdr:row>
      <xdr:rowOff>22859</xdr:rowOff>
    </xdr:to>
    <xdr:graphicFrame macro="">
      <xdr:nvGraphicFramePr>
        <xdr:cNvPr id="208" name="Chart 2">
          <a:extLst>
            <a:ext uri="{FF2B5EF4-FFF2-40B4-BE49-F238E27FC236}">
              <a16:creationId xmlns:a16="http://schemas.microsoft.com/office/drawing/2014/main" id="{B907179D-4294-4731-9AC7-9B5D731D93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377192</xdr:colOff>
      <xdr:row>26</xdr:row>
      <xdr:rowOff>74295</xdr:rowOff>
    </xdr:from>
    <xdr:to>
      <xdr:col>12</xdr:col>
      <xdr:colOff>539115</xdr:colOff>
      <xdr:row>49</xdr:row>
      <xdr:rowOff>36195</xdr:rowOff>
    </xdr:to>
    <xdr:graphicFrame macro="">
      <xdr:nvGraphicFramePr>
        <xdr:cNvPr id="27" name="Chart 3">
          <a:extLst>
            <a:ext uri="{FF2B5EF4-FFF2-40B4-BE49-F238E27FC236}">
              <a16:creationId xmlns:a16="http://schemas.microsoft.com/office/drawing/2014/main" id="{E9E17CEE-2B32-4EBF-82E7-183AA734FF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447674</xdr:colOff>
      <xdr:row>24</xdr:row>
      <xdr:rowOff>57150</xdr:rowOff>
    </xdr:from>
    <xdr:to>
      <xdr:col>25</xdr:col>
      <xdr:colOff>409575</xdr:colOff>
      <xdr:row>44</xdr:row>
      <xdr:rowOff>123825</xdr:rowOff>
    </xdr:to>
    <xdr:graphicFrame macro="">
      <xdr:nvGraphicFramePr>
        <xdr:cNvPr id="203" name="Chart 4">
          <a:extLst>
            <a:ext uri="{FF2B5EF4-FFF2-40B4-BE49-F238E27FC236}">
              <a16:creationId xmlns:a16="http://schemas.microsoft.com/office/drawing/2014/main" id="{1769B83D-B219-4E47-9450-70EEC99A42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542924</xdr:colOff>
      <xdr:row>17</xdr:row>
      <xdr:rowOff>185736</xdr:rowOff>
    </xdr:from>
    <xdr:to>
      <xdr:col>17</xdr:col>
      <xdr:colOff>457199</xdr:colOff>
      <xdr:row>35</xdr:row>
      <xdr:rowOff>9524</xdr:rowOff>
    </xdr:to>
    <xdr:graphicFrame macro="">
      <xdr:nvGraphicFramePr>
        <xdr:cNvPr id="134" name="Chart 2">
          <a:extLst>
            <a:ext uri="{FF2B5EF4-FFF2-40B4-BE49-F238E27FC236}">
              <a16:creationId xmlns:a16="http://schemas.microsoft.com/office/drawing/2014/main" id="{7E976A26-6440-48A2-90A8-33A7AC34E7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0</xdr:row>
      <xdr:rowOff>152399</xdr:rowOff>
    </xdr:from>
    <xdr:to>
      <xdr:col>14</xdr:col>
      <xdr:colOff>333375</xdr:colOff>
      <xdr:row>28</xdr:row>
      <xdr:rowOff>66674</xdr:rowOff>
    </xdr:to>
    <xdr:graphicFrame macro="">
      <xdr:nvGraphicFramePr>
        <xdr:cNvPr id="8" name="Chart 3">
          <a:extLst>
            <a:ext uri="{FF2B5EF4-FFF2-40B4-BE49-F238E27FC236}">
              <a16:creationId xmlns:a16="http://schemas.microsoft.com/office/drawing/2014/main" id="{F9FFFCB1-E8DB-481D-A17D-B92A4BD37D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171449</xdr:colOff>
      <xdr:row>1</xdr:row>
      <xdr:rowOff>66674</xdr:rowOff>
    </xdr:from>
    <xdr:to>
      <xdr:col>14</xdr:col>
      <xdr:colOff>28575</xdr:colOff>
      <xdr:row>25</xdr:row>
      <xdr:rowOff>85725</xdr:rowOff>
    </xdr:to>
    <xdr:graphicFrame macro="">
      <xdr:nvGraphicFramePr>
        <xdr:cNvPr id="19" name="Chart 1">
          <a:extLst>
            <a:ext uri="{FF2B5EF4-FFF2-40B4-BE49-F238E27FC236}">
              <a16:creationId xmlns:a16="http://schemas.microsoft.com/office/drawing/2014/main" id="{43429FEA-4AFC-4119-ABC7-2BA805B655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424814</xdr:colOff>
      <xdr:row>0</xdr:row>
      <xdr:rowOff>156210</xdr:rowOff>
    </xdr:from>
    <xdr:to>
      <xdr:col>9</xdr:col>
      <xdr:colOff>38099</xdr:colOff>
      <xdr:row>19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31673C-6556-4B49-B33E-FA9F3FD54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85725</xdr:colOff>
      <xdr:row>0</xdr:row>
      <xdr:rowOff>180975</xdr:rowOff>
    </xdr:from>
    <xdr:to>
      <xdr:col>17</xdr:col>
      <xdr:colOff>476251</xdr:colOff>
      <xdr:row>18</xdr:row>
      <xdr:rowOff>14288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5362113-84AA-487B-95D6-8D2E45D5AE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295275</xdr:colOff>
      <xdr:row>0</xdr:row>
      <xdr:rowOff>156210</xdr:rowOff>
    </xdr:from>
    <xdr:to>
      <xdr:col>28</xdr:col>
      <xdr:colOff>180976</xdr:colOff>
      <xdr:row>17</xdr:row>
      <xdr:rowOff>180023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47AC550-2F32-4E5A-B17E-D546CF0EBE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485775</xdr:colOff>
      <xdr:row>0</xdr:row>
      <xdr:rowOff>142875</xdr:rowOff>
    </xdr:from>
    <xdr:to>
      <xdr:col>38</xdr:col>
      <xdr:colOff>476251</xdr:colOff>
      <xdr:row>17</xdr:row>
      <xdr:rowOff>166688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7695B58-2FA6-4F5C-8BCC-40ACA0AE7D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E31B4-E0F7-4717-A650-23B78BBA9D59}">
  <sheetPr codeName="Sheet1"/>
  <dimension ref="A1:X29"/>
  <sheetViews>
    <sheetView topLeftCell="C3" workbookViewId="0">
      <selection activeCell="G15" sqref="G15:H15"/>
    </sheetView>
  </sheetViews>
  <sheetFormatPr defaultRowHeight="14.4" x14ac:dyDescent="0.3"/>
  <cols>
    <col min="1" max="1" width="13.88671875" bestFit="1" customWidth="1"/>
    <col min="2" max="2" width="11.6640625" bestFit="1" customWidth="1"/>
    <col min="3" max="3" width="18.109375" bestFit="1" customWidth="1"/>
    <col min="4" max="4" width="11.6640625" bestFit="1" customWidth="1"/>
    <col min="5" max="5" width="11.109375" bestFit="1" customWidth="1"/>
    <col min="7" max="7" width="10" bestFit="1" customWidth="1"/>
    <col min="8" max="8" width="10.33203125" customWidth="1"/>
    <col min="11" max="11" width="10" bestFit="1" customWidth="1"/>
    <col min="12" max="12" width="14.109375" customWidth="1"/>
    <col min="13" max="13" width="12.109375" customWidth="1"/>
    <col min="16" max="16" width="10" bestFit="1" customWidth="1"/>
    <col min="17" max="17" width="7.109375" customWidth="1"/>
    <col min="18" max="18" width="6.109375" customWidth="1"/>
  </cols>
  <sheetData>
    <row r="1" spans="1:24" x14ac:dyDescent="0.3">
      <c r="A1" s="83" t="s">
        <v>0</v>
      </c>
      <c r="B1" s="83"/>
      <c r="C1" s="83"/>
    </row>
    <row r="2" spans="1:24" x14ac:dyDescent="0.3">
      <c r="P2" s="1"/>
      <c r="Q2" s="1"/>
      <c r="R2" s="1"/>
    </row>
    <row r="3" spans="1:24" ht="15" customHeight="1" x14ac:dyDescent="0.3">
      <c r="D3" s="84" t="s">
        <v>2</v>
      </c>
      <c r="E3" s="84"/>
      <c r="G3" s="84" t="s">
        <v>1</v>
      </c>
      <c r="H3" s="84"/>
      <c r="L3" s="85" t="s">
        <v>6</v>
      </c>
      <c r="M3" s="86"/>
      <c r="N3" s="86"/>
      <c r="O3" s="86"/>
      <c r="P3" s="86"/>
      <c r="Q3" s="86"/>
      <c r="R3" s="87"/>
    </row>
    <row r="4" spans="1:24" ht="15" x14ac:dyDescent="0.3">
      <c r="C4" s="21"/>
      <c r="D4" s="84"/>
      <c r="E4" s="84"/>
      <c r="G4" s="84"/>
      <c r="H4" s="84"/>
      <c r="L4" s="88" t="s">
        <v>10</v>
      </c>
      <c r="M4" s="89"/>
      <c r="N4" s="89"/>
      <c r="O4" s="89"/>
      <c r="P4" s="89"/>
      <c r="Q4" s="89"/>
      <c r="R4" s="90"/>
    </row>
    <row r="5" spans="1:24" x14ac:dyDescent="0.3">
      <c r="D5" s="35" t="s">
        <v>3</v>
      </c>
      <c r="E5" s="35" t="s">
        <v>4</v>
      </c>
      <c r="G5" s="15" t="s">
        <v>5</v>
      </c>
      <c r="H5" s="31">
        <v>12.0107</v>
      </c>
      <c r="W5" s="1"/>
      <c r="X5" s="1"/>
    </row>
    <row r="6" spans="1:24" ht="15" x14ac:dyDescent="0.35">
      <c r="D6" s="5" t="s">
        <v>7</v>
      </c>
      <c r="E6" s="5" t="s">
        <v>8</v>
      </c>
      <c r="G6" s="15" t="s">
        <v>9</v>
      </c>
      <c r="H6" s="31">
        <v>1.0078400000000001</v>
      </c>
      <c r="L6" s="84" t="s">
        <v>90</v>
      </c>
      <c r="M6" s="84"/>
      <c r="P6" s="84" t="s">
        <v>48</v>
      </c>
      <c r="Q6" s="84"/>
      <c r="R6" s="84"/>
      <c r="W6" s="39"/>
      <c r="X6" s="39"/>
    </row>
    <row r="7" spans="1:24" x14ac:dyDescent="0.3">
      <c r="G7" s="15" t="s">
        <v>11</v>
      </c>
      <c r="H7" s="31">
        <v>15.9994</v>
      </c>
      <c r="L7" s="84"/>
      <c r="M7" s="84"/>
      <c r="P7" s="84"/>
      <c r="Q7" s="84"/>
      <c r="R7" s="84"/>
      <c r="W7" s="38"/>
      <c r="X7" s="38"/>
    </row>
    <row r="8" spans="1:24" ht="18" customHeight="1" x14ac:dyDescent="0.3">
      <c r="C8" s="35" t="s">
        <v>5</v>
      </c>
      <c r="D8" s="4">
        <v>8</v>
      </c>
      <c r="E8" s="4">
        <v>1</v>
      </c>
      <c r="G8" s="15" t="s">
        <v>12</v>
      </c>
      <c r="H8" s="31">
        <v>14.0067</v>
      </c>
      <c r="L8" s="35" t="s">
        <v>5</v>
      </c>
      <c r="M8" s="4">
        <v>9</v>
      </c>
      <c r="P8" s="15" t="s">
        <v>71</v>
      </c>
      <c r="Q8" s="4">
        <v>9</v>
      </c>
      <c r="R8" s="4" t="s">
        <v>13</v>
      </c>
      <c r="W8" s="38"/>
      <c r="X8" s="38"/>
    </row>
    <row r="9" spans="1:24" x14ac:dyDescent="0.3">
      <c r="C9" s="35" t="s">
        <v>9</v>
      </c>
      <c r="D9" s="4">
        <v>18</v>
      </c>
      <c r="E9" s="4">
        <v>4</v>
      </c>
      <c r="L9" s="35" t="s">
        <v>9</v>
      </c>
      <c r="M9" s="4">
        <v>22</v>
      </c>
      <c r="P9" s="15" t="s">
        <v>84</v>
      </c>
      <c r="Q9" s="4">
        <f>M9/2</f>
        <v>11</v>
      </c>
      <c r="R9" s="4" t="s">
        <v>14</v>
      </c>
    </row>
    <row r="10" spans="1:24" x14ac:dyDescent="0.3">
      <c r="C10" s="35" t="s">
        <v>11</v>
      </c>
      <c r="D10" s="4">
        <v>0</v>
      </c>
      <c r="E10" s="4">
        <v>1</v>
      </c>
      <c r="L10" s="35" t="s">
        <v>11</v>
      </c>
      <c r="M10" s="4">
        <v>1</v>
      </c>
      <c r="P10" s="15" t="s">
        <v>15</v>
      </c>
      <c r="Q10" s="4">
        <f>((Q8*2)+Q9-1)/2</f>
        <v>14</v>
      </c>
      <c r="R10" s="4" t="s">
        <v>15</v>
      </c>
    </row>
    <row r="11" spans="1:24" x14ac:dyDescent="0.3">
      <c r="P11" s="15" t="s">
        <v>53</v>
      </c>
      <c r="Q11" s="4">
        <f>3.76*Q10</f>
        <v>52.64</v>
      </c>
      <c r="R11" s="4" t="s">
        <v>18</v>
      </c>
    </row>
    <row r="13" spans="1:24" ht="15" customHeight="1" x14ac:dyDescent="0.3">
      <c r="C13" s="85" t="s">
        <v>16</v>
      </c>
      <c r="D13" s="86"/>
      <c r="E13" s="86"/>
      <c r="F13" s="87"/>
      <c r="G13" s="114" t="s">
        <v>17</v>
      </c>
      <c r="H13" s="115"/>
    </row>
    <row r="14" spans="1:24" ht="15" customHeight="1" x14ac:dyDescent="0.3">
      <c r="C14" s="120" t="s">
        <v>19</v>
      </c>
      <c r="D14" s="121"/>
      <c r="E14" s="120" t="s">
        <v>4</v>
      </c>
      <c r="F14" s="121"/>
      <c r="G14" s="116"/>
      <c r="H14" s="117"/>
      <c r="L14" s="76" t="s">
        <v>20</v>
      </c>
      <c r="M14" s="76"/>
      <c r="Q14" s="76" t="s">
        <v>28</v>
      </c>
      <c r="R14" s="76"/>
      <c r="S14" s="76"/>
      <c r="T14" s="76"/>
    </row>
    <row r="15" spans="1:24" x14ac:dyDescent="0.3">
      <c r="C15" s="122">
        <f>(D8*H5)+(D9*H6)</f>
        <v>114.22672</v>
      </c>
      <c r="D15" s="123"/>
      <c r="E15" s="122">
        <f>(E8*H5)+(E9*H6)+(E10*H7)</f>
        <v>32.041460000000001</v>
      </c>
      <c r="F15" s="123"/>
      <c r="G15" s="118">
        <f>C15+E15</f>
        <v>146.26818</v>
      </c>
      <c r="H15" s="119"/>
      <c r="L15" s="76"/>
      <c r="M15" s="76"/>
      <c r="Q15" s="76"/>
      <c r="R15" s="76"/>
      <c r="S15" s="76"/>
      <c r="T15" s="76"/>
    </row>
    <row r="16" spans="1:24" ht="15" customHeight="1" x14ac:dyDescent="0.3">
      <c r="L16" s="98" t="s">
        <v>21</v>
      </c>
      <c r="M16" s="99"/>
      <c r="N16" s="93">
        <f>-(Data!B16+Data!B17)</f>
        <v>460.7</v>
      </c>
      <c r="O16" s="94"/>
      <c r="Q16" s="77" t="s">
        <v>21</v>
      </c>
      <c r="R16" s="78"/>
      <c r="S16" s="78"/>
      <c r="T16" s="79"/>
      <c r="U16" s="74">
        <f>-(Data!B16+Data!B17)</f>
        <v>460.7</v>
      </c>
      <c r="V16" s="74"/>
    </row>
    <row r="17" spans="2:22" x14ac:dyDescent="0.3">
      <c r="B17" s="22"/>
      <c r="C17" s="86" t="s">
        <v>22</v>
      </c>
      <c r="D17" s="87"/>
      <c r="L17" s="100"/>
      <c r="M17" s="101"/>
      <c r="N17" s="95"/>
      <c r="O17" s="96"/>
      <c r="Q17" s="80"/>
      <c r="R17" s="81"/>
      <c r="S17" s="81"/>
      <c r="T17" s="82"/>
      <c r="U17" s="74"/>
      <c r="V17" s="74"/>
    </row>
    <row r="18" spans="2:22" ht="15" customHeight="1" x14ac:dyDescent="0.3">
      <c r="C18" s="35" t="s">
        <v>19</v>
      </c>
      <c r="D18" s="35" t="s">
        <v>4</v>
      </c>
      <c r="L18" s="102" t="s">
        <v>23</v>
      </c>
      <c r="M18" s="102"/>
      <c r="N18" s="91">
        <f>-((Q8*Data!B13)+('Task 1 Fuel Blend '!Q9*Data!B14)+('Task 1 Fuel Blend '!Q11*0))</f>
        <v>6201.3</v>
      </c>
      <c r="O18" s="91"/>
      <c r="Q18" s="77" t="s">
        <v>23</v>
      </c>
      <c r="R18" s="78"/>
      <c r="S18" s="78"/>
      <c r="T18" s="79"/>
      <c r="U18" s="74">
        <f>-((Q8*Data!B13)+('Task 1 Fuel Blend '!Q9*Data!C14)+('Task 1 Fuel Blend '!Q11*0))</f>
        <v>6685.3</v>
      </c>
      <c r="V18" s="74"/>
    </row>
    <row r="19" spans="2:22" x14ac:dyDescent="0.3">
      <c r="C19" s="32">
        <f>(C15/G15)*100</f>
        <v>78.09403248197934</v>
      </c>
      <c r="D19" s="32">
        <f>(E15/G15)*100</f>
        <v>21.905967518020667</v>
      </c>
      <c r="L19" s="102"/>
      <c r="M19" s="102"/>
      <c r="N19" s="91"/>
      <c r="O19" s="91"/>
      <c r="Q19" s="80"/>
      <c r="R19" s="81"/>
      <c r="S19" s="81"/>
      <c r="T19" s="82"/>
      <c r="U19" s="74"/>
      <c r="V19" s="74"/>
    </row>
    <row r="20" spans="2:22" ht="15" customHeight="1" x14ac:dyDescent="0.3">
      <c r="L20" s="103" t="s">
        <v>24</v>
      </c>
      <c r="M20" s="103"/>
      <c r="N20" s="91">
        <f>N18-N16</f>
        <v>5740.6</v>
      </c>
      <c r="O20" s="91"/>
      <c r="Q20" s="68" t="s">
        <v>24</v>
      </c>
      <c r="R20" s="69"/>
      <c r="S20" s="69"/>
      <c r="T20" s="70"/>
      <c r="U20" s="74">
        <f>U18-U16</f>
        <v>6224.6</v>
      </c>
      <c r="V20" s="74"/>
    </row>
    <row r="21" spans="2:22" x14ac:dyDescent="0.3">
      <c r="L21" s="103"/>
      <c r="M21" s="103"/>
      <c r="N21" s="91"/>
      <c r="O21" s="91"/>
      <c r="Q21" s="71"/>
      <c r="R21" s="72"/>
      <c r="S21" s="72"/>
      <c r="T21" s="73"/>
      <c r="U21" s="74"/>
      <c r="V21" s="74"/>
    </row>
    <row r="22" spans="2:22" ht="15" customHeight="1" x14ac:dyDescent="0.3">
      <c r="C22" s="97" t="s">
        <v>25</v>
      </c>
      <c r="D22" s="108" t="s">
        <v>17</v>
      </c>
      <c r="E22" s="108"/>
      <c r="G22" s="97" t="s">
        <v>26</v>
      </c>
      <c r="H22" s="97"/>
      <c r="L22" s="104" t="s">
        <v>27</v>
      </c>
      <c r="M22" s="105"/>
      <c r="N22" s="92">
        <f>N20/D24</f>
        <v>39.247087097138973</v>
      </c>
      <c r="O22" s="92"/>
      <c r="Q22" s="68" t="s">
        <v>31</v>
      </c>
      <c r="R22" s="69"/>
      <c r="S22" s="69"/>
      <c r="T22" s="70"/>
      <c r="U22" s="75">
        <f>U20/G15</f>
        <v>42.556077473583116</v>
      </c>
      <c r="V22" s="75"/>
    </row>
    <row r="23" spans="2:22" x14ac:dyDescent="0.3">
      <c r="C23" s="97"/>
      <c r="D23" s="108"/>
      <c r="E23" s="108"/>
      <c r="G23" s="97"/>
      <c r="H23" s="97"/>
      <c r="L23" s="106"/>
      <c r="M23" s="107"/>
      <c r="N23" s="92"/>
      <c r="O23" s="92"/>
      <c r="Q23" s="71"/>
      <c r="R23" s="72"/>
      <c r="S23" s="72"/>
      <c r="T23" s="73"/>
      <c r="U23" s="75"/>
      <c r="V23" s="75"/>
    </row>
    <row r="24" spans="2:22" x14ac:dyDescent="0.3">
      <c r="C24" s="25">
        <f>Q10*((2*H7)+3.76*(2*H8))</f>
        <v>1922.6085760000001</v>
      </c>
      <c r="D24" s="112">
        <f>G15</f>
        <v>146.26818</v>
      </c>
      <c r="E24" s="112"/>
      <c r="G24" s="113">
        <f>C24/D24</f>
        <v>13.144407594324344</v>
      </c>
      <c r="H24" s="113"/>
    </row>
    <row r="26" spans="2:22" ht="15" customHeight="1" x14ac:dyDescent="0.3"/>
    <row r="28" spans="2:22" ht="18" customHeight="1" x14ac:dyDescent="0.35">
      <c r="C28" s="85" t="s">
        <v>29</v>
      </c>
      <c r="D28" s="87"/>
      <c r="E28" s="109" t="s">
        <v>30</v>
      </c>
      <c r="F28" s="109"/>
    </row>
    <row r="29" spans="2:22" x14ac:dyDescent="0.3">
      <c r="C29" s="110">
        <f>M8*((H5+(2*H7)))</f>
        <v>396.08550000000002</v>
      </c>
      <c r="D29" s="110"/>
      <c r="E29" s="111">
        <f>C29/D24</f>
        <v>2.7079403052666686</v>
      </c>
      <c r="F29" s="111"/>
    </row>
  </sheetData>
  <mergeCells count="42">
    <mergeCell ref="L14:M15"/>
    <mergeCell ref="C28:D28"/>
    <mergeCell ref="E28:F28"/>
    <mergeCell ref="C29:D29"/>
    <mergeCell ref="E29:F29"/>
    <mergeCell ref="D24:E24"/>
    <mergeCell ref="G24:H24"/>
    <mergeCell ref="G13:H14"/>
    <mergeCell ref="G15:H15"/>
    <mergeCell ref="E14:F14"/>
    <mergeCell ref="C15:D15"/>
    <mergeCell ref="C14:D14"/>
    <mergeCell ref="E15:F15"/>
    <mergeCell ref="C13:F13"/>
    <mergeCell ref="N20:O21"/>
    <mergeCell ref="N22:O23"/>
    <mergeCell ref="N16:O17"/>
    <mergeCell ref="N18:O19"/>
    <mergeCell ref="C22:C23"/>
    <mergeCell ref="G22:H23"/>
    <mergeCell ref="L16:M17"/>
    <mergeCell ref="C17:D17"/>
    <mergeCell ref="L18:M19"/>
    <mergeCell ref="L20:M21"/>
    <mergeCell ref="L22:M23"/>
    <mergeCell ref="D22:E23"/>
    <mergeCell ref="A1:C1"/>
    <mergeCell ref="D3:E4"/>
    <mergeCell ref="L3:R3"/>
    <mergeCell ref="L4:R4"/>
    <mergeCell ref="L6:M7"/>
    <mergeCell ref="P6:R7"/>
    <mergeCell ref="G3:H4"/>
    <mergeCell ref="Q20:T21"/>
    <mergeCell ref="U20:V21"/>
    <mergeCell ref="Q22:T23"/>
    <mergeCell ref="U22:V23"/>
    <mergeCell ref="Q14:T15"/>
    <mergeCell ref="Q16:T17"/>
    <mergeCell ref="U16:V17"/>
    <mergeCell ref="Q18:T19"/>
    <mergeCell ref="U18:V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D809-F352-494C-BE30-E55574C45460}">
  <sheetPr codeName="Sheet2"/>
  <dimension ref="C1:AB70"/>
  <sheetViews>
    <sheetView tabSelected="1" zoomScale="120" zoomScaleNormal="120" workbookViewId="0">
      <selection activeCell="J8" sqref="J8"/>
    </sheetView>
  </sheetViews>
  <sheetFormatPr defaultRowHeight="14.4" x14ac:dyDescent="0.3"/>
  <cols>
    <col min="3" max="3" width="13.6640625" customWidth="1"/>
    <col min="4" max="4" width="13.44140625" customWidth="1"/>
    <col min="5" max="5" width="12" bestFit="1" customWidth="1"/>
    <col min="6" max="6" width="11" bestFit="1" customWidth="1"/>
    <col min="7" max="7" width="12.88671875" bestFit="1" customWidth="1"/>
    <col min="8" max="8" width="12.109375" bestFit="1" customWidth="1"/>
    <col min="9" max="9" width="7" customWidth="1"/>
    <col min="10" max="10" width="12.109375" bestFit="1" customWidth="1"/>
    <col min="11" max="11" width="9.33203125" customWidth="1"/>
    <col min="12" max="12" width="16.88671875" customWidth="1"/>
    <col min="16" max="16" width="13.33203125" customWidth="1"/>
    <col min="17" max="17" width="14.6640625" customWidth="1"/>
    <col min="19" max="19" width="9.5546875" bestFit="1" customWidth="1"/>
    <col min="20" max="20" width="13.33203125" style="16" bestFit="1" customWidth="1"/>
    <col min="21" max="21" width="12.88671875" style="16" bestFit="1" customWidth="1"/>
    <col min="22" max="23" width="12" style="16" bestFit="1" customWidth="1"/>
    <col min="24" max="24" width="9" bestFit="1" customWidth="1"/>
  </cols>
  <sheetData>
    <row r="1" spans="3:28" x14ac:dyDescent="0.3">
      <c r="D1" s="2"/>
      <c r="E1" s="2"/>
      <c r="F1" s="2"/>
      <c r="G1" s="2"/>
      <c r="H1" s="2"/>
      <c r="S1" s="83" t="s">
        <v>32</v>
      </c>
      <c r="T1" s="83"/>
      <c r="U1" s="83"/>
      <c r="V1" s="83"/>
      <c r="W1" s="83"/>
      <c r="X1" s="83"/>
    </row>
    <row r="2" spans="3:28" x14ac:dyDescent="0.3">
      <c r="C2" s="129" t="s">
        <v>33</v>
      </c>
      <c r="D2" s="130"/>
      <c r="F2" s="135" t="s">
        <v>92</v>
      </c>
      <c r="G2" s="136"/>
      <c r="H2" s="137"/>
      <c r="K2" s="7" t="s">
        <v>20</v>
      </c>
      <c r="L2" s="7"/>
      <c r="P2" s="157" t="s">
        <v>119</v>
      </c>
      <c r="Q2" s="158"/>
      <c r="S2" s="17" t="s">
        <v>34</v>
      </c>
      <c r="T2" s="19" t="s">
        <v>35</v>
      </c>
      <c r="U2" s="19" t="s">
        <v>36</v>
      </c>
      <c r="V2" s="19" t="s">
        <v>37</v>
      </c>
      <c r="W2" s="19" t="s">
        <v>38</v>
      </c>
      <c r="X2" s="15" t="s">
        <v>39</v>
      </c>
      <c r="AA2" s="1" t="s">
        <v>56</v>
      </c>
      <c r="AB2" s="1" t="s">
        <v>57</v>
      </c>
    </row>
    <row r="3" spans="3:28" x14ac:dyDescent="0.3">
      <c r="C3" s="131" t="s">
        <v>46</v>
      </c>
      <c r="D3" s="132"/>
      <c r="F3" s="138">
        <v>1</v>
      </c>
      <c r="G3" s="139"/>
      <c r="H3" s="140"/>
      <c r="K3" s="104" t="s">
        <v>21</v>
      </c>
      <c r="L3" s="105"/>
      <c r="M3" s="144">
        <f>-(F3*Data!B16)</f>
        <v>259.2</v>
      </c>
      <c r="N3" s="145"/>
      <c r="O3" s="8"/>
      <c r="P3" s="159"/>
      <c r="Q3" s="160"/>
      <c r="S3" s="16">
        <f t="shared" ref="S3:S34" si="0">T3+U3+V3+W3</f>
        <v>51.923467696540648</v>
      </c>
      <c r="T3" s="16">
        <f>$G$7*(((8.5770134353*10^-19)*(X3^6))-((1.0374875556*10^-14)*(X3^5))+((4.9689475953*10^-11)*(X3^4))-((1.2019118054*10^-7)*(X3^3))+((1.5650954893*10^-4)*(X3^2))-((4.8239362033*10^-2)*(X3))+5.2084519626)</f>
        <v>7.4853613049029306</v>
      </c>
      <c r="U3" s="16">
        <f>$G$8*(((6.6506859177*10^-19)*(X3^6))-((7.8984343104*10^-15)*(X3^5))+((3.6879849877*10^-11)*(X3^4))-((8.6386228559*10^-8)*(X3^3))+((1.1074017861*10^-4)*(X3^2))-((3.1241611608*10^-2)*(X3))+(3.3006694533))</f>
        <v>7.6264854555757093</v>
      </c>
      <c r="V3" s="16">
        <f>$G$10*(((5.9376621671*10^-19)*(X3^6))-((7.1020711589*10^-15)*(X3^5))+((3.3460896805*10^-11)*(X3^4))-((7.8909601634*10^-8)*(X3^3))+((9.8599769212*10^-5)*(X3^2))-((2.8172899156*10^-2)*(X3))+(3.05378908))</f>
        <v>36.811620936062006</v>
      </c>
      <c r="W3" s="16">
        <f t="shared" ref="W3:W34" si="1">$G$9*(((6.4958291549*10^-19)*(X3^6))-((7.8224528491*10^-15)*(X3^5))+((3.7120417697*10^-11)*(X3^4))-((8.798317617*10^-8)*(X3^3))+((1.0982327235*10^-4)*(X3^2))-((3.2606444641*10^-2)*(X3))+(3.5786489003))</f>
        <v>0</v>
      </c>
      <c r="X3">
        <v>200</v>
      </c>
      <c r="Z3" s="1" t="s">
        <v>58</v>
      </c>
      <c r="AA3">
        <f t="array" ref="AA3">MIN(IF(S3:S70&gt;(M7),S3:S70))</f>
        <v>5089.9220557258341</v>
      </c>
      <c r="AB3">
        <f>VLOOKUP(AA3,S3:X70,6,FALSE)</f>
        <v>2400</v>
      </c>
    </row>
    <row r="4" spans="3:28" ht="15" x14ac:dyDescent="0.35">
      <c r="C4" s="133" t="s">
        <v>7</v>
      </c>
      <c r="D4" s="134"/>
      <c r="K4" s="106"/>
      <c r="L4" s="107"/>
      <c r="M4" s="146"/>
      <c r="N4" s="147"/>
      <c r="P4" s="141">
        <f>((Data!D3*((Data!D5/4)*Data!D4)*10^-6))/(Data!D7*Data!D6)</f>
        <v>6.5681391066181393E-6</v>
      </c>
      <c r="Q4" s="142"/>
      <c r="S4" s="16">
        <f t="shared" si="0"/>
        <v>70.685626725252945</v>
      </c>
      <c r="T4" s="16">
        <f t="shared" ref="T4:T67" si="2">$G$7*(((8.5770134353*10^-19)*(X4^6))-((1.0374875556*10^-14)*(X4^5))+((4.9689475953*10^-11)*(X4^4))-((1.2019118054*10^-7)*(X4^3))+((1.5650954893*10^-4)*(X4^2))-((4.8239362033*10^-2)*(X4))+5.2084519626)</f>
        <v>9.893186138486584</v>
      </c>
      <c r="U4" s="16">
        <f t="shared" ref="U4:U34" si="3">$G$8*(((6.6506859177*10^-19)*(X4^6))-((7.8984343104*10^-15)*(X4^5))+((3.6879849877*10^-11)*(X4^4))-((8.6386228559*10^-8)*(X4^3))+((1.1074017861*10^-4)*(X4^2))-((3.1241611608*10^-2)*(X4))+(3.3006694533))</f>
        <v>10.784284760502622</v>
      </c>
      <c r="V4" s="16">
        <f t="shared" ref="V4:V67" si="4">$G$10*(((5.9376621671*10^-19)*(X4^6))-((7.1020711589*10^-15)*(X4^5))+((3.3460896805*10^-11)*(X4^4))-((7.8909601634*10^-8)*(X4^3))+((9.8599769212*10^-5)*(X4^2))-((2.8172899156*10^-2)*(X4))+(3.05378908))</f>
        <v>50.008155826263732</v>
      </c>
      <c r="W4" s="16">
        <f t="shared" si="1"/>
        <v>0</v>
      </c>
      <c r="X4">
        <v>250</v>
      </c>
      <c r="Z4" s="1" t="s">
        <v>60</v>
      </c>
      <c r="AA4">
        <f t="array" ref="AA4">MAX(IF(S3:S70&lt;(M7),S3:S70))</f>
        <v>4952.9280482457871</v>
      </c>
      <c r="AB4">
        <f>VLOOKUP(AA4,S3:X70,6,FALSE)</f>
        <v>2350</v>
      </c>
    </row>
    <row r="5" spans="3:28" ht="15" customHeight="1" x14ac:dyDescent="0.3">
      <c r="C5" s="3"/>
      <c r="D5" s="3"/>
      <c r="E5" s="3"/>
      <c r="K5" s="104" t="s">
        <v>23</v>
      </c>
      <c r="L5" s="105"/>
      <c r="M5" s="144">
        <f>-((G7*Data!B13)+('Lean NOx Model '!G8*Data!B14)+('Lean NOx Model '!G10*0))</f>
        <v>5324.2000000000007</v>
      </c>
      <c r="N5" s="145"/>
      <c r="S5" s="16">
        <f t="shared" si="0"/>
        <v>105.62037300045959</v>
      </c>
      <c r="T5" s="16">
        <f t="shared" si="2"/>
        <v>15.353466650900032</v>
      </c>
      <c r="U5" s="16">
        <f t="shared" si="3"/>
        <v>16.303446161882125</v>
      </c>
      <c r="V5" s="16">
        <f t="shared" si="4"/>
        <v>73.963460187677441</v>
      </c>
      <c r="W5" s="16">
        <f t="shared" si="1"/>
        <v>0</v>
      </c>
      <c r="X5">
        <v>298</v>
      </c>
    </row>
    <row r="6" spans="3:28" x14ac:dyDescent="0.3">
      <c r="C6" s="124" t="s">
        <v>47</v>
      </c>
      <c r="D6" s="125"/>
      <c r="F6" s="124" t="s">
        <v>48</v>
      </c>
      <c r="G6" s="126"/>
      <c r="H6" s="125"/>
      <c r="K6" s="106"/>
      <c r="L6" s="107"/>
      <c r="M6" s="146"/>
      <c r="N6" s="147"/>
      <c r="P6" s="161" t="s">
        <v>49</v>
      </c>
      <c r="Q6" s="161"/>
      <c r="S6" s="16">
        <f t="shared" si="0"/>
        <v>107.40217834690236</v>
      </c>
      <c r="T6" s="16">
        <f t="shared" si="2"/>
        <v>15.641919629741224</v>
      </c>
      <c r="U6" s="16">
        <f t="shared" si="3"/>
        <v>16.581530685058471</v>
      </c>
      <c r="V6" s="16">
        <f t="shared" si="4"/>
        <v>75.178728032102669</v>
      </c>
      <c r="W6" s="16">
        <f t="shared" si="1"/>
        <v>0</v>
      </c>
      <c r="X6">
        <v>300</v>
      </c>
    </row>
    <row r="7" spans="3:28" x14ac:dyDescent="0.3">
      <c r="C7" s="20" t="s">
        <v>5</v>
      </c>
      <c r="D7" s="4">
        <f>8*F3</f>
        <v>8</v>
      </c>
      <c r="F7" s="6" t="s">
        <v>50</v>
      </c>
      <c r="G7" s="4">
        <f>D7</f>
        <v>8</v>
      </c>
      <c r="H7" s="6" t="s">
        <v>13</v>
      </c>
      <c r="K7" s="104" t="s">
        <v>24</v>
      </c>
      <c r="L7" s="105"/>
      <c r="M7" s="148">
        <f>M5-M3</f>
        <v>5065.0000000000009</v>
      </c>
      <c r="N7" s="149"/>
      <c r="P7" s="161"/>
      <c r="Q7" s="161"/>
      <c r="S7" s="16">
        <f t="shared" si="0"/>
        <v>159.62055563317273</v>
      </c>
      <c r="T7" s="16">
        <f t="shared" si="2"/>
        <v>24.293093752234043</v>
      </c>
      <c r="U7" s="16">
        <f t="shared" si="3"/>
        <v>24.670210344754246</v>
      </c>
      <c r="V7" s="16">
        <f t="shared" si="4"/>
        <v>110.65725153618443</v>
      </c>
      <c r="W7" s="16">
        <f t="shared" si="1"/>
        <v>0</v>
      </c>
      <c r="X7">
        <v>350</v>
      </c>
    </row>
    <row r="8" spans="3:28" x14ac:dyDescent="0.3">
      <c r="C8" s="20" t="s">
        <v>9</v>
      </c>
      <c r="D8" s="4">
        <f>18*F3</f>
        <v>18</v>
      </c>
      <c r="F8" s="6" t="s">
        <v>51</v>
      </c>
      <c r="G8" s="4">
        <f>D8/2</f>
        <v>9</v>
      </c>
      <c r="H8" s="6" t="s">
        <v>14</v>
      </c>
      <c r="K8" s="106"/>
      <c r="L8" s="107"/>
      <c r="M8" s="150"/>
      <c r="N8" s="151"/>
      <c r="P8" s="162">
        <f>P4/((F3+12.5*(1+3.76)))</f>
        <v>1.0856428275401883E-7</v>
      </c>
      <c r="Q8" s="162"/>
      <c r="S8" s="16">
        <f t="shared" si="0"/>
        <v>225.1320617865689</v>
      </c>
      <c r="T8" s="16">
        <f t="shared" si="2"/>
        <v>35.450595416371684</v>
      </c>
      <c r="U8" s="16">
        <f t="shared" si="3"/>
        <v>34.737327633497351</v>
      </c>
      <c r="V8" s="16">
        <f t="shared" si="4"/>
        <v>154.94413873669987</v>
      </c>
      <c r="W8" s="16">
        <f t="shared" si="1"/>
        <v>0</v>
      </c>
      <c r="X8">
        <v>400</v>
      </c>
    </row>
    <row r="9" spans="3:28" ht="15" customHeight="1" x14ac:dyDescent="0.3">
      <c r="C9" s="20" t="s">
        <v>11</v>
      </c>
      <c r="D9" s="4">
        <f>0*F3</f>
        <v>0</v>
      </c>
      <c r="F9" s="6" t="s">
        <v>52</v>
      </c>
      <c r="G9" s="4">
        <f>((2*G11)-(2*G7)-G8)/2</f>
        <v>0</v>
      </c>
      <c r="H9" s="6" t="s">
        <v>18</v>
      </c>
      <c r="K9" s="152" t="s">
        <v>27</v>
      </c>
      <c r="L9" s="153"/>
      <c r="M9" s="144">
        <f>M7/C15</f>
        <v>44.341639154131371</v>
      </c>
      <c r="N9" s="145"/>
      <c r="S9" s="16">
        <f t="shared" si="0"/>
        <v>301.95655470957183</v>
      </c>
      <c r="T9" s="16">
        <f t="shared" si="2"/>
        <v>48.758055762019396</v>
      </c>
      <c r="U9" s="16">
        <f t="shared" si="3"/>
        <v>46.502675200278787</v>
      </c>
      <c r="V9" s="16">
        <f t="shared" si="4"/>
        <v>206.69582374727364</v>
      </c>
      <c r="W9" s="16">
        <f t="shared" si="1"/>
        <v>0</v>
      </c>
      <c r="X9">
        <v>450</v>
      </c>
    </row>
    <row r="10" spans="3:28" x14ac:dyDescent="0.3">
      <c r="F10" s="6" t="s">
        <v>53</v>
      </c>
      <c r="G10" s="4">
        <f>3.76*G11</f>
        <v>47</v>
      </c>
      <c r="H10" s="6" t="s">
        <v>54</v>
      </c>
      <c r="K10" s="154"/>
      <c r="L10" s="155"/>
      <c r="M10" s="146"/>
      <c r="N10" s="147"/>
      <c r="P10" s="161" t="s">
        <v>55</v>
      </c>
      <c r="Q10" s="161"/>
      <c r="S10" s="16">
        <f t="shared" si="0"/>
        <v>388.32759005899595</v>
      </c>
      <c r="T10" s="16">
        <f t="shared" si="2"/>
        <v>63.896316644241281</v>
      </c>
      <c r="U10" s="16">
        <f t="shared" si="3"/>
        <v>59.716673764055173</v>
      </c>
      <c r="V10" s="16">
        <f t="shared" si="4"/>
        <v>264.71459965069948</v>
      </c>
      <c r="W10" s="16">
        <f t="shared" si="1"/>
        <v>0</v>
      </c>
      <c r="X10">
        <v>500</v>
      </c>
    </row>
    <row r="11" spans="3:28" ht="15" customHeight="1" x14ac:dyDescent="0.3">
      <c r="F11" s="6" t="s">
        <v>15</v>
      </c>
      <c r="G11" s="4">
        <f>((2*(G7/F3)+(G8/F3)))/2</f>
        <v>12.5</v>
      </c>
      <c r="P11" s="161"/>
      <c r="Q11" s="161"/>
      <c r="S11" s="16">
        <f t="shared" si="0"/>
        <v>482.67802278555035</v>
      </c>
      <c r="T11" s="16">
        <f t="shared" si="2"/>
        <v>80.580974312160905</v>
      </c>
      <c r="U11" s="16">
        <f t="shared" si="3"/>
        <v>74.158278766825887</v>
      </c>
      <c r="V11" s="16">
        <f t="shared" si="4"/>
        <v>327.93876970656356</v>
      </c>
      <c r="W11" s="16">
        <f t="shared" si="1"/>
        <v>0</v>
      </c>
      <c r="X11">
        <v>550</v>
      </c>
    </row>
    <row r="12" spans="3:28" x14ac:dyDescent="0.3">
      <c r="P12" s="141">
        <f>P8*(G7+G8+G9+G10)</f>
        <v>6.9481140962572048E-6</v>
      </c>
      <c r="Q12" s="142"/>
      <c r="S12" s="16">
        <f t="shared" si="0"/>
        <v>583.62606715860261</v>
      </c>
      <c r="T12" s="16">
        <f t="shared" si="2"/>
        <v>98.560000280943783</v>
      </c>
      <c r="U12" s="16">
        <f t="shared" si="3"/>
        <v>89.632954364905103</v>
      </c>
      <c r="V12" s="16">
        <f t="shared" si="4"/>
        <v>395.43311251275367</v>
      </c>
      <c r="W12" s="16">
        <f t="shared" si="1"/>
        <v>0</v>
      </c>
      <c r="X12">
        <v>600</v>
      </c>
    </row>
    <row r="13" spans="3:28" x14ac:dyDescent="0.3">
      <c r="S13" s="16">
        <f t="shared" si="0"/>
        <v>689.96181527614385</v>
      </c>
      <c r="T13" s="16">
        <f t="shared" si="2"/>
        <v>117.61143939689974</v>
      </c>
      <c r="U13" s="16">
        <f t="shared" si="3"/>
        <v>105.97071475838825</v>
      </c>
      <c r="V13" s="16">
        <f t="shared" si="4"/>
        <v>466.37966112085593</v>
      </c>
      <c r="W13" s="16">
        <f t="shared" si="1"/>
        <v>0</v>
      </c>
      <c r="X13">
        <v>650</v>
      </c>
    </row>
    <row r="14" spans="3:28" x14ac:dyDescent="0.3">
      <c r="C14" s="127" t="s">
        <v>59</v>
      </c>
      <c r="D14" s="128"/>
      <c r="P14" s="161" t="s">
        <v>61</v>
      </c>
      <c r="Q14" s="161"/>
      <c r="S14" s="16">
        <f t="shared" si="0"/>
        <v>800.63421405995996</v>
      </c>
      <c r="T14" s="16">
        <f t="shared" si="2"/>
        <v>137.54118509570674</v>
      </c>
      <c r="U14" s="16">
        <f t="shared" si="3"/>
        <v>123.02423285881439</v>
      </c>
      <c r="V14" s="16">
        <f t="shared" si="4"/>
        <v>540.06879610543876</v>
      </c>
      <c r="W14" s="16">
        <f t="shared" si="1"/>
        <v>0</v>
      </c>
      <c r="X14">
        <v>700</v>
      </c>
    </row>
    <row r="15" spans="3:28" ht="15" customHeight="1" x14ac:dyDescent="0.3">
      <c r="C15" s="141">
        <f>(D7*Data!K4)+(D8*Data!K5)</f>
        <v>114.22672</v>
      </c>
      <c r="D15" s="142"/>
      <c r="G15" s="14" t="s">
        <v>41</v>
      </c>
      <c r="H15" s="15" t="s">
        <v>106</v>
      </c>
      <c r="I15" s="15" t="s">
        <v>43</v>
      </c>
      <c r="J15" s="15" t="s">
        <v>44</v>
      </c>
      <c r="K15" s="15" t="s">
        <v>45</v>
      </c>
      <c r="P15" s="161"/>
      <c r="Q15" s="161"/>
      <c r="S15" s="16">
        <f t="shared" si="0"/>
        <v>914.73850073600329</v>
      </c>
      <c r="T15" s="16">
        <f t="shared" si="2"/>
        <v>158.18083185375582</v>
      </c>
      <c r="U15" s="16">
        <f t="shared" si="3"/>
        <v>140.66701629502231</v>
      </c>
      <c r="V15" s="16">
        <f t="shared" si="4"/>
        <v>615.89065258722519</v>
      </c>
      <c r="W15" s="16">
        <f t="shared" si="1"/>
        <v>0</v>
      </c>
      <c r="X15">
        <v>750</v>
      </c>
    </row>
    <row r="16" spans="3:28" x14ac:dyDescent="0.3">
      <c r="G16">
        <v>10</v>
      </c>
      <c r="H16" s="18">
        <f>AB4+(AB3-AB4)*((M7-AA4)/(AA3-AA4))</f>
        <v>2390.9039613541258</v>
      </c>
      <c r="I16">
        <f>(((4.17*10^13)*($P$16)*(($P$20)^0.5)*EXP(-67837/H16))/(Data!$D$8*6))*(Data!$D$10*10^-6)</f>
        <v>0</v>
      </c>
      <c r="J16">
        <f>SUM(I16:I31)</f>
        <v>0</v>
      </c>
      <c r="K16" s="18">
        <f>(J16/P12)*10^6</f>
        <v>0</v>
      </c>
      <c r="P16" s="156">
        <f>(G10*P8)/(Data!D10*10^-6)</f>
        <v>0.12756303223597212</v>
      </c>
      <c r="Q16" s="156"/>
      <c r="S16" s="16">
        <f t="shared" si="0"/>
        <v>1031.504096799968</v>
      </c>
      <c r="T16" s="16">
        <f t="shared" si="2"/>
        <v>179.38560483261648</v>
      </c>
      <c r="U16" s="16">
        <f t="shared" si="3"/>
        <v>158.79165075720263</v>
      </c>
      <c r="V16" s="16">
        <f t="shared" si="4"/>
        <v>693.32684121014904</v>
      </c>
      <c r="W16" s="16">
        <f t="shared" si="1"/>
        <v>0</v>
      </c>
      <c r="X16">
        <v>800</v>
      </c>
    </row>
    <row r="17" spans="3:24" x14ac:dyDescent="0.3">
      <c r="C17" s="127" t="s">
        <v>25</v>
      </c>
      <c r="D17" s="128"/>
      <c r="G17">
        <v>12</v>
      </c>
      <c r="H17" s="18">
        <f>H16*(G17/G16)^((Data!$D$9-1)/(Data!$D$9))</f>
        <v>2455.0882000790471</v>
      </c>
      <c r="I17">
        <f>(((4.17*10^13)*($P$16)*(($P$20)^0.5)*EXP(-67837/H17))/(Data!$D$8*6))*(Data!$D$10*10^-6)</f>
        <v>0</v>
      </c>
      <c r="S17" s="16">
        <f t="shared" si="0"/>
        <v>1150.2829604680678</v>
      </c>
      <c r="T17" s="16">
        <f t="shared" si="2"/>
        <v>201.03236671662296</v>
      </c>
      <c r="U17" s="16">
        <f t="shared" si="3"/>
        <v>177.30811067914416</v>
      </c>
      <c r="V17" s="16">
        <f t="shared" si="4"/>
        <v>771.94248307230055</v>
      </c>
      <c r="W17" s="16">
        <f t="shared" si="1"/>
        <v>0</v>
      </c>
      <c r="X17">
        <v>850</v>
      </c>
    </row>
    <row r="18" spans="3:24" x14ac:dyDescent="0.3">
      <c r="C18" s="141">
        <f>G11*((2*Data!K6)+3.76*(2*Data!K7))</f>
        <v>1716.6148000000001</v>
      </c>
      <c r="D18" s="142"/>
      <c r="G18">
        <v>14</v>
      </c>
      <c r="H18" s="18">
        <f>H17*(G18/G17)^((Data!$D$9-1)/(Data!$D$9))</f>
        <v>2510.6976163801105</v>
      </c>
      <c r="I18">
        <f>(((4.17*10^13)*($P$16)*(($P$20)^0.5)*EXP(-67837/H18))/(Data!$D$8*6))*(Data!$D$10*10^-6)</f>
        <v>0</v>
      </c>
      <c r="P18" s="161" t="s">
        <v>62</v>
      </c>
      <c r="Q18" s="161"/>
      <c r="S18" s="16">
        <f t="shared" si="0"/>
        <v>1270.5383976130179</v>
      </c>
      <c r="T18" s="16">
        <f t="shared" si="2"/>
        <v>223.01770174358245</v>
      </c>
      <c r="U18" s="16">
        <f t="shared" si="3"/>
        <v>196.14213725867506</v>
      </c>
      <c r="V18" s="16">
        <f t="shared" si="4"/>
        <v>851.37855861076048</v>
      </c>
      <c r="W18" s="16">
        <f t="shared" si="1"/>
        <v>0</v>
      </c>
      <c r="X18">
        <v>900</v>
      </c>
    </row>
    <row r="19" spans="3:24" x14ac:dyDescent="0.3">
      <c r="G19">
        <v>16</v>
      </c>
      <c r="H19" s="18">
        <f>H18*(G19/G18)^((Data!$D$9-1)/(Data!$D$9))</f>
        <v>2559.8857959995767</v>
      </c>
      <c r="I19">
        <f>(((4.17*10^13)*($P$16)*(($P$20)^0.5)*EXP(-67837/H19))/(Data!$D$8*6))*(Data!$D$10*10^-6)</f>
        <v>0</v>
      </c>
      <c r="P19" s="161"/>
      <c r="Q19" s="161"/>
      <c r="S19" s="16">
        <f t="shared" si="0"/>
        <v>1391.8343311852175</v>
      </c>
      <c r="T19" s="16">
        <f t="shared" si="2"/>
        <v>245.25607692860211</v>
      </c>
      <c r="U19" s="16">
        <f t="shared" si="3"/>
        <v>215.23368381629987</v>
      </c>
      <c r="V19" s="16">
        <f t="shared" si="4"/>
        <v>931.34457044031547</v>
      </c>
      <c r="W19" s="16">
        <f t="shared" si="1"/>
        <v>0</v>
      </c>
      <c r="X19">
        <v>950</v>
      </c>
    </row>
    <row r="20" spans="3:24" x14ac:dyDescent="0.3">
      <c r="C20" s="143" t="s">
        <v>63</v>
      </c>
      <c r="D20" s="143"/>
      <c r="G20">
        <v>18</v>
      </c>
      <c r="H20" s="18">
        <f>H19*(G20/G19)^((Data!$D$9-1)/(Data!$D$9))</f>
        <v>2604.0721230076651</v>
      </c>
      <c r="I20">
        <f>(((4.17*10^13)*($P$16)*(($P$20)^0.5)*EXP(-67837/H20))/(Data!$D$8*6))*(Data!$D$10*10^-6)</f>
        <v>0</v>
      </c>
      <c r="P20" s="156">
        <f>(G9*P8)/(Data!D10*10^-6)</f>
        <v>0</v>
      </c>
      <c r="Q20" s="156"/>
      <c r="S20" s="16">
        <f t="shared" si="0"/>
        <v>1513.8250291191403</v>
      </c>
      <c r="T20" s="16">
        <f t="shared" si="2"/>
        <v>267.67808048104018</v>
      </c>
      <c r="U20" s="16">
        <f t="shared" si="3"/>
        <v>234.53542849203012</v>
      </c>
      <c r="V20" s="16">
        <f t="shared" si="4"/>
        <v>1011.6115201460699</v>
      </c>
      <c r="W20" s="16">
        <f t="shared" si="1"/>
        <v>0</v>
      </c>
      <c r="X20" s="9">
        <v>1000</v>
      </c>
    </row>
    <row r="21" spans="3:24" x14ac:dyDescent="0.3">
      <c r="C21" s="143"/>
      <c r="D21" s="143"/>
      <c r="G21">
        <v>20</v>
      </c>
      <c r="H21" s="18">
        <f>H20*(G21/G20)^((Data!$D$9-1)/(Data!$D$9))</f>
        <v>2644.2440309234685</v>
      </c>
      <c r="I21">
        <f>(((4.17*10^13)*($P$16)*(($P$20)^0.5)*EXP(-67837/H21))/(Data!$D$8*6))*(Data!$D$10*10^-6)</f>
        <v>0</v>
      </c>
      <c r="S21" s="16">
        <f t="shared" si="0"/>
        <v>1636.2452907249194</v>
      </c>
      <c r="T21" s="16">
        <f t="shared" si="2"/>
        <v>290.22873741457397</v>
      </c>
      <c r="U21" s="16">
        <f t="shared" si="3"/>
        <v>254.01135428041081</v>
      </c>
      <c r="V21" s="16">
        <f t="shared" si="4"/>
        <v>1092.0051990299346</v>
      </c>
      <c r="W21" s="16">
        <f t="shared" si="1"/>
        <v>0</v>
      </c>
      <c r="X21" s="9">
        <v>1050</v>
      </c>
    </row>
    <row r="22" spans="3:24" x14ac:dyDescent="0.3">
      <c r="C22" s="113">
        <f>C18/C15</f>
        <v>15.028137024331961</v>
      </c>
      <c r="D22" s="113"/>
      <c r="G22">
        <v>22</v>
      </c>
      <c r="H22" s="18">
        <f>H21*(G22/G21)^((Data!$D$9-1)/(Data!$D$9))</f>
        <v>2681.1175436589292</v>
      </c>
      <c r="I22">
        <f>(((4.17*10^13)*($P$16)*(($P$20)^0.5)*EXP(-67837/H22))/(Data!$D$8*6))*(Data!$D$10*10^-6)</f>
        <v>0</v>
      </c>
      <c r="S22" s="16">
        <f t="shared" si="0"/>
        <v>1758.9010915651438</v>
      </c>
      <c r="T22" s="16">
        <f t="shared" si="2"/>
        <v>312.86590235039267</v>
      </c>
      <c r="U22" s="16">
        <f t="shared" si="3"/>
        <v>273.63539640374137</v>
      </c>
      <c r="V22" s="16">
        <f t="shared" si="4"/>
        <v>1172.3997928110098</v>
      </c>
      <c r="W22" s="16">
        <f t="shared" si="1"/>
        <v>0</v>
      </c>
      <c r="X22" s="9">
        <v>1100</v>
      </c>
    </row>
    <row r="23" spans="3:24" x14ac:dyDescent="0.3">
      <c r="G23">
        <v>24</v>
      </c>
      <c r="H23" s="18">
        <f>H22*(G23/G22)^((Data!$D$9-1)/(Data!$D$9))</f>
        <v>2715.2292285186149</v>
      </c>
      <c r="I23">
        <f>(((4.17*10^13)*($P$16)*(($P$20)^0.5)*EXP(-67837/H23))/(Data!$D$8*6))*(Data!$D$10*10^-6)</f>
        <v>0</v>
      </c>
      <c r="S23" s="16">
        <f t="shared" si="0"/>
        <v>1881.6606868168549</v>
      </c>
      <c r="T23" s="16">
        <f t="shared" si="2"/>
        <v>335.55872951350932</v>
      </c>
      <c r="U23" s="16">
        <f t="shared" si="3"/>
        <v>293.39015702349258</v>
      </c>
      <c r="V23" s="16">
        <f t="shared" si="4"/>
        <v>1252.7118002798529</v>
      </c>
      <c r="W23" s="16">
        <f t="shared" si="1"/>
        <v>0</v>
      </c>
      <c r="X23" s="9">
        <v>1150</v>
      </c>
    </row>
    <row r="24" spans="3:24" x14ac:dyDescent="0.3">
      <c r="G24">
        <v>26</v>
      </c>
      <c r="H24" s="18">
        <f>H23*(G24/G23)^((Data!$D$9-1)/(Data!$D$9))</f>
        <v>2746.9920614965727</v>
      </c>
      <c r="I24">
        <f>(((4.17*10^13)*($P$16)*(($P$20)^0.5)*EXP(-67837/H24))/(Data!$D$8*6))*(Data!$D$10*10^-6)</f>
        <v>0</v>
      </c>
      <c r="S24" s="16">
        <f t="shared" si="0"/>
        <v>2004.4461731187396</v>
      </c>
      <c r="T24" s="16">
        <f t="shared" si="2"/>
        <v>358.28621992219178</v>
      </c>
      <c r="U24" s="16">
        <f t="shared" si="3"/>
        <v>313.265687289916</v>
      </c>
      <c r="V24" s="16">
        <f t="shared" si="4"/>
        <v>1332.8942659066317</v>
      </c>
      <c r="W24" s="16">
        <f t="shared" si="1"/>
        <v>0</v>
      </c>
      <c r="X24" s="9">
        <v>1200</v>
      </c>
    </row>
    <row r="25" spans="3:24" x14ac:dyDescent="0.3">
      <c r="G25">
        <v>28</v>
      </c>
      <c r="H25" s="18">
        <f>H24*(G25/G24)^((Data!$D$9-1)/(Data!$D$9))</f>
        <v>2776.7310159153553</v>
      </c>
      <c r="I25">
        <f>(((4.17*10^13)*($P$16)*(($P$20)^0.5)*EXP(-67837/H25))/(Data!$D$8*6))*(Data!$D$10*10^-6)</f>
        <v>0</v>
      </c>
      <c r="S25" s="16">
        <f t="shared" si="0"/>
        <v>2127.225508903538</v>
      </c>
      <c r="T25" s="16">
        <f t="shared" si="2"/>
        <v>381.03584577051942</v>
      </c>
      <c r="U25" s="16">
        <f t="shared" si="3"/>
        <v>333.25833672985084</v>
      </c>
      <c r="V25" s="16">
        <f t="shared" si="4"/>
        <v>1412.9313264031675</v>
      </c>
      <c r="W25" s="16">
        <f t="shared" si="1"/>
        <v>0</v>
      </c>
      <c r="X25" s="9">
        <v>1250</v>
      </c>
    </row>
    <row r="26" spans="3:24" ht="15" customHeight="1" x14ac:dyDescent="0.3">
      <c r="G26">
        <v>30</v>
      </c>
      <c r="H26" s="18">
        <f>H25*(G26/G25)^((Data!$D$9-1)/(Data!$D$9))</f>
        <v>2804.7066362567016</v>
      </c>
      <c r="I26">
        <f>(((4.17*10^13)*($P$16)*(($P$20)^0.5)*EXP(-67837/H26))/(Data!$D$8*6))*(Data!$D$10*10^-6)</f>
        <v>0</v>
      </c>
      <c r="S26" s="16">
        <f t="shared" si="0"/>
        <v>2250.0049932156458</v>
      </c>
      <c r="T26" s="16">
        <f t="shared" si="2"/>
        <v>403.80225200405545</v>
      </c>
      <c r="U26" s="16">
        <f t="shared" si="3"/>
        <v>353.36966997272413</v>
      </c>
      <c r="V26" s="16">
        <f t="shared" si="4"/>
        <v>1492.8330712388663</v>
      </c>
      <c r="W26" s="16">
        <f t="shared" si="1"/>
        <v>0</v>
      </c>
      <c r="X26" s="9">
        <v>1300</v>
      </c>
    </row>
    <row r="27" spans="3:24" x14ac:dyDescent="0.3">
      <c r="G27">
        <v>32</v>
      </c>
      <c r="H27" s="18">
        <f>H26*(G27/G26)^((Data!$D$9-1)/(Data!$D$9))</f>
        <v>2831.1311726983572</v>
      </c>
      <c r="I27">
        <f>(((4.17*10^13)*($P$16)*(($P$20)^0.5)*EXP(-67837/H27))/(Data!$D$8*6))*(Data!$D$10*10^-6)</f>
        <v>0</v>
      </c>
      <c r="S27" s="16">
        <f t="shared" si="0"/>
        <v>2372.82220301392</v>
      </c>
      <c r="T27" s="16">
        <f t="shared" si="2"/>
        <v>426.58603508864434</v>
      </c>
      <c r="U27" s="16">
        <f t="shared" si="3"/>
        <v>373.60545081474766</v>
      </c>
      <c r="V27" s="16">
        <f t="shared" si="4"/>
        <v>1572.6307171105279</v>
      </c>
      <c r="W27" s="16">
        <f t="shared" si="1"/>
        <v>0</v>
      </c>
      <c r="X27" s="9">
        <v>1350</v>
      </c>
    </row>
    <row r="28" spans="3:24" ht="15" customHeight="1" x14ac:dyDescent="0.3">
      <c r="G28">
        <v>34</v>
      </c>
      <c r="H28" s="18">
        <f>H27*(G28/G27)^((Data!$D$9-1)/(Data!$D$9))</f>
        <v>2856.17993571646</v>
      </c>
      <c r="I28">
        <f>(((4.17*10^13)*($P$16)*(($P$20)^0.5)*EXP(-67837/H28))/(Data!$D$8*6))*(Data!$D$10*10^-6)</f>
        <v>0</v>
      </c>
      <c r="S28" s="16">
        <f t="shared" si="0"/>
        <v>2495.7393889596897</v>
      </c>
      <c r="T28" s="16">
        <f t="shared" si="2"/>
        <v>449.39259897232677</v>
      </c>
      <c r="U28" s="16">
        <f t="shared" si="3"/>
        <v>393.97469362130755</v>
      </c>
      <c r="V28" s="16">
        <f t="shared" si="4"/>
        <v>1652.3720963660551</v>
      </c>
      <c r="W28" s="16">
        <f t="shared" si="1"/>
        <v>0</v>
      </c>
      <c r="X28" s="9">
        <v>1400</v>
      </c>
    </row>
    <row r="29" spans="3:24" x14ac:dyDescent="0.3">
      <c r="G29">
        <v>36</v>
      </c>
      <c r="H29" s="18">
        <f>H28*(G29/G28)^((Data!$D$9-1)/(Data!$D$9))</f>
        <v>2879.9994808061392</v>
      </c>
      <c r="I29">
        <f>(((4.17*10^13)*($P$16)*(($P$20)^0.5)*EXP(-67837/H29))/(Data!$D$8*6))*(Data!$D$10*10^-6)</f>
        <v>0</v>
      </c>
      <c r="S29" s="16">
        <f t="shared" si="0"/>
        <v>2618.8373296899772</v>
      </c>
      <c r="T29" s="16">
        <f t="shared" si="2"/>
        <v>472.23108824037996</v>
      </c>
      <c r="U29" s="16">
        <f t="shared" si="3"/>
        <v>414.4887820675491</v>
      </c>
      <c r="V29" s="16">
        <f t="shared" si="4"/>
        <v>1732.1174593820479</v>
      </c>
      <c r="W29" s="16">
        <f t="shared" si="1"/>
        <v>0</v>
      </c>
      <c r="X29" s="9">
        <v>1450</v>
      </c>
    </row>
    <row r="30" spans="3:24" x14ac:dyDescent="0.3">
      <c r="G30">
        <v>38</v>
      </c>
      <c r="H30" s="18">
        <f>H29*(G30/G29)^((Data!$D$9-1)/(Data!$D$9))</f>
        <v>2902.7136327949338</v>
      </c>
      <c r="I30">
        <f>(((4.17*10^13)*($P$16)*(($P$20)^0.5)*EXP(-67837/H30))/(Data!$D$8*6))*(Data!$D$10*10^-6)</f>
        <v>0</v>
      </c>
      <c r="S30" s="16">
        <f t="shared" si="0"/>
        <v>2742.2096445758948</v>
      </c>
      <c r="T30" s="16">
        <f t="shared" si="2"/>
        <v>495.11339846347136</v>
      </c>
      <c r="U30" s="16">
        <f t="shared" si="3"/>
        <v>435.16065521715922</v>
      </c>
      <c r="V30" s="16">
        <f t="shared" si="4"/>
        <v>1811.9355908952643</v>
      </c>
      <c r="W30" s="16">
        <f t="shared" si="1"/>
        <v>0</v>
      </c>
      <c r="X30" s="9">
        <v>1500</v>
      </c>
    </row>
    <row r="31" spans="3:24" x14ac:dyDescent="0.3">
      <c r="G31">
        <v>40</v>
      </c>
      <c r="H31" s="18">
        <f>H30*(G31/G30)^((Data!$D$9-1)/(Data!$D$9))</f>
        <v>2924.428002166323</v>
      </c>
      <c r="I31">
        <f>(((4.17*10^13)*($P$16)*(($P$20)^0.5)*EXP(-67837/H31))/(Data!$D$8*6))*(Data!$D$10*10^-6)</f>
        <v>0</v>
      </c>
      <c r="S31" s="16">
        <f t="shared" si="0"/>
        <v>2865.9575649662902</v>
      </c>
      <c r="T31" s="16">
        <f t="shared" si="2"/>
        <v>518.05326373894377</v>
      </c>
      <c r="U31" s="16">
        <f t="shared" si="3"/>
        <v>456.00406093933981</v>
      </c>
      <c r="V31" s="16">
        <f t="shared" si="4"/>
        <v>1891.9002402880067</v>
      </c>
      <c r="W31" s="16">
        <f t="shared" si="1"/>
        <v>0</v>
      </c>
      <c r="X31" s="9">
        <v>1550</v>
      </c>
    </row>
    <row r="32" spans="3:24" x14ac:dyDescent="0.3">
      <c r="S32" s="16">
        <f t="shared" si="0"/>
        <v>2990.1851639165402</v>
      </c>
      <c r="T32" s="16">
        <f t="shared" si="2"/>
        <v>541.06542142521039</v>
      </c>
      <c r="U32" s="16">
        <f t="shared" si="3"/>
        <v>477.03287666398012</v>
      </c>
      <c r="V32" s="16">
        <f t="shared" si="4"/>
        <v>1972.0868658273496</v>
      </c>
      <c r="W32" s="16">
        <f t="shared" si="1"/>
        <v>0</v>
      </c>
      <c r="X32" s="9">
        <v>1600</v>
      </c>
    </row>
    <row r="33" spans="19:24" x14ac:dyDescent="0.3">
      <c r="S33" s="16">
        <f t="shared" si="0"/>
        <v>3114.9950444026076</v>
      </c>
      <c r="T33" s="16">
        <f t="shared" si="2"/>
        <v>564.16485406928052</v>
      </c>
      <c r="U33" s="16">
        <f t="shared" si="3"/>
        <v>498.26049747501872</v>
      </c>
      <c r="V33" s="16">
        <f t="shared" si="4"/>
        <v>2052.5696928583084</v>
      </c>
      <c r="W33" s="16">
        <f t="shared" si="1"/>
        <v>0</v>
      </c>
      <c r="X33" s="9">
        <v>1650</v>
      </c>
    </row>
    <row r="34" spans="19:24" x14ac:dyDescent="0.3">
      <c r="S34" s="16">
        <f t="shared" si="0"/>
        <v>3240.4844860202297</v>
      </c>
      <c r="T34" s="16">
        <f t="shared" si="2"/>
        <v>587.36610852739636</v>
      </c>
      <c r="U34" s="16">
        <f t="shared" si="3"/>
        <v>519.69929154200815</v>
      </c>
      <c r="V34" s="16">
        <f t="shared" si="4"/>
        <v>2133.4190859508253</v>
      </c>
      <c r="W34" s="16">
        <f t="shared" si="1"/>
        <v>0</v>
      </c>
      <c r="X34" s="9">
        <v>1700</v>
      </c>
    </row>
    <row r="35" spans="19:24" x14ac:dyDescent="0.3">
      <c r="S35" s="16">
        <f t="shared" ref="S35:S66" si="5">T35+U35+V35+W35</f>
        <v>3366.7420501693964</v>
      </c>
      <c r="T35" s="16">
        <f t="shared" si="2"/>
        <v>610.68269227880182</v>
      </c>
      <c r="U35" s="16">
        <f t="shared" ref="U35:U70" si="6">$G$8*(((6.6506859177*10^-19)*(X35^6))-((7.8984343104*10^-15)*(X35^5))+((3.6879849877*10^-11)*(X35^4))-((8.6386228559*10^-8)*(X35^3))+((1.1074017861*10^-4)*(X35^2))-((3.1241611608*10^-2)*(X35))+(3.3006694533))</f>
        <v>541.36012288986603</v>
      </c>
      <c r="V35" s="16">
        <f t="shared" si="4"/>
        <v>2214.6992350007285</v>
      </c>
      <c r="W35" s="16">
        <f t="shared" ref="W35:W66" si="7">$G$9*(((6.4958291549*10^-19)*(X35^6))-((7.8224528491*10^-15)*(X35^5))+((3.7120417697*10^-11)*(X35^4))-((8.798317617*10^-8)*(X35^3))+((1.0982327235*10^-4)*(X35^2))-((3.2606444641*10^-2)*(X35))+(3.5786489003))</f>
        <v>0</v>
      </c>
      <c r="X35" s="9">
        <v>1750</v>
      </c>
    </row>
    <row r="36" spans="19:24" x14ac:dyDescent="0.3">
      <c r="S36" s="16">
        <f t="shared" si="5"/>
        <v>3493.844643723935</v>
      </c>
      <c r="T36" s="16">
        <f t="shared" si="2"/>
        <v>634.12654693262459</v>
      </c>
      <c r="U36" s="16">
        <f t="shared" si="6"/>
        <v>563.25194150682535</v>
      </c>
      <c r="V36" s="16">
        <f t="shared" si="4"/>
        <v>2296.466155284485</v>
      </c>
      <c r="W36" s="16">
        <f t="shared" si="7"/>
        <v>0</v>
      </c>
      <c r="X36" s="9">
        <v>1800</v>
      </c>
    </row>
    <row r="37" spans="19:24" x14ac:dyDescent="0.3">
      <c r="S37" s="16">
        <f t="shared" si="5"/>
        <v>3621.8550411863844</v>
      </c>
      <c r="T37" s="16">
        <f t="shared" si="2"/>
        <v>657.70759892787623</v>
      </c>
      <c r="U37" s="16">
        <f t="shared" si="6"/>
        <v>585.38144079058247</v>
      </c>
      <c r="V37" s="16">
        <f t="shared" si="4"/>
        <v>2378.7660014679259</v>
      </c>
      <c r="W37" s="16">
        <f t="shared" si="7"/>
        <v>0</v>
      </c>
      <c r="X37" s="9">
        <v>1850</v>
      </c>
    </row>
    <row r="38" spans="19:24" x14ac:dyDescent="0.3">
      <c r="S38" s="16">
        <f t="shared" si="5"/>
        <v>3750.8198653280151</v>
      </c>
      <c r="T38" s="16">
        <f t="shared" si="2"/>
        <v>681.43338742658705</v>
      </c>
      <c r="U38" s="16">
        <f t="shared" si="6"/>
        <v>607.75278233263555</v>
      </c>
      <c r="V38" s="16">
        <f t="shared" si="4"/>
        <v>2461.6336955687925</v>
      </c>
      <c r="W38" s="16">
        <f t="shared" si="7"/>
        <v>0</v>
      </c>
      <c r="X38" s="9">
        <v>1900</v>
      </c>
    </row>
    <row r="39" spans="19:24" x14ac:dyDescent="0.3">
      <c r="S39" s="16">
        <f t="shared" si="5"/>
        <v>3880.768026314081</v>
      </c>
      <c r="T39" s="16">
        <f t="shared" si="2"/>
        <v>705.30876940004293</v>
      </c>
      <c r="U39" s="16">
        <f t="shared" si="6"/>
        <v>630.36738804081608</v>
      </c>
      <c r="V39" s="16">
        <f t="shared" si="4"/>
        <v>2545.0918688732222</v>
      </c>
      <c r="W39" s="16">
        <f t="shared" si="7"/>
        <v>0</v>
      </c>
      <c r="X39" s="9">
        <v>1950</v>
      </c>
    </row>
    <row r="40" spans="19:24" x14ac:dyDescent="0.3">
      <c r="S40" s="16">
        <f t="shared" si="5"/>
        <v>4011.709619314257</v>
      </c>
      <c r="T40" s="16">
        <f t="shared" si="2"/>
        <v>729.33570190816113</v>
      </c>
      <c r="U40" s="16">
        <f t="shared" si="6"/>
        <v>653.22379960001979</v>
      </c>
      <c r="V40" s="16">
        <f t="shared" si="4"/>
        <v>2629.1501178060762</v>
      </c>
      <c r="W40" s="16">
        <f t="shared" si="7"/>
        <v>0</v>
      </c>
      <c r="X40" s="9">
        <v>2000</v>
      </c>
    </row>
    <row r="41" spans="19:24" x14ac:dyDescent="0.3">
      <c r="S41" s="16">
        <f t="shared" si="5"/>
        <v>4143.6352805982888</v>
      </c>
      <c r="T41" s="16">
        <f t="shared" si="2"/>
        <v>753.51310157197156</v>
      </c>
      <c r="U41" s="16">
        <f t="shared" si="6"/>
        <v>676.31760527113647</v>
      </c>
      <c r="V41" s="16">
        <f t="shared" si="4"/>
        <v>2713.8045737551806</v>
      </c>
      <c r="W41" s="16">
        <f t="shared" si="7"/>
        <v>0</v>
      </c>
      <c r="X41" s="9">
        <v>2050</v>
      </c>
    </row>
    <row r="42" spans="19:24" x14ac:dyDescent="0.3">
      <c r="S42" s="16">
        <f t="shared" si="5"/>
        <v>4276.516002116854</v>
      </c>
      <c r="T42" s="16">
        <f t="shared" si="2"/>
        <v>777.83678123923437</v>
      </c>
      <c r="U42" s="16">
        <f t="shared" si="6"/>
        <v>699.64143402816603</v>
      </c>
      <c r="V42" s="16">
        <f t="shared" si="4"/>
        <v>2799.0377868494538</v>
      </c>
      <c r="W42" s="16">
        <f t="shared" si="7"/>
        <v>0</v>
      </c>
      <c r="X42" s="9">
        <v>2100</v>
      </c>
    </row>
    <row r="43" spans="19:24" x14ac:dyDescent="0.3">
      <c r="S43" s="16">
        <f t="shared" si="5"/>
        <v>4410.303404567605</v>
      </c>
      <c r="T43" s="16">
        <f t="shared" si="2"/>
        <v>802.29946384316486</v>
      </c>
      <c r="U43" s="16">
        <f t="shared" si="6"/>
        <v>723.18501703352365</v>
      </c>
      <c r="V43" s="16">
        <f t="shared" si="4"/>
        <v>2884.818923690917</v>
      </c>
      <c r="W43" s="16">
        <f t="shared" si="7"/>
        <v>0</v>
      </c>
      <c r="X43" s="9">
        <v>2150</v>
      </c>
    </row>
    <row r="44" spans="19:24" x14ac:dyDescent="0.3">
      <c r="S44" s="16">
        <f t="shared" si="5"/>
        <v>4544.9304689464188</v>
      </c>
      <c r="T44" s="16">
        <f t="shared" si="2"/>
        <v>826.8908734542814</v>
      </c>
      <c r="U44" s="16">
        <f t="shared" si="6"/>
        <v>746.93531645156872</v>
      </c>
      <c r="V44" s="16">
        <f t="shared" si="4"/>
        <v>2971.1042790405691</v>
      </c>
      <c r="W44" s="16">
        <f t="shared" si="7"/>
        <v>0</v>
      </c>
      <c r="X44" s="9">
        <v>2200</v>
      </c>
    </row>
    <row r="45" spans="19:24" x14ac:dyDescent="0.3">
      <c r="S45" s="16">
        <f t="shared" si="5"/>
        <v>4680.3127265838939</v>
      </c>
      <c r="T45" s="16">
        <f t="shared" si="2"/>
        <v>851.59790352539176</v>
      </c>
      <c r="U45" s="16">
        <f t="shared" si="6"/>
        <v>770.87672160029058</v>
      </c>
      <c r="V45" s="16">
        <f t="shared" si="4"/>
        <v>3057.838101458211</v>
      </c>
      <c r="W45" s="16">
        <f t="shared" si="7"/>
        <v>0</v>
      </c>
      <c r="X45" s="9">
        <v>2250</v>
      </c>
    </row>
    <row r="46" spans="19:24" x14ac:dyDescent="0.3">
      <c r="S46" s="16">
        <f t="shared" si="5"/>
        <v>4816.3499076669596</v>
      </c>
      <c r="T46" s="16">
        <f t="shared" si="2"/>
        <v>876.40486232966646</v>
      </c>
      <c r="U46" s="16">
        <f t="shared" si="6"/>
        <v>794.99131244121543</v>
      </c>
      <c r="V46" s="16">
        <f t="shared" si="4"/>
        <v>3144.9537328960778</v>
      </c>
      <c r="W46" s="16">
        <f t="shared" si="7"/>
        <v>0</v>
      </c>
      <c r="X46" s="9">
        <v>2300</v>
      </c>
    </row>
    <row r="47" spans="19:24" x14ac:dyDescent="0.3">
      <c r="S47" s="16">
        <f t="shared" si="5"/>
        <v>4952.9280482457871</v>
      </c>
      <c r="T47" s="16">
        <f t="shared" si="2"/>
        <v>901.29379559186862</v>
      </c>
      <c r="U47" s="16">
        <f t="shared" si="6"/>
        <v>819.25919040750489</v>
      </c>
      <c r="V47" s="16">
        <f t="shared" si="4"/>
        <v>3232.3750622464131</v>
      </c>
      <c r="W47" s="16">
        <f t="shared" si="7"/>
        <v>0</v>
      </c>
      <c r="X47" s="9">
        <v>2350</v>
      </c>
    </row>
    <row r="48" spans="19:24" x14ac:dyDescent="0.3">
      <c r="S48" s="16">
        <f t="shared" si="5"/>
        <v>5089.9220557258341</v>
      </c>
      <c r="T48" s="16">
        <f t="shared" si="2"/>
        <v>926.24488631267832</v>
      </c>
      <c r="U48" s="16">
        <f t="shared" si="6"/>
        <v>843.65887657023484</v>
      </c>
      <c r="V48" s="16">
        <f t="shared" si="4"/>
        <v>3320.0182928429203</v>
      </c>
      <c r="W48" s="16">
        <f t="shared" si="7"/>
        <v>0</v>
      </c>
      <c r="X48" s="9">
        <v>2400</v>
      </c>
    </row>
    <row r="49" spans="19:24" x14ac:dyDescent="0.3">
      <c r="S49" s="16">
        <f t="shared" si="5"/>
        <v>5227.1987328451141</v>
      </c>
      <c r="T49" s="16">
        <f t="shared" si="2"/>
        <v>951.23693178616134</v>
      </c>
      <c r="U49" s="16">
        <f t="shared" si="6"/>
        <v>868.1677771428831</v>
      </c>
      <c r="V49" s="16">
        <f t="shared" si="4"/>
        <v>3407.7940239160698</v>
      </c>
      <c r="W49" s="16">
        <f t="shared" si="7"/>
        <v>0</v>
      </c>
      <c r="X49" s="9">
        <v>2450</v>
      </c>
    </row>
    <row r="50" spans="19:24" x14ac:dyDescent="0.3">
      <c r="S50" s="16">
        <f t="shared" si="5"/>
        <v>5364.6202601367031</v>
      </c>
      <c r="T50" s="16">
        <f t="shared" si="2"/>
        <v>976.24789781033212</v>
      </c>
      <c r="U50" s="16">
        <f t="shared" si="6"/>
        <v>892.76271632401756</v>
      </c>
      <c r="V50" s="16">
        <f t="shared" si="4"/>
        <v>3495.6096460023532</v>
      </c>
      <c r="W50" s="16">
        <f t="shared" si="7"/>
        <v>0</v>
      </c>
      <c r="X50" s="9">
        <v>2500</v>
      </c>
    </row>
    <row r="51" spans="19:24" x14ac:dyDescent="0.3">
      <c r="S51" s="16">
        <f t="shared" si="5"/>
        <v>5502.0481368763812</v>
      </c>
      <c r="T51" s="16">
        <f t="shared" si="2"/>
        <v>1001.2555500908588</v>
      </c>
      <c r="U51" s="16">
        <f t="shared" si="6"/>
        <v>917.42053647815339</v>
      </c>
      <c r="V51" s="16">
        <f t="shared" si="4"/>
        <v>3583.3720503073696</v>
      </c>
      <c r="W51" s="16">
        <f t="shared" si="7"/>
        <v>0</v>
      </c>
      <c r="X51" s="9">
        <v>2550</v>
      </c>
    </row>
    <row r="52" spans="19:24" x14ac:dyDescent="0.3">
      <c r="S52" s="16">
        <f t="shared" si="5"/>
        <v>5639.3475805155003</v>
      </c>
      <c r="T52" s="16">
        <f t="shared" si="2"/>
        <v>1026.2381628378805</v>
      </c>
      <c r="U52" s="16">
        <f t="shared" si="6"/>
        <v>942.11876565483101</v>
      </c>
      <c r="V52" s="16">
        <f t="shared" si="4"/>
        <v>3670.9906520227887</v>
      </c>
      <c r="W52" s="16">
        <f t="shared" si="7"/>
        <v>0</v>
      </c>
      <c r="X52" s="9">
        <v>2600</v>
      </c>
    </row>
    <row r="53" spans="19:24" x14ac:dyDescent="0.3">
      <c r="S53" s="16">
        <f t="shared" si="5"/>
        <v>5776.3923845991321</v>
      </c>
      <c r="T53" s="16">
        <f t="shared" si="2"/>
        <v>1051.1753045559433</v>
      </c>
      <c r="U53" s="16">
        <f t="shared" si="6"/>
        <v>966.83635244588766</v>
      </c>
      <c r="V53" s="16">
        <f t="shared" si="4"/>
        <v>3758.3807275973008</v>
      </c>
      <c r="W53" s="16">
        <f t="shared" si="7"/>
        <v>0</v>
      </c>
      <c r="X53" s="9">
        <v>2650</v>
      </c>
    </row>
    <row r="54" spans="19:24" x14ac:dyDescent="0.3">
      <c r="S54" s="16">
        <f t="shared" si="5"/>
        <v>5913.0702351693053</v>
      </c>
      <c r="T54" s="16">
        <f t="shared" si="2"/>
        <v>1076.0487010270735</v>
      </c>
      <c r="U54" s="16">
        <f t="shared" si="6"/>
        <v>991.55446818089354</v>
      </c>
      <c r="V54" s="16">
        <f t="shared" si="4"/>
        <v>3845.467065961338</v>
      </c>
      <c r="W54" s="16">
        <f t="shared" si="7"/>
        <v>0</v>
      </c>
      <c r="X54" s="9">
        <v>2700</v>
      </c>
    </row>
    <row r="55" spans="19:24" x14ac:dyDescent="0.3">
      <c r="S55" s="16">
        <f t="shared" si="5"/>
        <v>6049.2884856534793</v>
      </c>
      <c r="T55" s="16">
        <f t="shared" si="2"/>
        <v>1100.8431754869382</v>
      </c>
      <c r="U55" s="16">
        <f t="shared" si="6"/>
        <v>1016.2573764608317</v>
      </c>
      <c r="V55" s="16">
        <f t="shared" si="4"/>
        <v>3932.1879337057094</v>
      </c>
      <c r="W55" s="16">
        <f t="shared" si="7"/>
        <v>0</v>
      </c>
      <c r="X55" s="9">
        <v>2750</v>
      </c>
    </row>
    <row r="56" spans="19:24" x14ac:dyDescent="0.3">
      <c r="S56" s="16">
        <f t="shared" si="5"/>
        <v>6184.9803902382828</v>
      </c>
      <c r="T56" s="16">
        <f t="shared" si="2"/>
        <v>1125.5476659941655</v>
      </c>
      <c r="U56" s="16">
        <f t="shared" si="6"/>
        <v>1040.9333700299228</v>
      </c>
      <c r="V56" s="16">
        <f t="shared" si="4"/>
        <v>4018.4993542141951</v>
      </c>
      <c r="W56" s="16">
        <f t="shared" si="7"/>
        <v>0</v>
      </c>
      <c r="X56" s="9">
        <v>2800</v>
      </c>
    </row>
    <row r="57" spans="19:24" x14ac:dyDescent="0.3">
      <c r="S57" s="16">
        <f t="shared" si="5"/>
        <v>6320.1117957284332</v>
      </c>
      <c r="T57" s="16">
        <f t="shared" si="2"/>
        <v>1150.1563199927664</v>
      </c>
      <c r="U57" s="16">
        <f t="shared" si="6"/>
        <v>1065.5757749856778</v>
      </c>
      <c r="V57" s="16">
        <f t="shared" si="4"/>
        <v>4104.3797007499888</v>
      </c>
      <c r="W57" s="16">
        <f t="shared" si="7"/>
        <v>0</v>
      </c>
      <c r="X57" s="9">
        <v>2850</v>
      </c>
    </row>
    <row r="58" spans="19:24" x14ac:dyDescent="0.3">
      <c r="S58" s="16">
        <f t="shared" si="5"/>
        <v>6454.6882918906722</v>
      </c>
      <c r="T58" s="16">
        <f t="shared" si="2"/>
        <v>1174.6696660676632</v>
      </c>
      <c r="U58" s="16">
        <f t="shared" si="6"/>
        <v>1090.1840223271561</v>
      </c>
      <c r="V58" s="16">
        <f t="shared" si="4"/>
        <v>4189.8346034958531</v>
      </c>
      <c r="W58" s="16">
        <f t="shared" si="7"/>
        <v>0</v>
      </c>
      <c r="X58" s="9">
        <v>2900</v>
      </c>
    </row>
    <row r="59" spans="19:24" x14ac:dyDescent="0.3">
      <c r="S59" s="16">
        <f t="shared" si="5"/>
        <v>6588.7628202832575</v>
      </c>
      <c r="T59" s="16">
        <f t="shared" si="2"/>
        <v>1199.0958628933613</v>
      </c>
      <c r="U59" s="16">
        <f t="shared" si="6"/>
        <v>1114.7647868413503</v>
      </c>
      <c r="V59" s="16">
        <f t="shared" si="4"/>
        <v>4274.9021705485457</v>
      </c>
      <c r="W59" s="16">
        <f t="shared" si="7"/>
        <v>0</v>
      </c>
      <c r="X59" s="9">
        <v>2950</v>
      </c>
    </row>
    <row r="60" spans="19:24" x14ac:dyDescent="0.3">
      <c r="S60" s="16">
        <f t="shared" si="5"/>
        <v>6722.4437415704369</v>
      </c>
      <c r="T60" s="16">
        <f t="shared" si="2"/>
        <v>1223.4520253757573</v>
      </c>
      <c r="U60" s="16">
        <f t="shared" si="6"/>
        <v>1139.3331933278657</v>
      </c>
      <c r="V60" s="16">
        <f t="shared" si="4"/>
        <v>4359.6585228668137</v>
      </c>
      <c r="W60" s="16">
        <f t="shared" si="7"/>
        <v>0</v>
      </c>
      <c r="X60" s="9">
        <v>3000</v>
      </c>
    </row>
    <row r="61" spans="19:24" x14ac:dyDescent="0.3">
      <c r="S61" s="16">
        <f t="shared" si="5"/>
        <v>6855.9033613220226</v>
      </c>
      <c r="T61" s="16">
        <f t="shared" si="2"/>
        <v>1247.76562798702</v>
      </c>
      <c r="U61" s="16">
        <f t="shared" si="6"/>
        <v>1163.9140901617106</v>
      </c>
      <c r="V61" s="16">
        <f t="shared" si="4"/>
        <v>4444.2236431732917</v>
      </c>
      <c r="W61" s="16">
        <f t="shared" si="7"/>
        <v>0</v>
      </c>
      <c r="X61" s="9">
        <v>3050</v>
      </c>
    </row>
    <row r="62" spans="19:24" x14ac:dyDescent="0.3">
      <c r="S62" s="16">
        <f t="shared" si="5"/>
        <v>6989.3869142984531</v>
      </c>
      <c r="T62" s="16">
        <f t="shared" si="2"/>
        <v>1272.0759852936219</v>
      </c>
      <c r="U62" s="16">
        <f t="shared" si="6"/>
        <v>1188.5433901943313</v>
      </c>
      <c r="V62" s="16">
        <f t="shared" si="4"/>
        <v>4528.7675388104999</v>
      </c>
      <c r="W62" s="16">
        <f t="shared" si="7"/>
        <v>0</v>
      </c>
      <c r="X62" s="9">
        <v>3100</v>
      </c>
    </row>
    <row r="63" spans="19:24" x14ac:dyDescent="0.3">
      <c r="S63" s="16">
        <f t="shared" si="5"/>
        <v>7123.2220072207101</v>
      </c>
      <c r="T63" s="16">
        <f t="shared" si="2"/>
        <v>1296.4358096774827</v>
      </c>
      <c r="U63" s="16">
        <f t="shared" si="6"/>
        <v>1213.269478992805</v>
      </c>
      <c r="V63" s="16">
        <f t="shared" si="4"/>
        <v>4613.5167185504224</v>
      </c>
      <c r="W63" s="16">
        <f t="shared" si="7"/>
        <v>0</v>
      </c>
      <c r="X63" s="9">
        <v>3150</v>
      </c>
    </row>
    <row r="64" spans="19:24" x14ac:dyDescent="0.3">
      <c r="S64" s="16">
        <f t="shared" si="5"/>
        <v>7257.8285200260243</v>
      </c>
      <c r="T64" s="16">
        <f t="shared" si="2"/>
        <v>1320.912846250272</v>
      </c>
      <c r="U64" s="16">
        <f t="shared" si="6"/>
        <v>1238.1546904172758</v>
      </c>
      <c r="V64" s="16">
        <f t="shared" si="4"/>
        <v>4698.7609833584766</v>
      </c>
      <c r="W64" s="16">
        <f t="shared" si="7"/>
        <v>0</v>
      </c>
      <c r="X64" s="9">
        <v>3200</v>
      </c>
    </row>
    <row r="65" spans="19:24" x14ac:dyDescent="0.3">
      <c r="S65" s="16">
        <f t="shared" si="5"/>
        <v>7393.7289656079065</v>
      </c>
      <c r="T65" s="16">
        <f t="shared" si="2"/>
        <v>1345.5915849607607</v>
      </c>
      <c r="U65" s="16">
        <f t="shared" si="6"/>
        <v>1263.2768495365272</v>
      </c>
      <c r="V65" s="16">
        <f t="shared" si="4"/>
        <v>4784.8605311106185</v>
      </c>
      <c r="W65" s="16">
        <f t="shared" si="7"/>
        <v>0</v>
      </c>
      <c r="X65" s="9">
        <v>3250</v>
      </c>
    </row>
    <row r="66" spans="19:24" x14ac:dyDescent="0.3">
      <c r="S66" s="16">
        <f t="shared" si="5"/>
        <v>7531.5593080421349</v>
      </c>
      <c r="T66" s="16">
        <f t="shared" si="2"/>
        <v>1370.5750498953385</v>
      </c>
      <c r="U66" s="16">
        <f t="shared" si="6"/>
        <v>1288.7308828818013</v>
      </c>
      <c r="V66" s="16">
        <f t="shared" si="4"/>
        <v>4872.2533752649952</v>
      </c>
      <c r="W66" s="16">
        <f t="shared" si="7"/>
        <v>0</v>
      </c>
      <c r="X66" s="9">
        <v>3300</v>
      </c>
    </row>
    <row r="67" spans="19:24" x14ac:dyDescent="0.3">
      <c r="S67" s="16">
        <f t="shared" ref="S67:S70" si="8">T67+U67+V67+W67</f>
        <v>7672.0802392976857</v>
      </c>
      <c r="T67" s="16">
        <f t="shared" si="2"/>
        <v>1395.9866657716668</v>
      </c>
      <c r="U67" s="16">
        <f t="shared" si="6"/>
        <v>1314.6304960387884</v>
      </c>
      <c r="V67" s="16">
        <f t="shared" si="4"/>
        <v>4961.4630774872303</v>
      </c>
      <c r="W67" s="16">
        <f t="shared" ref="W67:W70" si="9">$G$9*(((6.4958291549*10^-19)*(X67^6))-((7.8224528491*10^-15)*(X67^5))+((3.7120417697*10^-11)*(X67^4))-((8.798317617*10^-8)*(X67^3))+((1.0982327235*10^-4)*(X67^2))-((3.2606444641*10^-2)*(X67))+(3.5786489003))</f>
        <v>0</v>
      </c>
      <c r="X67" s="9">
        <v>3350</v>
      </c>
    </row>
    <row r="68" spans="19:24" x14ac:dyDescent="0.3">
      <c r="S68" s="16">
        <f t="shared" si="8"/>
        <v>7816.1889144328252</v>
      </c>
      <c r="T68" s="16">
        <f t="shared" ref="T68:T70" si="10">$G$7*(((8.5770134353*10^-19)*(X68^6))-((1.0374875556*10^-14)*(X68^5))+((4.9689475953*10^-11)*(X68^4))-((1.2019118054*10^-7)*(X68^3))+((1.5650954893*10^-4)*(X68^2))-((4.8239362033*10^-2)*(X68))+5.2084519626)</f>
        <v>1421.9722016254475</v>
      </c>
      <c r="U68" s="16">
        <f t="shared" si="6"/>
        <v>1341.109918577808</v>
      </c>
      <c r="V68" s="16">
        <f t="shared" ref="V68:V70" si="11">$G$10*(((5.9376621671*10^-19)*(X68^6))-((7.1020711589*10^-15)*(X68^5))+((3.3460896805*10^-11)*(X68^4))-((7.8909601634*10^-8)*(X68^3))+((9.8599769212*10^-5)*(X68^2))-((2.8172899156*10^-2)*(X68))+(3.05378908))</f>
        <v>5053.1067942295695</v>
      </c>
      <c r="W68" s="16">
        <f t="shared" si="9"/>
        <v>0</v>
      </c>
      <c r="X68" s="9">
        <v>3400</v>
      </c>
    </row>
    <row r="69" spans="19:24" x14ac:dyDescent="0.3">
      <c r="S69" s="16">
        <f t="shared" si="8"/>
        <v>7964.9311452764614</v>
      </c>
      <c r="T69" s="16">
        <f t="shared" si="10"/>
        <v>1448.7017916902155</v>
      </c>
      <c r="U69" s="16">
        <f t="shared" si="6"/>
        <v>1368.3257163221815</v>
      </c>
      <c r="V69" s="16">
        <f t="shared" si="11"/>
        <v>5147.9036372640649</v>
      </c>
      <c r="W69" s="16">
        <f t="shared" si="9"/>
        <v>0</v>
      </c>
      <c r="X69" s="9">
        <v>3450</v>
      </c>
    </row>
    <row r="70" spans="19:24" x14ac:dyDescent="0.3">
      <c r="S70" s="16">
        <f t="shared" si="8"/>
        <v>8119.5140525945262</v>
      </c>
      <c r="T70" s="16">
        <f t="shared" si="10"/>
        <v>1476.3720334704165</v>
      </c>
      <c r="U70" s="16">
        <f t="shared" si="6"/>
        <v>1396.4586709548275</v>
      </c>
      <c r="V70" s="16">
        <f t="shared" si="11"/>
        <v>5246.683348169282</v>
      </c>
      <c r="W70" s="16">
        <f t="shared" si="9"/>
        <v>0</v>
      </c>
      <c r="X70" s="9">
        <v>3500</v>
      </c>
    </row>
  </sheetData>
  <mergeCells count="32">
    <mergeCell ref="S1:X1"/>
    <mergeCell ref="P12:Q12"/>
    <mergeCell ref="P14:Q15"/>
    <mergeCell ref="P16:Q16"/>
    <mergeCell ref="P18:Q19"/>
    <mergeCell ref="P20:Q20"/>
    <mergeCell ref="P2:Q3"/>
    <mergeCell ref="P4:Q4"/>
    <mergeCell ref="P6:Q7"/>
    <mergeCell ref="P8:Q8"/>
    <mergeCell ref="P10:Q11"/>
    <mergeCell ref="M3:N4"/>
    <mergeCell ref="M5:N6"/>
    <mergeCell ref="M7:N8"/>
    <mergeCell ref="M9:N10"/>
    <mergeCell ref="K3:L4"/>
    <mergeCell ref="K5:L6"/>
    <mergeCell ref="K7:L8"/>
    <mergeCell ref="K9:L10"/>
    <mergeCell ref="C17:D17"/>
    <mergeCell ref="C15:D15"/>
    <mergeCell ref="C18:D18"/>
    <mergeCell ref="C20:D21"/>
    <mergeCell ref="C22:D22"/>
    <mergeCell ref="C6:D6"/>
    <mergeCell ref="F6:H6"/>
    <mergeCell ref="C14:D14"/>
    <mergeCell ref="C2:D2"/>
    <mergeCell ref="C3:D3"/>
    <mergeCell ref="C4:D4"/>
    <mergeCell ref="F2:H2"/>
    <mergeCell ref="F3:H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446551-E02E-45B3-9C43-C8B880476D96}">
          <x14:formula1>
            <xm:f>Data!$F$3:$F$15</xm:f>
          </x14:formula1>
          <xm:sqref>F3:H3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5AB63-5F85-4089-A6DE-3805ED5025E2}">
  <sheetPr codeName="Sheet3"/>
  <dimension ref="C1:AD70"/>
  <sheetViews>
    <sheetView zoomScaleNormal="100" workbookViewId="0">
      <selection activeCell="J4" sqref="J4:K4"/>
    </sheetView>
  </sheetViews>
  <sheetFormatPr defaultRowHeight="14.4" x14ac:dyDescent="0.3"/>
  <cols>
    <col min="3" max="3" width="13.6640625" customWidth="1"/>
    <col min="4" max="4" width="13.44140625" customWidth="1"/>
    <col min="5" max="5" width="12" bestFit="1" customWidth="1"/>
    <col min="6" max="6" width="11" bestFit="1" customWidth="1"/>
    <col min="8" max="8" width="12.6640625" bestFit="1" customWidth="1"/>
    <col min="9" max="9" width="11.6640625" bestFit="1" customWidth="1"/>
    <col min="11" max="11" width="12" bestFit="1" customWidth="1"/>
    <col min="14" max="14" width="16.88671875" customWidth="1"/>
    <col min="19" max="19" width="18.109375" customWidth="1"/>
    <col min="21" max="21" width="9.5546875" bestFit="1" customWidth="1"/>
    <col min="22" max="22" width="13.33203125" style="16" bestFit="1" customWidth="1"/>
    <col min="23" max="23" width="12.88671875" style="16" bestFit="1" customWidth="1"/>
    <col min="24" max="25" width="12" style="16" bestFit="1" customWidth="1"/>
    <col min="26" max="26" width="9" bestFit="1" customWidth="1"/>
  </cols>
  <sheetData>
    <row r="1" spans="3:30" x14ac:dyDescent="0.3">
      <c r="D1" s="2"/>
      <c r="E1" s="2"/>
      <c r="F1" s="2"/>
      <c r="G1" s="2"/>
      <c r="H1" s="2"/>
      <c r="U1" s="83" t="s">
        <v>103</v>
      </c>
      <c r="V1" s="83"/>
      <c r="W1" s="83"/>
      <c r="X1" s="83"/>
      <c r="Y1" s="83"/>
      <c r="Z1" s="83"/>
    </row>
    <row r="2" spans="3:30" x14ac:dyDescent="0.3">
      <c r="C2" s="129" t="s">
        <v>33</v>
      </c>
      <c r="D2" s="130"/>
      <c r="F2" s="135" t="s">
        <v>92</v>
      </c>
      <c r="G2" s="136"/>
      <c r="H2" s="137"/>
      <c r="J2" s="163" t="s">
        <v>116</v>
      </c>
      <c r="K2" s="163"/>
      <c r="M2" s="6" t="s">
        <v>20</v>
      </c>
      <c r="N2" s="6"/>
      <c r="R2" s="157" t="s">
        <v>40</v>
      </c>
      <c r="S2" s="158"/>
      <c r="U2" s="17" t="s">
        <v>34</v>
      </c>
      <c r="V2" s="19" t="s">
        <v>35</v>
      </c>
      <c r="W2" s="19" t="s">
        <v>36</v>
      </c>
      <c r="X2" s="19" t="s">
        <v>37</v>
      </c>
      <c r="Y2" s="19" t="s">
        <v>38</v>
      </c>
      <c r="Z2" s="15" t="s">
        <v>39</v>
      </c>
      <c r="AC2" s="1" t="s">
        <v>56</v>
      </c>
      <c r="AD2" s="1" t="s">
        <v>57</v>
      </c>
    </row>
    <row r="3" spans="3:30" x14ac:dyDescent="0.3">
      <c r="C3" s="131" t="s">
        <v>46</v>
      </c>
      <c r="D3" s="132"/>
      <c r="F3" s="138">
        <v>1</v>
      </c>
      <c r="G3" s="139"/>
      <c r="H3" s="140"/>
      <c r="J3" s="163"/>
      <c r="K3" s="163"/>
      <c r="M3" s="104" t="s">
        <v>21</v>
      </c>
      <c r="N3" s="105"/>
      <c r="O3" s="144">
        <f>-(F3*Data!B16)</f>
        <v>259.2</v>
      </c>
      <c r="P3" s="145"/>
      <c r="R3" s="159"/>
      <c r="S3" s="160"/>
      <c r="U3" s="16">
        <f t="shared" ref="U3:U34" si="0">V3+W3+X3+Y3</f>
        <v>51.923467696540648</v>
      </c>
      <c r="V3" s="16">
        <f t="shared" ref="V3:V34" si="1">$J$7*(((8.5770134353*10^-19)*(Z3^6))-((1.0374875556*10^-14)*(Z3^5))+((4.9689475953*10^-11)*(Z3^4))-((1.2019118054*10^-7)*(Z3^3))+((1.5650954893*10^-4)*(Z3^2))-((4.8239362033*10^-2)*(Z3))+5.2084519626)</f>
        <v>7.4853613049029306</v>
      </c>
      <c r="W3" s="16">
        <f t="shared" ref="W3:W34" si="2">$J$8*(((6.6506859177*10^-19)*(Z3^6))-((7.8984343104*10^-15)*(Z3^5))+((3.6879849877*10^-11)*(Z3^4))-((8.6386228559*10^-8)*(Z3^3))+((1.1074017861*10^-4)*(Z3^2))-((3.1241611608*10^-2)*(Z3))+(3.3006694533))</f>
        <v>7.6264854555757093</v>
      </c>
      <c r="X3" s="16">
        <f t="shared" ref="X3:X34" si="3">$J$10*(((5.9376621671*10^-19)*(Z3^6))-((7.1020711589*10^-15)*(Z3^5))+((3.3460896805*10^-11)*(Z3^4))-((7.8909601634*10^-8)*(Z3^3))+((9.8599769212*10^-5)*(Z3^2))-((2.8172899156*10^-2)*(Z3))+(3.05378908))</f>
        <v>36.811620936062006</v>
      </c>
      <c r="Y3" s="16">
        <f t="shared" ref="Y3:Y34" si="4">$J$9*(((6.4958291549*10^-19)*(Z3^6))-((7.8224528491*10^-15)*(Z3^5))+((3.7120417697*10^-11)*(Z3^4))-((8.798317617*10^-8)*(Z3^3))+((1.0982327235*10^-4)*(Z3^2))-((3.2606444641*10^-2)*(Z3))+(3.5786489003))</f>
        <v>0</v>
      </c>
      <c r="Z3">
        <v>200</v>
      </c>
      <c r="AB3" s="1" t="s">
        <v>58</v>
      </c>
      <c r="AC3" s="18">
        <f t="array" ref="AC3">MIN(IF(U3:U70&gt;(O7),U3:U70))</f>
        <v>5089.9220557258341</v>
      </c>
      <c r="AD3">
        <f>VLOOKUP(AC3,U3:Z70,6,FALSE)</f>
        <v>2400</v>
      </c>
    </row>
    <row r="4" spans="3:30" ht="15" x14ac:dyDescent="0.35">
      <c r="C4" s="133" t="s">
        <v>7</v>
      </c>
      <c r="D4" s="134"/>
      <c r="J4" s="162">
        <v>0</v>
      </c>
      <c r="K4" s="162"/>
      <c r="M4" s="106"/>
      <c r="N4" s="107"/>
      <c r="O4" s="146"/>
      <c r="P4" s="147"/>
      <c r="R4" s="141">
        <f>((Data!D3*((Data!D5/4)*Data!D4)*10^-6))/(Data!D7*Data!D6)</f>
        <v>6.5681391066181393E-6</v>
      </c>
      <c r="S4" s="142"/>
      <c r="U4" s="16">
        <f t="shared" si="0"/>
        <v>70.685626725252945</v>
      </c>
      <c r="V4" s="16">
        <f t="shared" si="1"/>
        <v>9.893186138486584</v>
      </c>
      <c r="W4" s="16">
        <f t="shared" si="2"/>
        <v>10.784284760502622</v>
      </c>
      <c r="X4" s="16">
        <f t="shared" si="3"/>
        <v>50.008155826263732</v>
      </c>
      <c r="Y4" s="16">
        <f t="shared" si="4"/>
        <v>0</v>
      </c>
      <c r="Z4">
        <v>250</v>
      </c>
      <c r="AB4" s="1" t="s">
        <v>60</v>
      </c>
      <c r="AC4" s="18">
        <f t="array" ref="AC4">MAX(IF(U3:U70&lt;(O7),U3:U70))</f>
        <v>4952.9280482457871</v>
      </c>
      <c r="AD4">
        <f>VLOOKUP(AC4,U3:Z70,6,FALSE)</f>
        <v>2350</v>
      </c>
    </row>
    <row r="5" spans="3:30" ht="15" customHeight="1" x14ac:dyDescent="0.3">
      <c r="M5" s="104" t="s">
        <v>23</v>
      </c>
      <c r="N5" s="105"/>
      <c r="O5" s="144">
        <f>-((G7*Data!B13)+('Lean NOx Model (with EGR)'!G8*Data!B14)+('Lean NOx Model (with EGR)'!G10*0))</f>
        <v>5324.2000000000007</v>
      </c>
      <c r="P5" s="145"/>
      <c r="U5" s="16">
        <f t="shared" si="0"/>
        <v>105.62037300045959</v>
      </c>
      <c r="V5" s="16">
        <f t="shared" si="1"/>
        <v>15.353466650900032</v>
      </c>
      <c r="W5" s="16">
        <f t="shared" si="2"/>
        <v>16.303446161882125</v>
      </c>
      <c r="X5" s="16">
        <f t="shared" si="3"/>
        <v>73.963460187677441</v>
      </c>
      <c r="Y5" s="16">
        <f t="shared" si="4"/>
        <v>0</v>
      </c>
      <c r="Z5">
        <v>298</v>
      </c>
    </row>
    <row r="6" spans="3:30" x14ac:dyDescent="0.3">
      <c r="C6" s="124" t="s">
        <v>47</v>
      </c>
      <c r="D6" s="125"/>
      <c r="F6" s="124" t="s">
        <v>48</v>
      </c>
      <c r="G6" s="126"/>
      <c r="H6" s="125"/>
      <c r="J6" t="s">
        <v>95</v>
      </c>
      <c r="M6" s="106"/>
      <c r="N6" s="107"/>
      <c r="O6" s="146"/>
      <c r="P6" s="147"/>
      <c r="R6" s="161" t="s">
        <v>49</v>
      </c>
      <c r="S6" s="161"/>
      <c r="U6" s="16">
        <f t="shared" si="0"/>
        <v>107.40217834690236</v>
      </c>
      <c r="V6" s="16">
        <f t="shared" si="1"/>
        <v>15.641919629741224</v>
      </c>
      <c r="W6" s="16">
        <f t="shared" si="2"/>
        <v>16.581530685058471</v>
      </c>
      <c r="X6" s="16">
        <f t="shared" si="3"/>
        <v>75.178728032102669</v>
      </c>
      <c r="Y6" s="16">
        <f t="shared" si="4"/>
        <v>0</v>
      </c>
      <c r="Z6">
        <v>300</v>
      </c>
    </row>
    <row r="7" spans="3:30" x14ac:dyDescent="0.3">
      <c r="C7" s="33" t="s">
        <v>5</v>
      </c>
      <c r="D7" s="4">
        <f>8*F3</f>
        <v>8</v>
      </c>
      <c r="F7" s="6" t="s">
        <v>50</v>
      </c>
      <c r="G7" s="4">
        <f>D7</f>
        <v>8</v>
      </c>
      <c r="H7" s="6" t="s">
        <v>13</v>
      </c>
      <c r="J7" s="26">
        <f>(G7*(1+(J4/100)))</f>
        <v>8</v>
      </c>
      <c r="M7" s="104" t="s">
        <v>24</v>
      </c>
      <c r="N7" s="105"/>
      <c r="O7" s="148">
        <f>O5-O3</f>
        <v>5065.0000000000009</v>
      </c>
      <c r="P7" s="149"/>
      <c r="R7" s="161"/>
      <c r="S7" s="161"/>
      <c r="U7" s="16">
        <f t="shared" si="0"/>
        <v>159.62055563317273</v>
      </c>
      <c r="V7" s="16">
        <f t="shared" si="1"/>
        <v>24.293093752234043</v>
      </c>
      <c r="W7" s="16">
        <f t="shared" si="2"/>
        <v>24.670210344754246</v>
      </c>
      <c r="X7" s="16">
        <f t="shared" si="3"/>
        <v>110.65725153618443</v>
      </c>
      <c r="Y7" s="16">
        <f t="shared" si="4"/>
        <v>0</v>
      </c>
      <c r="Z7">
        <v>350</v>
      </c>
    </row>
    <row r="8" spans="3:30" x14ac:dyDescent="0.3">
      <c r="C8" s="33" t="s">
        <v>9</v>
      </c>
      <c r="D8" s="4">
        <f>18*F3</f>
        <v>18</v>
      </c>
      <c r="F8" s="6" t="s">
        <v>51</v>
      </c>
      <c r="G8" s="4">
        <f>D8/2</f>
        <v>9</v>
      </c>
      <c r="H8" s="6" t="s">
        <v>14</v>
      </c>
      <c r="J8" s="26">
        <f>(G8*(1+J4/100))</f>
        <v>9</v>
      </c>
      <c r="M8" s="106"/>
      <c r="N8" s="107"/>
      <c r="O8" s="150"/>
      <c r="P8" s="151"/>
      <c r="R8" s="164">
        <f>R4/((F3+12.5*(1+3.76)))</f>
        <v>1.0856428275401883E-7</v>
      </c>
      <c r="S8" s="164"/>
      <c r="U8" s="16">
        <f t="shared" si="0"/>
        <v>225.1320617865689</v>
      </c>
      <c r="V8" s="16">
        <f t="shared" si="1"/>
        <v>35.450595416371684</v>
      </c>
      <c r="W8" s="16">
        <f t="shared" si="2"/>
        <v>34.737327633497351</v>
      </c>
      <c r="X8" s="16">
        <f t="shared" si="3"/>
        <v>154.94413873669987</v>
      </c>
      <c r="Y8" s="16">
        <f t="shared" si="4"/>
        <v>0</v>
      </c>
      <c r="Z8">
        <v>400</v>
      </c>
    </row>
    <row r="9" spans="3:30" ht="15" customHeight="1" x14ac:dyDescent="0.3">
      <c r="C9" s="33" t="s">
        <v>11</v>
      </c>
      <c r="D9" s="4">
        <f>0*F3</f>
        <v>0</v>
      </c>
      <c r="F9" s="6" t="s">
        <v>52</v>
      </c>
      <c r="G9" s="4">
        <f>((2*G11)-(2*G7)-G8)/2</f>
        <v>0</v>
      </c>
      <c r="H9" s="6" t="s">
        <v>18</v>
      </c>
      <c r="J9" s="26">
        <f>(G9*(1+(J4/100)))</f>
        <v>0</v>
      </c>
      <c r="M9" s="152" t="s">
        <v>27</v>
      </c>
      <c r="N9" s="153"/>
      <c r="O9" s="144">
        <f>O7/C15</f>
        <v>44.341639154131371</v>
      </c>
      <c r="P9" s="145"/>
      <c r="U9" s="16">
        <f t="shared" si="0"/>
        <v>301.95655470957183</v>
      </c>
      <c r="V9" s="16">
        <f t="shared" si="1"/>
        <v>48.758055762019396</v>
      </c>
      <c r="W9" s="16">
        <f t="shared" si="2"/>
        <v>46.502675200278787</v>
      </c>
      <c r="X9" s="16">
        <f t="shared" si="3"/>
        <v>206.69582374727364</v>
      </c>
      <c r="Y9" s="16">
        <f t="shared" si="4"/>
        <v>0</v>
      </c>
      <c r="Z9">
        <v>450</v>
      </c>
    </row>
    <row r="10" spans="3:30" x14ac:dyDescent="0.3">
      <c r="F10" s="6" t="s">
        <v>53</v>
      </c>
      <c r="G10" s="4">
        <f>3.76*G11</f>
        <v>47</v>
      </c>
      <c r="H10" s="6" t="s">
        <v>54</v>
      </c>
      <c r="J10">
        <f>(G10*(1+(J4/100)))</f>
        <v>47</v>
      </c>
      <c r="M10" s="154"/>
      <c r="N10" s="155"/>
      <c r="O10" s="146"/>
      <c r="P10" s="147"/>
      <c r="R10" s="161" t="s">
        <v>55</v>
      </c>
      <c r="S10" s="161"/>
      <c r="U10" s="16">
        <f t="shared" si="0"/>
        <v>388.32759005899595</v>
      </c>
      <c r="V10" s="16">
        <f t="shared" si="1"/>
        <v>63.896316644241281</v>
      </c>
      <c r="W10" s="16">
        <f t="shared" si="2"/>
        <v>59.716673764055173</v>
      </c>
      <c r="X10" s="16">
        <f t="shared" si="3"/>
        <v>264.71459965069948</v>
      </c>
      <c r="Y10" s="16">
        <f t="shared" si="4"/>
        <v>0</v>
      </c>
      <c r="Z10">
        <v>500</v>
      </c>
    </row>
    <row r="11" spans="3:30" ht="15" customHeight="1" x14ac:dyDescent="0.3">
      <c r="F11" s="6" t="s">
        <v>15</v>
      </c>
      <c r="G11" s="4">
        <f>((2*(G7/F3)+(G8/F3)))/2</f>
        <v>12.5</v>
      </c>
      <c r="J11">
        <v>12.5</v>
      </c>
      <c r="R11" s="161"/>
      <c r="S11" s="161"/>
      <c r="U11" s="16">
        <f t="shared" si="0"/>
        <v>482.67802278555035</v>
      </c>
      <c r="V11" s="16">
        <f t="shared" si="1"/>
        <v>80.580974312160905</v>
      </c>
      <c r="W11" s="16">
        <f t="shared" si="2"/>
        <v>74.158278766825887</v>
      </c>
      <c r="X11" s="16">
        <f t="shared" si="3"/>
        <v>327.93876970656356</v>
      </c>
      <c r="Y11" s="16">
        <f t="shared" si="4"/>
        <v>0</v>
      </c>
      <c r="Z11">
        <v>550</v>
      </c>
    </row>
    <row r="12" spans="3:30" x14ac:dyDescent="0.3">
      <c r="R12" s="141">
        <f>R8*(J7+J8+J9+J10)</f>
        <v>6.9481140962572048E-6</v>
      </c>
      <c r="S12" s="142"/>
      <c r="U12" s="16">
        <f t="shared" si="0"/>
        <v>583.62606715860261</v>
      </c>
      <c r="V12" s="16">
        <f t="shared" si="1"/>
        <v>98.560000280943783</v>
      </c>
      <c r="W12" s="16">
        <f t="shared" si="2"/>
        <v>89.632954364905103</v>
      </c>
      <c r="X12" s="16">
        <f t="shared" si="3"/>
        <v>395.43311251275367</v>
      </c>
      <c r="Y12" s="16">
        <f t="shared" si="4"/>
        <v>0</v>
      </c>
      <c r="Z12">
        <v>600</v>
      </c>
    </row>
    <row r="13" spans="3:30" x14ac:dyDescent="0.3">
      <c r="U13" s="16">
        <f t="shared" si="0"/>
        <v>689.96181527614385</v>
      </c>
      <c r="V13" s="16">
        <f t="shared" si="1"/>
        <v>117.61143939689974</v>
      </c>
      <c r="W13" s="16">
        <f t="shared" si="2"/>
        <v>105.97071475838825</v>
      </c>
      <c r="X13" s="16">
        <f t="shared" si="3"/>
        <v>466.37966112085593</v>
      </c>
      <c r="Y13" s="16">
        <f t="shared" si="4"/>
        <v>0</v>
      </c>
      <c r="Z13">
        <v>650</v>
      </c>
    </row>
    <row r="14" spans="3:30" x14ac:dyDescent="0.3">
      <c r="C14" s="127" t="s">
        <v>59</v>
      </c>
      <c r="D14" s="128"/>
      <c r="R14" s="161" t="s">
        <v>61</v>
      </c>
      <c r="S14" s="161"/>
      <c r="U14" s="16">
        <f t="shared" si="0"/>
        <v>800.63421405995996</v>
      </c>
      <c r="V14" s="16">
        <f t="shared" si="1"/>
        <v>137.54118509570674</v>
      </c>
      <c r="W14" s="16">
        <f t="shared" si="2"/>
        <v>123.02423285881439</v>
      </c>
      <c r="X14" s="16">
        <f t="shared" si="3"/>
        <v>540.06879610543876</v>
      </c>
      <c r="Y14" s="16">
        <f t="shared" si="4"/>
        <v>0</v>
      </c>
      <c r="Z14">
        <v>700</v>
      </c>
    </row>
    <row r="15" spans="3:30" ht="15" customHeight="1" x14ac:dyDescent="0.3">
      <c r="C15" s="141">
        <f>(D7*Data!K4)+(D8*Data!K5)</f>
        <v>114.22672</v>
      </c>
      <c r="D15" s="142"/>
      <c r="H15" s="35" t="s">
        <v>41</v>
      </c>
      <c r="I15" s="15" t="s">
        <v>42</v>
      </c>
      <c r="J15" s="15" t="s">
        <v>43</v>
      </c>
      <c r="K15" s="15" t="s">
        <v>44</v>
      </c>
      <c r="L15" s="15" t="s">
        <v>45</v>
      </c>
      <c r="R15" s="161"/>
      <c r="S15" s="161"/>
      <c r="U15" s="16">
        <f t="shared" si="0"/>
        <v>914.73850073600329</v>
      </c>
      <c r="V15" s="16">
        <f t="shared" si="1"/>
        <v>158.18083185375582</v>
      </c>
      <c r="W15" s="16">
        <f t="shared" si="2"/>
        <v>140.66701629502231</v>
      </c>
      <c r="X15" s="16">
        <f t="shared" si="3"/>
        <v>615.89065258722519</v>
      </c>
      <c r="Y15" s="16">
        <f t="shared" si="4"/>
        <v>0</v>
      </c>
      <c r="Z15">
        <v>750</v>
      </c>
    </row>
    <row r="16" spans="3:30" x14ac:dyDescent="0.3">
      <c r="H16">
        <v>10</v>
      </c>
      <c r="I16" s="18">
        <f>AD4+(AD3-AD4)*((O7-AC4)/(AC3-AC4))</f>
        <v>2390.9039613541258</v>
      </c>
      <c r="J16">
        <f>(((4.17*10^13)*($R$16)*(($R$20)^0.5)*EXP(-67837/I16))/(Data!$D$8*6))*(Data!$D$10*10^-6)</f>
        <v>0</v>
      </c>
      <c r="K16">
        <f>SUM(J16:J31)</f>
        <v>0</v>
      </c>
      <c r="L16" s="18">
        <f>(K16/R12)*10^6</f>
        <v>0</v>
      </c>
      <c r="R16" s="156">
        <f>(J10*R8)/(Data!D10*10^-6)</f>
        <v>0.12756303223597212</v>
      </c>
      <c r="S16" s="156"/>
      <c r="U16" s="16">
        <f t="shared" si="0"/>
        <v>1031.504096799968</v>
      </c>
      <c r="V16" s="16">
        <f t="shared" si="1"/>
        <v>179.38560483261648</v>
      </c>
      <c r="W16" s="16">
        <f t="shared" si="2"/>
        <v>158.79165075720263</v>
      </c>
      <c r="X16" s="16">
        <f t="shared" si="3"/>
        <v>693.32684121014904</v>
      </c>
      <c r="Y16" s="16">
        <f t="shared" si="4"/>
        <v>0</v>
      </c>
      <c r="Z16">
        <v>800</v>
      </c>
    </row>
    <row r="17" spans="3:26" x14ac:dyDescent="0.3">
      <c r="C17" s="127" t="s">
        <v>25</v>
      </c>
      <c r="D17" s="128"/>
      <c r="H17">
        <v>12</v>
      </c>
      <c r="I17" s="18">
        <f>I16*(H17/H16)^((Data!$D$9-1)/(Data!$D$9))</f>
        <v>2455.0882000790471</v>
      </c>
      <c r="J17">
        <f>(((4.17*10^13)*($R$16)*(($R$20)^0.5)*EXP(-67837/I17))/(Data!$D$8*6))*(Data!$D$10*10^-6)</f>
        <v>0</v>
      </c>
      <c r="U17" s="16">
        <f t="shared" si="0"/>
        <v>1150.2829604680678</v>
      </c>
      <c r="V17" s="16">
        <f t="shared" si="1"/>
        <v>201.03236671662296</v>
      </c>
      <c r="W17" s="16">
        <f t="shared" si="2"/>
        <v>177.30811067914416</v>
      </c>
      <c r="X17" s="16">
        <f t="shared" si="3"/>
        <v>771.94248307230055</v>
      </c>
      <c r="Y17" s="16">
        <f t="shared" si="4"/>
        <v>0</v>
      </c>
      <c r="Z17">
        <v>850</v>
      </c>
    </row>
    <row r="18" spans="3:26" x14ac:dyDescent="0.3">
      <c r="C18" s="141">
        <f>G11*((2*Data!K6)+3.76*(2*Data!K7))</f>
        <v>1716.6148000000001</v>
      </c>
      <c r="D18" s="142"/>
      <c r="H18">
        <v>14</v>
      </c>
      <c r="I18" s="18">
        <f>I17*(H18/H17)^((Data!$D$9-1)/(Data!$D$9))</f>
        <v>2510.6976163801105</v>
      </c>
      <c r="J18">
        <f>(((4.17*10^13)*($R$16)*(($R$20)^0.5)*EXP(-67837/I18))/(Data!$D$8*6))*(Data!$D$10*10^-6)</f>
        <v>0</v>
      </c>
      <c r="R18" s="161" t="s">
        <v>62</v>
      </c>
      <c r="S18" s="161"/>
      <c r="U18" s="16">
        <f t="shared" si="0"/>
        <v>1270.5383976130179</v>
      </c>
      <c r="V18" s="16">
        <f t="shared" si="1"/>
        <v>223.01770174358245</v>
      </c>
      <c r="W18" s="16">
        <f t="shared" si="2"/>
        <v>196.14213725867506</v>
      </c>
      <c r="X18" s="16">
        <f t="shared" si="3"/>
        <v>851.37855861076048</v>
      </c>
      <c r="Y18" s="16">
        <f t="shared" si="4"/>
        <v>0</v>
      </c>
      <c r="Z18">
        <v>900</v>
      </c>
    </row>
    <row r="19" spans="3:26" x14ac:dyDescent="0.3">
      <c r="H19">
        <v>16</v>
      </c>
      <c r="I19" s="18">
        <f>I18*(H19/H18)^((Data!$D$9-1)/(Data!$D$9))</f>
        <v>2559.8857959995767</v>
      </c>
      <c r="J19">
        <f>(((4.17*10^13)*($R$16)*(($R$20)^0.5)*EXP(-67837/I19))/(Data!$D$8*6))*(Data!$D$10*10^-6)</f>
        <v>0</v>
      </c>
      <c r="R19" s="161"/>
      <c r="S19" s="161"/>
      <c r="U19" s="16">
        <f t="shared" si="0"/>
        <v>1391.8343311852175</v>
      </c>
      <c r="V19" s="16">
        <f t="shared" si="1"/>
        <v>245.25607692860211</v>
      </c>
      <c r="W19" s="16">
        <f t="shared" si="2"/>
        <v>215.23368381629987</v>
      </c>
      <c r="X19" s="16">
        <f t="shared" si="3"/>
        <v>931.34457044031547</v>
      </c>
      <c r="Y19" s="16">
        <f t="shared" si="4"/>
        <v>0</v>
      </c>
      <c r="Z19">
        <v>950</v>
      </c>
    </row>
    <row r="20" spans="3:26" x14ac:dyDescent="0.3">
      <c r="C20" s="143" t="s">
        <v>63</v>
      </c>
      <c r="D20" s="143"/>
      <c r="H20">
        <v>18</v>
      </c>
      <c r="I20" s="18">
        <f>I19*(H20/H19)^((Data!$D$9-1)/(Data!$D$9))</f>
        <v>2604.0721230076651</v>
      </c>
      <c r="J20">
        <f>(((4.17*10^13)*($R$16)*(($R$20)^0.5)*EXP(-67837/I20))/(Data!$D$8*6))*(Data!$D$10*10^-6)</f>
        <v>0</v>
      </c>
      <c r="R20" s="156">
        <f>(J9*R8)/(Data!D10*10^-6)</f>
        <v>0</v>
      </c>
      <c r="S20" s="156"/>
      <c r="U20" s="16">
        <f t="shared" si="0"/>
        <v>1513.8250291191403</v>
      </c>
      <c r="V20" s="16">
        <f t="shared" si="1"/>
        <v>267.67808048104018</v>
      </c>
      <c r="W20" s="16">
        <f t="shared" si="2"/>
        <v>234.53542849203012</v>
      </c>
      <c r="X20" s="16">
        <f t="shared" si="3"/>
        <v>1011.6115201460699</v>
      </c>
      <c r="Y20" s="16">
        <f t="shared" si="4"/>
        <v>0</v>
      </c>
      <c r="Z20" s="9">
        <v>1000</v>
      </c>
    </row>
    <row r="21" spans="3:26" x14ac:dyDescent="0.3">
      <c r="C21" s="143"/>
      <c r="D21" s="143"/>
      <c r="H21">
        <v>20</v>
      </c>
      <c r="I21" s="18">
        <f>I20*(H21/H20)^((Data!$D$9-1)/(Data!$D$9))</f>
        <v>2644.2440309234685</v>
      </c>
      <c r="J21">
        <f>(((4.17*10^13)*($R$16)*(($R$20)^0.5)*EXP(-67837/I21))/(Data!$D$8*6))*(Data!$D$10*10^-6)</f>
        <v>0</v>
      </c>
      <c r="U21" s="16">
        <f t="shared" si="0"/>
        <v>1636.2452907249194</v>
      </c>
      <c r="V21" s="16">
        <f t="shared" si="1"/>
        <v>290.22873741457397</v>
      </c>
      <c r="W21" s="16">
        <f t="shared" si="2"/>
        <v>254.01135428041081</v>
      </c>
      <c r="X21" s="16">
        <f t="shared" si="3"/>
        <v>1092.0051990299346</v>
      </c>
      <c r="Y21" s="16">
        <f t="shared" si="4"/>
        <v>0</v>
      </c>
      <c r="Z21" s="9">
        <v>1050</v>
      </c>
    </row>
    <row r="22" spans="3:26" x14ac:dyDescent="0.3">
      <c r="C22" s="113">
        <f>C18/C15</f>
        <v>15.028137024331961</v>
      </c>
      <c r="D22" s="113"/>
      <c r="H22">
        <v>22</v>
      </c>
      <c r="I22" s="18">
        <f>I21*(H22/H21)^((Data!$D$9-1)/(Data!$D$9))</f>
        <v>2681.1175436589292</v>
      </c>
      <c r="J22">
        <f>(((4.17*10^13)*($R$16)*(($R$20)^0.5)*EXP(-67837/I22))/(Data!$D$8*6))*(Data!$D$10*10^-6)</f>
        <v>0</v>
      </c>
      <c r="U22" s="16">
        <f t="shared" si="0"/>
        <v>1758.9010915651438</v>
      </c>
      <c r="V22" s="16">
        <f t="shared" si="1"/>
        <v>312.86590235039267</v>
      </c>
      <c r="W22" s="16">
        <f t="shared" si="2"/>
        <v>273.63539640374137</v>
      </c>
      <c r="X22" s="16">
        <f t="shared" si="3"/>
        <v>1172.3997928110098</v>
      </c>
      <c r="Y22" s="16">
        <f t="shared" si="4"/>
        <v>0</v>
      </c>
      <c r="Z22" s="9">
        <v>1100</v>
      </c>
    </row>
    <row r="23" spans="3:26" x14ac:dyDescent="0.3">
      <c r="H23">
        <v>24</v>
      </c>
      <c r="I23" s="18">
        <f>I22*(H23/H22)^((Data!$D$9-1)/(Data!$D$9))</f>
        <v>2715.2292285186149</v>
      </c>
      <c r="J23">
        <f>(((4.17*10^13)*($R$16)*(($R$20)^0.5)*EXP(-67837/I23))/(Data!$D$8*6))*(Data!$D$10*10^-6)</f>
        <v>0</v>
      </c>
      <c r="U23" s="16">
        <f t="shared" si="0"/>
        <v>1881.6606868168549</v>
      </c>
      <c r="V23" s="16">
        <f t="shared" si="1"/>
        <v>335.55872951350932</v>
      </c>
      <c r="W23" s="16">
        <f t="shared" si="2"/>
        <v>293.39015702349258</v>
      </c>
      <c r="X23" s="16">
        <f t="shared" si="3"/>
        <v>1252.7118002798529</v>
      </c>
      <c r="Y23" s="16">
        <f t="shared" si="4"/>
        <v>0</v>
      </c>
      <c r="Z23" s="9">
        <v>1150</v>
      </c>
    </row>
    <row r="24" spans="3:26" x14ac:dyDescent="0.3">
      <c r="H24">
        <v>26</v>
      </c>
      <c r="I24" s="18">
        <f>I23*(H24/H23)^((Data!$D$9-1)/(Data!$D$9))</f>
        <v>2746.9920614965727</v>
      </c>
      <c r="J24">
        <f>(((4.17*10^13)*($R$16)*(($R$20)^0.5)*EXP(-67837/I24))/(Data!$D$8*6))*(Data!$D$10*10^-6)</f>
        <v>0</v>
      </c>
      <c r="U24" s="16">
        <f t="shared" si="0"/>
        <v>2004.4461731187396</v>
      </c>
      <c r="V24" s="16">
        <f t="shared" si="1"/>
        <v>358.28621992219178</v>
      </c>
      <c r="W24" s="16">
        <f t="shared" si="2"/>
        <v>313.265687289916</v>
      </c>
      <c r="X24" s="16">
        <f t="shared" si="3"/>
        <v>1332.8942659066317</v>
      </c>
      <c r="Y24" s="16">
        <f t="shared" si="4"/>
        <v>0</v>
      </c>
      <c r="Z24" s="9">
        <v>1200</v>
      </c>
    </row>
    <row r="25" spans="3:26" x14ac:dyDescent="0.3">
      <c r="H25">
        <v>28</v>
      </c>
      <c r="I25" s="18">
        <f>I24*(H25/H24)^((Data!$D$9-1)/(Data!$D$9))</f>
        <v>2776.7310159153553</v>
      </c>
      <c r="J25">
        <f>(((4.17*10^13)*($R$16)*(($R$20)^0.5)*EXP(-67837/I25))/(Data!$D$8*6))*(Data!$D$10*10^-6)</f>
        <v>0</v>
      </c>
      <c r="U25" s="16">
        <f t="shared" si="0"/>
        <v>2127.225508903538</v>
      </c>
      <c r="V25" s="16">
        <f t="shared" si="1"/>
        <v>381.03584577051942</v>
      </c>
      <c r="W25" s="16">
        <f t="shared" si="2"/>
        <v>333.25833672985084</v>
      </c>
      <c r="X25" s="16">
        <f t="shared" si="3"/>
        <v>1412.9313264031675</v>
      </c>
      <c r="Y25" s="16">
        <f t="shared" si="4"/>
        <v>0</v>
      </c>
      <c r="Z25" s="9">
        <v>1250</v>
      </c>
    </row>
    <row r="26" spans="3:26" ht="15" customHeight="1" x14ac:dyDescent="0.3">
      <c r="H26">
        <v>30</v>
      </c>
      <c r="I26" s="18">
        <f>I25*(H26/H25)^((Data!$D$9-1)/(Data!$D$9))</f>
        <v>2804.7066362567016</v>
      </c>
      <c r="J26">
        <f>(((4.17*10^13)*($R$16)*(($R$20)^0.5)*EXP(-67837/I26))/(Data!$D$8*6))*(Data!$D$10*10^-6)</f>
        <v>0</v>
      </c>
      <c r="U26" s="16">
        <f t="shared" si="0"/>
        <v>2250.0049932156458</v>
      </c>
      <c r="V26" s="16">
        <f t="shared" si="1"/>
        <v>403.80225200405545</v>
      </c>
      <c r="W26" s="16">
        <f t="shared" si="2"/>
        <v>353.36966997272413</v>
      </c>
      <c r="X26" s="16">
        <f t="shared" si="3"/>
        <v>1492.8330712388663</v>
      </c>
      <c r="Y26" s="16">
        <f t="shared" si="4"/>
        <v>0</v>
      </c>
      <c r="Z26" s="9">
        <v>1300</v>
      </c>
    </row>
    <row r="27" spans="3:26" x14ac:dyDescent="0.3">
      <c r="H27">
        <v>32</v>
      </c>
      <c r="I27" s="18">
        <f>I26*(H27/H26)^((Data!$D$9-1)/(Data!$D$9))</f>
        <v>2831.1311726983572</v>
      </c>
      <c r="J27">
        <f>(((4.17*10^13)*($R$16)*(($R$20)^0.5)*EXP(-67837/I27))/(Data!$D$8*6))*(Data!$D$10*10^-6)</f>
        <v>0</v>
      </c>
      <c r="U27" s="16">
        <f t="shared" si="0"/>
        <v>2372.82220301392</v>
      </c>
      <c r="V27" s="16">
        <f t="shared" si="1"/>
        <v>426.58603508864434</v>
      </c>
      <c r="W27" s="16">
        <f t="shared" si="2"/>
        <v>373.60545081474766</v>
      </c>
      <c r="X27" s="16">
        <f t="shared" si="3"/>
        <v>1572.6307171105279</v>
      </c>
      <c r="Y27" s="16">
        <f t="shared" si="4"/>
        <v>0</v>
      </c>
      <c r="Z27" s="9">
        <v>1350</v>
      </c>
    </row>
    <row r="28" spans="3:26" ht="15" customHeight="1" x14ac:dyDescent="0.3">
      <c r="H28">
        <v>34</v>
      </c>
      <c r="I28" s="18">
        <f>I27*(H28/H27)^((Data!$D$9-1)/(Data!$D$9))</f>
        <v>2856.17993571646</v>
      </c>
      <c r="J28">
        <f>(((4.17*10^13)*($R$16)*(($R$20)^0.5)*EXP(-67837/I28))/(Data!$D$8*6))*(Data!$D$10*10^-6)</f>
        <v>0</v>
      </c>
      <c r="U28" s="16">
        <f t="shared" si="0"/>
        <v>2495.7393889596897</v>
      </c>
      <c r="V28" s="16">
        <f t="shared" si="1"/>
        <v>449.39259897232677</v>
      </c>
      <c r="W28" s="16">
        <f t="shared" si="2"/>
        <v>393.97469362130755</v>
      </c>
      <c r="X28" s="16">
        <f t="shared" si="3"/>
        <v>1652.3720963660551</v>
      </c>
      <c r="Y28" s="16">
        <f t="shared" si="4"/>
        <v>0</v>
      </c>
      <c r="Z28" s="9">
        <v>1400</v>
      </c>
    </row>
    <row r="29" spans="3:26" x14ac:dyDescent="0.3">
      <c r="H29">
        <v>36</v>
      </c>
      <c r="I29" s="18">
        <f>I28*(H29/H28)^((Data!$D$9-1)/(Data!$D$9))</f>
        <v>2879.9994808061392</v>
      </c>
      <c r="J29">
        <f>(((4.17*10^13)*($R$16)*(($R$20)^0.5)*EXP(-67837/I29))/(Data!$D$8*6))*(Data!$D$10*10^-6)</f>
        <v>0</v>
      </c>
      <c r="U29" s="16">
        <f t="shared" si="0"/>
        <v>2618.8373296899772</v>
      </c>
      <c r="V29" s="16">
        <f t="shared" si="1"/>
        <v>472.23108824037996</v>
      </c>
      <c r="W29" s="16">
        <f t="shared" si="2"/>
        <v>414.4887820675491</v>
      </c>
      <c r="X29" s="16">
        <f t="shared" si="3"/>
        <v>1732.1174593820479</v>
      </c>
      <c r="Y29" s="16">
        <f t="shared" si="4"/>
        <v>0</v>
      </c>
      <c r="Z29" s="9">
        <v>1450</v>
      </c>
    </row>
    <row r="30" spans="3:26" x14ac:dyDescent="0.3">
      <c r="H30">
        <v>38</v>
      </c>
      <c r="I30" s="18">
        <f>I29*(H30/H29)^((Data!$D$9-1)/(Data!$D$9))</f>
        <v>2902.7136327949338</v>
      </c>
      <c r="J30">
        <f>(((4.17*10^13)*($R$16)*(($R$20)^0.5)*EXP(-67837/I30))/(Data!$D$8*6))*(Data!$D$10*10^-6)</f>
        <v>0</v>
      </c>
      <c r="U30" s="16">
        <f t="shared" si="0"/>
        <v>2742.2096445758948</v>
      </c>
      <c r="V30" s="16">
        <f t="shared" si="1"/>
        <v>495.11339846347136</v>
      </c>
      <c r="W30" s="16">
        <f t="shared" si="2"/>
        <v>435.16065521715922</v>
      </c>
      <c r="X30" s="16">
        <f t="shared" si="3"/>
        <v>1811.9355908952643</v>
      </c>
      <c r="Y30" s="16">
        <f t="shared" si="4"/>
        <v>0</v>
      </c>
      <c r="Z30" s="9">
        <v>1500</v>
      </c>
    </row>
    <row r="31" spans="3:26" x14ac:dyDescent="0.3">
      <c r="H31">
        <v>40</v>
      </c>
      <c r="I31" s="18">
        <f>I30*(H31/H30)^((Data!$D$9-1)/(Data!$D$9))</f>
        <v>2924.428002166323</v>
      </c>
      <c r="J31">
        <f>(((4.17*10^13)*($R$16)*(($R$20)^0.5)*EXP(-67837/I31))/(Data!$D$8*6))*(Data!$D$10*10^-6)</f>
        <v>0</v>
      </c>
      <c r="U31" s="16">
        <f t="shared" si="0"/>
        <v>2865.9575649662902</v>
      </c>
      <c r="V31" s="16">
        <f t="shared" si="1"/>
        <v>518.05326373894377</v>
      </c>
      <c r="W31" s="16">
        <f t="shared" si="2"/>
        <v>456.00406093933981</v>
      </c>
      <c r="X31" s="16">
        <f t="shared" si="3"/>
        <v>1891.9002402880067</v>
      </c>
      <c r="Y31" s="16">
        <f t="shared" si="4"/>
        <v>0</v>
      </c>
      <c r="Z31" s="9">
        <v>1550</v>
      </c>
    </row>
    <row r="32" spans="3:26" x14ac:dyDescent="0.3">
      <c r="U32" s="16">
        <f t="shared" si="0"/>
        <v>2990.1851639165402</v>
      </c>
      <c r="V32" s="16">
        <f t="shared" si="1"/>
        <v>541.06542142521039</v>
      </c>
      <c r="W32" s="16">
        <f t="shared" si="2"/>
        <v>477.03287666398012</v>
      </c>
      <c r="X32" s="16">
        <f t="shared" si="3"/>
        <v>1972.0868658273496</v>
      </c>
      <c r="Y32" s="16">
        <f t="shared" si="4"/>
        <v>0</v>
      </c>
      <c r="Z32" s="9">
        <v>1600</v>
      </c>
    </row>
    <row r="33" spans="21:26" x14ac:dyDescent="0.3">
      <c r="U33" s="16">
        <f t="shared" si="0"/>
        <v>3114.9950444026076</v>
      </c>
      <c r="V33" s="16">
        <f t="shared" si="1"/>
        <v>564.16485406928052</v>
      </c>
      <c r="W33" s="16">
        <f t="shared" si="2"/>
        <v>498.26049747501872</v>
      </c>
      <c r="X33" s="16">
        <f t="shared" si="3"/>
        <v>2052.5696928583084</v>
      </c>
      <c r="Y33" s="16">
        <f t="shared" si="4"/>
        <v>0</v>
      </c>
      <c r="Z33" s="9">
        <v>1650</v>
      </c>
    </row>
    <row r="34" spans="21:26" x14ac:dyDescent="0.3">
      <c r="U34" s="16">
        <f t="shared" si="0"/>
        <v>3240.4844860202297</v>
      </c>
      <c r="V34" s="16">
        <f t="shared" si="1"/>
        <v>587.36610852739636</v>
      </c>
      <c r="W34" s="16">
        <f t="shared" si="2"/>
        <v>519.69929154200815</v>
      </c>
      <c r="X34" s="16">
        <f t="shared" si="3"/>
        <v>2133.4190859508253</v>
      </c>
      <c r="Y34" s="16">
        <f t="shared" si="4"/>
        <v>0</v>
      </c>
      <c r="Z34" s="9">
        <v>1700</v>
      </c>
    </row>
    <row r="35" spans="21:26" x14ac:dyDescent="0.3">
      <c r="U35" s="16">
        <f t="shared" ref="U35:U66" si="5">V35+W35+X35+Y35</f>
        <v>3366.7420501693964</v>
      </c>
      <c r="V35" s="16">
        <f t="shared" ref="V35:V70" si="6">$J$7*(((8.5770134353*10^-19)*(Z35^6))-((1.0374875556*10^-14)*(Z35^5))+((4.9689475953*10^-11)*(Z35^4))-((1.2019118054*10^-7)*(Z35^3))+((1.5650954893*10^-4)*(Z35^2))-((4.8239362033*10^-2)*(Z35))+5.2084519626)</f>
        <v>610.68269227880182</v>
      </c>
      <c r="W35" s="16">
        <f t="shared" ref="W35:W70" si="7">$J$8*(((6.6506859177*10^-19)*(Z35^6))-((7.8984343104*10^-15)*(Z35^5))+((3.6879849877*10^-11)*(Z35^4))-((8.6386228559*10^-8)*(Z35^3))+((1.1074017861*10^-4)*(Z35^2))-((3.1241611608*10^-2)*(Z35))+(3.3006694533))</f>
        <v>541.36012288986603</v>
      </c>
      <c r="X35" s="16">
        <f t="shared" ref="X35:X70" si="8">$J$10*(((5.9376621671*10^-19)*(Z35^6))-((7.1020711589*10^-15)*(Z35^5))+((3.3460896805*10^-11)*(Z35^4))-((7.8909601634*10^-8)*(Z35^3))+((9.8599769212*10^-5)*(Z35^2))-((2.8172899156*10^-2)*(Z35))+(3.05378908))</f>
        <v>2214.6992350007285</v>
      </c>
      <c r="Y35" s="16">
        <f t="shared" ref="Y35:Y66" si="9">$J$9*(((6.4958291549*10^-19)*(Z35^6))-((7.8224528491*10^-15)*(Z35^5))+((3.7120417697*10^-11)*(Z35^4))-((8.798317617*10^-8)*(Z35^3))+((1.0982327235*10^-4)*(Z35^2))-((3.2606444641*10^-2)*(Z35))+(3.5786489003))</f>
        <v>0</v>
      </c>
      <c r="Z35" s="9">
        <v>1750</v>
      </c>
    </row>
    <row r="36" spans="21:26" x14ac:dyDescent="0.3">
      <c r="U36" s="16">
        <f t="shared" si="5"/>
        <v>3493.844643723935</v>
      </c>
      <c r="V36" s="16">
        <f t="shared" si="6"/>
        <v>634.12654693262459</v>
      </c>
      <c r="W36" s="16">
        <f t="shared" si="7"/>
        <v>563.25194150682535</v>
      </c>
      <c r="X36" s="16">
        <f t="shared" si="8"/>
        <v>2296.466155284485</v>
      </c>
      <c r="Y36" s="16">
        <f t="shared" si="9"/>
        <v>0</v>
      </c>
      <c r="Z36" s="9">
        <v>1800</v>
      </c>
    </row>
    <row r="37" spans="21:26" x14ac:dyDescent="0.3">
      <c r="U37" s="16">
        <f t="shared" si="5"/>
        <v>3621.8550411863844</v>
      </c>
      <c r="V37" s="16">
        <f t="shared" si="6"/>
        <v>657.70759892787623</v>
      </c>
      <c r="W37" s="16">
        <f t="shared" si="7"/>
        <v>585.38144079058247</v>
      </c>
      <c r="X37" s="16">
        <f t="shared" si="8"/>
        <v>2378.7660014679259</v>
      </c>
      <c r="Y37" s="16">
        <f t="shared" si="9"/>
        <v>0</v>
      </c>
      <c r="Z37" s="9">
        <v>1850</v>
      </c>
    </row>
    <row r="38" spans="21:26" x14ac:dyDescent="0.3">
      <c r="U38" s="16">
        <f t="shared" si="5"/>
        <v>3750.8198653280151</v>
      </c>
      <c r="V38" s="16">
        <f t="shared" si="6"/>
        <v>681.43338742658705</v>
      </c>
      <c r="W38" s="16">
        <f t="shared" si="7"/>
        <v>607.75278233263555</v>
      </c>
      <c r="X38" s="16">
        <f t="shared" si="8"/>
        <v>2461.6336955687925</v>
      </c>
      <c r="Y38" s="16">
        <f t="shared" si="9"/>
        <v>0</v>
      </c>
      <c r="Z38" s="9">
        <v>1900</v>
      </c>
    </row>
    <row r="39" spans="21:26" x14ac:dyDescent="0.3">
      <c r="U39" s="16">
        <f t="shared" si="5"/>
        <v>3880.768026314081</v>
      </c>
      <c r="V39" s="16">
        <f t="shared" si="6"/>
        <v>705.30876940004293</v>
      </c>
      <c r="W39" s="16">
        <f t="shared" si="7"/>
        <v>630.36738804081608</v>
      </c>
      <c r="X39" s="16">
        <f t="shared" si="8"/>
        <v>2545.0918688732222</v>
      </c>
      <c r="Y39" s="16">
        <f t="shared" si="9"/>
        <v>0</v>
      </c>
      <c r="Z39" s="9">
        <v>1950</v>
      </c>
    </row>
    <row r="40" spans="21:26" x14ac:dyDescent="0.3">
      <c r="U40" s="16">
        <f t="shared" si="5"/>
        <v>4011.709619314257</v>
      </c>
      <c r="V40" s="16">
        <f t="shared" si="6"/>
        <v>729.33570190816113</v>
      </c>
      <c r="W40" s="16">
        <f t="shared" si="7"/>
        <v>653.22379960001979</v>
      </c>
      <c r="X40" s="16">
        <f t="shared" si="8"/>
        <v>2629.1501178060762</v>
      </c>
      <c r="Y40" s="16">
        <f t="shared" si="9"/>
        <v>0</v>
      </c>
      <c r="Z40" s="9">
        <v>2000</v>
      </c>
    </row>
    <row r="41" spans="21:26" x14ac:dyDescent="0.3">
      <c r="U41" s="16">
        <f t="shared" si="5"/>
        <v>4143.6352805982888</v>
      </c>
      <c r="V41" s="16">
        <f t="shared" si="6"/>
        <v>753.51310157197156</v>
      </c>
      <c r="W41" s="16">
        <f t="shared" si="7"/>
        <v>676.31760527113647</v>
      </c>
      <c r="X41" s="16">
        <f t="shared" si="8"/>
        <v>2713.8045737551806</v>
      </c>
      <c r="Y41" s="16">
        <f t="shared" si="9"/>
        <v>0</v>
      </c>
      <c r="Z41" s="9">
        <v>2050</v>
      </c>
    </row>
    <row r="42" spans="21:26" x14ac:dyDescent="0.3">
      <c r="U42" s="16">
        <f t="shared" si="5"/>
        <v>4276.516002116854</v>
      </c>
      <c r="V42" s="16">
        <f t="shared" si="6"/>
        <v>777.83678123923437</v>
      </c>
      <c r="W42" s="16">
        <f t="shared" si="7"/>
        <v>699.64143402816603</v>
      </c>
      <c r="X42" s="16">
        <f t="shared" si="8"/>
        <v>2799.0377868494538</v>
      </c>
      <c r="Y42" s="16">
        <f t="shared" si="9"/>
        <v>0</v>
      </c>
      <c r="Z42" s="9">
        <v>2100</v>
      </c>
    </row>
    <row r="43" spans="21:26" x14ac:dyDescent="0.3">
      <c r="U43" s="16">
        <f t="shared" si="5"/>
        <v>4410.303404567605</v>
      </c>
      <c r="V43" s="16">
        <f t="shared" si="6"/>
        <v>802.29946384316486</v>
      </c>
      <c r="W43" s="16">
        <f t="shared" si="7"/>
        <v>723.18501703352365</v>
      </c>
      <c r="X43" s="16">
        <f t="shared" si="8"/>
        <v>2884.818923690917</v>
      </c>
      <c r="Y43" s="16">
        <f t="shared" si="9"/>
        <v>0</v>
      </c>
      <c r="Z43" s="9">
        <v>2150</v>
      </c>
    </row>
    <row r="44" spans="21:26" x14ac:dyDescent="0.3">
      <c r="U44" s="16">
        <f t="shared" si="5"/>
        <v>4544.9304689464188</v>
      </c>
      <c r="V44" s="16">
        <f t="shared" si="6"/>
        <v>826.8908734542814</v>
      </c>
      <c r="W44" s="16">
        <f t="shared" si="7"/>
        <v>746.93531645156872</v>
      </c>
      <c r="X44" s="16">
        <f t="shared" si="8"/>
        <v>2971.1042790405691</v>
      </c>
      <c r="Y44" s="16">
        <f t="shared" si="9"/>
        <v>0</v>
      </c>
      <c r="Z44" s="9">
        <v>2200</v>
      </c>
    </row>
    <row r="45" spans="21:26" x14ac:dyDescent="0.3">
      <c r="U45" s="16">
        <f t="shared" si="5"/>
        <v>4680.3127265838939</v>
      </c>
      <c r="V45" s="16">
        <f t="shared" si="6"/>
        <v>851.59790352539176</v>
      </c>
      <c r="W45" s="16">
        <f t="shared" si="7"/>
        <v>770.87672160029058</v>
      </c>
      <c r="X45" s="16">
        <f t="shared" si="8"/>
        <v>3057.838101458211</v>
      </c>
      <c r="Y45" s="16">
        <f t="shared" si="9"/>
        <v>0</v>
      </c>
      <c r="Z45" s="9">
        <v>2250</v>
      </c>
    </row>
    <row r="46" spans="21:26" x14ac:dyDescent="0.3">
      <c r="U46" s="16">
        <f t="shared" si="5"/>
        <v>4816.3499076669596</v>
      </c>
      <c r="V46" s="16">
        <f t="shared" si="6"/>
        <v>876.40486232966646</v>
      </c>
      <c r="W46" s="16">
        <f t="shared" si="7"/>
        <v>794.99131244121543</v>
      </c>
      <c r="X46" s="16">
        <f t="shared" si="8"/>
        <v>3144.9537328960778</v>
      </c>
      <c r="Y46" s="16">
        <f t="shared" si="9"/>
        <v>0</v>
      </c>
      <c r="Z46" s="9">
        <v>2300</v>
      </c>
    </row>
    <row r="47" spans="21:26" x14ac:dyDescent="0.3">
      <c r="U47" s="16">
        <f t="shared" si="5"/>
        <v>4952.9280482457871</v>
      </c>
      <c r="V47" s="16">
        <f t="shared" si="6"/>
        <v>901.29379559186862</v>
      </c>
      <c r="W47" s="16">
        <f t="shared" si="7"/>
        <v>819.25919040750489</v>
      </c>
      <c r="X47" s="16">
        <f t="shared" si="8"/>
        <v>3232.3750622464131</v>
      </c>
      <c r="Y47" s="16">
        <f t="shared" si="9"/>
        <v>0</v>
      </c>
      <c r="Z47" s="9">
        <v>2350</v>
      </c>
    </row>
    <row r="48" spans="21:26" x14ac:dyDescent="0.3">
      <c r="U48" s="16">
        <f t="shared" si="5"/>
        <v>5089.9220557258341</v>
      </c>
      <c r="V48" s="16">
        <f t="shared" si="6"/>
        <v>926.24488631267832</v>
      </c>
      <c r="W48" s="16">
        <f t="shared" si="7"/>
        <v>843.65887657023484</v>
      </c>
      <c r="X48" s="16">
        <f t="shared" si="8"/>
        <v>3320.0182928429203</v>
      </c>
      <c r="Y48" s="16">
        <f t="shared" si="9"/>
        <v>0</v>
      </c>
      <c r="Z48" s="9">
        <v>2400</v>
      </c>
    </row>
    <row r="49" spans="21:26" x14ac:dyDescent="0.3">
      <c r="U49" s="16">
        <f t="shared" si="5"/>
        <v>5227.1987328451141</v>
      </c>
      <c r="V49" s="16">
        <f t="shared" si="6"/>
        <v>951.23693178616134</v>
      </c>
      <c r="W49" s="16">
        <f t="shared" si="7"/>
        <v>868.1677771428831</v>
      </c>
      <c r="X49" s="16">
        <f t="shared" si="8"/>
        <v>3407.7940239160698</v>
      </c>
      <c r="Y49" s="16">
        <f t="shared" si="9"/>
        <v>0</v>
      </c>
      <c r="Z49" s="9">
        <v>2450</v>
      </c>
    </row>
    <row r="50" spans="21:26" x14ac:dyDescent="0.3">
      <c r="U50" s="16">
        <f t="shared" si="5"/>
        <v>5364.6202601367031</v>
      </c>
      <c r="V50" s="16">
        <f t="shared" si="6"/>
        <v>976.24789781033212</v>
      </c>
      <c r="W50" s="16">
        <f t="shared" si="7"/>
        <v>892.76271632401756</v>
      </c>
      <c r="X50" s="16">
        <f t="shared" si="8"/>
        <v>3495.6096460023532</v>
      </c>
      <c r="Y50" s="16">
        <f t="shared" si="9"/>
        <v>0</v>
      </c>
      <c r="Z50" s="9">
        <v>2500</v>
      </c>
    </row>
    <row r="51" spans="21:26" x14ac:dyDescent="0.3">
      <c r="U51" s="16">
        <f t="shared" si="5"/>
        <v>5502.0481368763812</v>
      </c>
      <c r="V51" s="16">
        <f t="shared" si="6"/>
        <v>1001.2555500908588</v>
      </c>
      <c r="W51" s="16">
        <f t="shared" si="7"/>
        <v>917.42053647815339</v>
      </c>
      <c r="X51" s="16">
        <f t="shared" si="8"/>
        <v>3583.3720503073696</v>
      </c>
      <c r="Y51" s="16">
        <f t="shared" si="9"/>
        <v>0</v>
      </c>
      <c r="Z51" s="9">
        <v>2550</v>
      </c>
    </row>
    <row r="52" spans="21:26" x14ac:dyDescent="0.3">
      <c r="U52" s="16">
        <f t="shared" si="5"/>
        <v>5639.3475805155003</v>
      </c>
      <c r="V52" s="16">
        <f t="shared" si="6"/>
        <v>1026.2381628378805</v>
      </c>
      <c r="W52" s="16">
        <f t="shared" si="7"/>
        <v>942.11876565483101</v>
      </c>
      <c r="X52" s="16">
        <f t="shared" si="8"/>
        <v>3670.9906520227887</v>
      </c>
      <c r="Y52" s="16">
        <f t="shared" si="9"/>
        <v>0</v>
      </c>
      <c r="Z52" s="9">
        <v>2600</v>
      </c>
    </row>
    <row r="53" spans="21:26" x14ac:dyDescent="0.3">
      <c r="U53" s="16">
        <f t="shared" si="5"/>
        <v>5776.3923845991321</v>
      </c>
      <c r="V53" s="16">
        <f t="shared" si="6"/>
        <v>1051.1753045559433</v>
      </c>
      <c r="W53" s="16">
        <f t="shared" si="7"/>
        <v>966.83635244588766</v>
      </c>
      <c r="X53" s="16">
        <f t="shared" si="8"/>
        <v>3758.3807275973008</v>
      </c>
      <c r="Y53" s="16">
        <f t="shared" si="9"/>
        <v>0</v>
      </c>
      <c r="Z53" s="9">
        <v>2650</v>
      </c>
    </row>
    <row r="54" spans="21:26" x14ac:dyDescent="0.3">
      <c r="U54" s="16">
        <f t="shared" si="5"/>
        <v>5913.0702351693053</v>
      </c>
      <c r="V54" s="16">
        <f t="shared" si="6"/>
        <v>1076.0487010270735</v>
      </c>
      <c r="W54" s="16">
        <f t="shared" si="7"/>
        <v>991.55446818089354</v>
      </c>
      <c r="X54" s="16">
        <f t="shared" si="8"/>
        <v>3845.467065961338</v>
      </c>
      <c r="Y54" s="16">
        <f t="shared" si="9"/>
        <v>0</v>
      </c>
      <c r="Z54" s="9">
        <v>2700</v>
      </c>
    </row>
    <row r="55" spans="21:26" x14ac:dyDescent="0.3">
      <c r="U55" s="16">
        <f t="shared" si="5"/>
        <v>6049.2884856534793</v>
      </c>
      <c r="V55" s="16">
        <f t="shared" si="6"/>
        <v>1100.8431754869382</v>
      </c>
      <c r="W55" s="16">
        <f t="shared" si="7"/>
        <v>1016.2573764608317</v>
      </c>
      <c r="X55" s="16">
        <f t="shared" si="8"/>
        <v>3932.1879337057094</v>
      </c>
      <c r="Y55" s="16">
        <f t="shared" si="9"/>
        <v>0</v>
      </c>
      <c r="Z55" s="9">
        <v>2750</v>
      </c>
    </row>
    <row r="56" spans="21:26" x14ac:dyDescent="0.3">
      <c r="U56" s="16">
        <f t="shared" si="5"/>
        <v>6184.9803902382828</v>
      </c>
      <c r="V56" s="16">
        <f t="shared" si="6"/>
        <v>1125.5476659941655</v>
      </c>
      <c r="W56" s="16">
        <f t="shared" si="7"/>
        <v>1040.9333700299228</v>
      </c>
      <c r="X56" s="16">
        <f t="shared" si="8"/>
        <v>4018.4993542141951</v>
      </c>
      <c r="Y56" s="16">
        <f t="shared" si="9"/>
        <v>0</v>
      </c>
      <c r="Z56" s="9">
        <v>2800</v>
      </c>
    </row>
    <row r="57" spans="21:26" x14ac:dyDescent="0.3">
      <c r="U57" s="16">
        <f t="shared" si="5"/>
        <v>6320.1117957284332</v>
      </c>
      <c r="V57" s="16">
        <f t="shared" si="6"/>
        <v>1150.1563199927664</v>
      </c>
      <c r="W57" s="16">
        <f t="shared" si="7"/>
        <v>1065.5757749856778</v>
      </c>
      <c r="X57" s="16">
        <f t="shared" si="8"/>
        <v>4104.3797007499888</v>
      </c>
      <c r="Y57" s="16">
        <f t="shared" si="9"/>
        <v>0</v>
      </c>
      <c r="Z57" s="9">
        <v>2850</v>
      </c>
    </row>
    <row r="58" spans="21:26" x14ac:dyDescent="0.3">
      <c r="U58" s="16">
        <f t="shared" si="5"/>
        <v>6454.6882918906722</v>
      </c>
      <c r="V58" s="16">
        <f t="shared" si="6"/>
        <v>1174.6696660676632</v>
      </c>
      <c r="W58" s="16">
        <f t="shared" si="7"/>
        <v>1090.1840223271561</v>
      </c>
      <c r="X58" s="16">
        <f t="shared" si="8"/>
        <v>4189.8346034958531</v>
      </c>
      <c r="Y58" s="16">
        <f t="shared" si="9"/>
        <v>0</v>
      </c>
      <c r="Z58" s="9">
        <v>2900</v>
      </c>
    </row>
    <row r="59" spans="21:26" x14ac:dyDescent="0.3">
      <c r="U59" s="16">
        <f t="shared" si="5"/>
        <v>6588.7628202832575</v>
      </c>
      <c r="V59" s="16">
        <f t="shared" si="6"/>
        <v>1199.0958628933613</v>
      </c>
      <c r="W59" s="16">
        <f t="shared" si="7"/>
        <v>1114.7647868413503</v>
      </c>
      <c r="X59" s="16">
        <f t="shared" si="8"/>
        <v>4274.9021705485457</v>
      </c>
      <c r="Y59" s="16">
        <f t="shared" si="9"/>
        <v>0</v>
      </c>
      <c r="Z59" s="9">
        <v>2950</v>
      </c>
    </row>
    <row r="60" spans="21:26" x14ac:dyDescent="0.3">
      <c r="U60" s="16">
        <f t="shared" si="5"/>
        <v>6722.4437415704369</v>
      </c>
      <c r="V60" s="16">
        <f t="shared" si="6"/>
        <v>1223.4520253757573</v>
      </c>
      <c r="W60" s="16">
        <f t="shared" si="7"/>
        <v>1139.3331933278657</v>
      </c>
      <c r="X60" s="16">
        <f t="shared" si="8"/>
        <v>4359.6585228668137</v>
      </c>
      <c r="Y60" s="16">
        <f t="shared" si="9"/>
        <v>0</v>
      </c>
      <c r="Z60" s="9">
        <v>3000</v>
      </c>
    </row>
    <row r="61" spans="21:26" x14ac:dyDescent="0.3">
      <c r="U61" s="16">
        <f t="shared" si="5"/>
        <v>6855.9033613220226</v>
      </c>
      <c r="V61" s="16">
        <f t="shared" si="6"/>
        <v>1247.76562798702</v>
      </c>
      <c r="W61" s="16">
        <f t="shared" si="7"/>
        <v>1163.9140901617106</v>
      </c>
      <c r="X61" s="16">
        <f t="shared" si="8"/>
        <v>4444.2236431732917</v>
      </c>
      <c r="Y61" s="16">
        <f t="shared" si="9"/>
        <v>0</v>
      </c>
      <c r="Z61" s="9">
        <v>3050</v>
      </c>
    </row>
    <row r="62" spans="21:26" x14ac:dyDescent="0.3">
      <c r="U62" s="16">
        <f t="shared" si="5"/>
        <v>6989.3869142984531</v>
      </c>
      <c r="V62" s="16">
        <f t="shared" si="6"/>
        <v>1272.0759852936219</v>
      </c>
      <c r="W62" s="16">
        <f t="shared" si="7"/>
        <v>1188.5433901943313</v>
      </c>
      <c r="X62" s="16">
        <f t="shared" si="8"/>
        <v>4528.7675388104999</v>
      </c>
      <c r="Y62" s="16">
        <f t="shared" si="9"/>
        <v>0</v>
      </c>
      <c r="Z62" s="9">
        <v>3100</v>
      </c>
    </row>
    <row r="63" spans="21:26" x14ac:dyDescent="0.3">
      <c r="U63" s="16">
        <f t="shared" si="5"/>
        <v>7123.2220072207101</v>
      </c>
      <c r="V63" s="16">
        <f t="shared" si="6"/>
        <v>1296.4358096774827</v>
      </c>
      <c r="W63" s="16">
        <f t="shared" si="7"/>
        <v>1213.269478992805</v>
      </c>
      <c r="X63" s="16">
        <f t="shared" si="8"/>
        <v>4613.5167185504224</v>
      </c>
      <c r="Y63" s="16">
        <f t="shared" si="9"/>
        <v>0</v>
      </c>
      <c r="Z63" s="9">
        <v>3150</v>
      </c>
    </row>
    <row r="64" spans="21:26" x14ac:dyDescent="0.3">
      <c r="U64" s="16">
        <f t="shared" si="5"/>
        <v>7257.8285200260243</v>
      </c>
      <c r="V64" s="16">
        <f t="shared" si="6"/>
        <v>1320.912846250272</v>
      </c>
      <c r="W64" s="16">
        <f t="shared" si="7"/>
        <v>1238.1546904172758</v>
      </c>
      <c r="X64" s="16">
        <f t="shared" si="8"/>
        <v>4698.7609833584766</v>
      </c>
      <c r="Y64" s="16">
        <f t="shared" si="9"/>
        <v>0</v>
      </c>
      <c r="Z64" s="9">
        <v>3200</v>
      </c>
    </row>
    <row r="65" spans="21:26" x14ac:dyDescent="0.3">
      <c r="U65" s="16">
        <f t="shared" si="5"/>
        <v>7393.7289656079065</v>
      </c>
      <c r="V65" s="16">
        <f t="shared" si="6"/>
        <v>1345.5915849607607</v>
      </c>
      <c r="W65" s="16">
        <f t="shared" si="7"/>
        <v>1263.2768495365272</v>
      </c>
      <c r="X65" s="16">
        <f t="shared" si="8"/>
        <v>4784.8605311106185</v>
      </c>
      <c r="Y65" s="16">
        <f t="shared" si="9"/>
        <v>0</v>
      </c>
      <c r="Z65" s="9">
        <v>3250</v>
      </c>
    </row>
    <row r="66" spans="21:26" x14ac:dyDescent="0.3">
      <c r="U66" s="16">
        <f t="shared" si="5"/>
        <v>7531.5593080421349</v>
      </c>
      <c r="V66" s="16">
        <f t="shared" si="6"/>
        <v>1370.5750498953385</v>
      </c>
      <c r="W66" s="16">
        <f t="shared" si="7"/>
        <v>1288.7308828818013</v>
      </c>
      <c r="X66" s="16">
        <f t="shared" si="8"/>
        <v>4872.2533752649952</v>
      </c>
      <c r="Y66" s="16">
        <f t="shared" si="9"/>
        <v>0</v>
      </c>
      <c r="Z66" s="9">
        <v>3300</v>
      </c>
    </row>
    <row r="67" spans="21:26" x14ac:dyDescent="0.3">
      <c r="U67" s="16">
        <f t="shared" ref="U67:U70" si="10">V67+W67+X67+Y67</f>
        <v>7672.0802392976857</v>
      </c>
      <c r="V67" s="16">
        <f t="shared" si="6"/>
        <v>1395.9866657716668</v>
      </c>
      <c r="W67" s="16">
        <f t="shared" si="7"/>
        <v>1314.6304960387884</v>
      </c>
      <c r="X67" s="16">
        <f t="shared" si="8"/>
        <v>4961.4630774872303</v>
      </c>
      <c r="Y67" s="16">
        <f t="shared" ref="Y67:Y70" si="11">$J$9*(((6.4958291549*10^-19)*(Z67^6))-((7.8224528491*10^-15)*(Z67^5))+((3.7120417697*10^-11)*(Z67^4))-((8.798317617*10^-8)*(Z67^3))+((1.0982327235*10^-4)*(Z67^2))-((3.2606444641*10^-2)*(Z67))+(3.5786489003))</f>
        <v>0</v>
      </c>
      <c r="Z67" s="9">
        <v>3350</v>
      </c>
    </row>
    <row r="68" spans="21:26" x14ac:dyDescent="0.3">
      <c r="U68" s="16">
        <f t="shared" si="10"/>
        <v>7816.1889144328252</v>
      </c>
      <c r="V68" s="16">
        <f t="shared" si="6"/>
        <v>1421.9722016254475</v>
      </c>
      <c r="W68" s="16">
        <f t="shared" si="7"/>
        <v>1341.109918577808</v>
      </c>
      <c r="X68" s="16">
        <f t="shared" si="8"/>
        <v>5053.1067942295695</v>
      </c>
      <c r="Y68" s="16">
        <f t="shared" si="11"/>
        <v>0</v>
      </c>
      <c r="Z68" s="9">
        <v>3400</v>
      </c>
    </row>
    <row r="69" spans="21:26" x14ac:dyDescent="0.3">
      <c r="U69" s="16">
        <f t="shared" si="10"/>
        <v>7964.9311452764614</v>
      </c>
      <c r="V69" s="16">
        <f t="shared" si="6"/>
        <v>1448.7017916902155</v>
      </c>
      <c r="W69" s="16">
        <f t="shared" si="7"/>
        <v>1368.3257163221815</v>
      </c>
      <c r="X69" s="16">
        <f t="shared" si="8"/>
        <v>5147.9036372640649</v>
      </c>
      <c r="Y69" s="16">
        <f t="shared" si="11"/>
        <v>0</v>
      </c>
      <c r="Z69" s="9">
        <v>3450</v>
      </c>
    </row>
    <row r="70" spans="21:26" x14ac:dyDescent="0.3">
      <c r="U70" s="16">
        <f t="shared" si="10"/>
        <v>8119.5140525945262</v>
      </c>
      <c r="V70" s="16">
        <f t="shared" si="6"/>
        <v>1476.3720334704165</v>
      </c>
      <c r="W70" s="16">
        <f t="shared" si="7"/>
        <v>1396.4586709548275</v>
      </c>
      <c r="X70" s="16">
        <f t="shared" si="8"/>
        <v>5246.683348169282</v>
      </c>
      <c r="Y70" s="16">
        <f t="shared" si="11"/>
        <v>0</v>
      </c>
      <c r="Z70" s="9">
        <v>3500</v>
      </c>
    </row>
  </sheetData>
  <mergeCells count="34">
    <mergeCell ref="U1:Z1"/>
    <mergeCell ref="C2:D2"/>
    <mergeCell ref="F2:H2"/>
    <mergeCell ref="R2:S3"/>
    <mergeCell ref="C3:D3"/>
    <mergeCell ref="F3:H3"/>
    <mergeCell ref="M3:N4"/>
    <mergeCell ref="O3:P4"/>
    <mergeCell ref="C4:D4"/>
    <mergeCell ref="R4:S4"/>
    <mergeCell ref="M5:N6"/>
    <mergeCell ref="O5:P6"/>
    <mergeCell ref="C6:D6"/>
    <mergeCell ref="F6:H6"/>
    <mergeCell ref="R6:S7"/>
    <mergeCell ref="M7:N8"/>
    <mergeCell ref="O7:P8"/>
    <mergeCell ref="R8:S8"/>
    <mergeCell ref="C22:D22"/>
    <mergeCell ref="J2:K3"/>
    <mergeCell ref="J4:K4"/>
    <mergeCell ref="R16:S16"/>
    <mergeCell ref="C17:D17"/>
    <mergeCell ref="C18:D18"/>
    <mergeCell ref="R18:S19"/>
    <mergeCell ref="C20:D21"/>
    <mergeCell ref="R20:S20"/>
    <mergeCell ref="M9:N10"/>
    <mergeCell ref="O9:P10"/>
    <mergeCell ref="R10:S11"/>
    <mergeCell ref="R12:S12"/>
    <mergeCell ref="C14:D14"/>
    <mergeCell ref="R14:S15"/>
    <mergeCell ref="C15:D1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BA8FFD4-7A2E-477D-8C35-CBFFAE6C1791}">
          <x14:formula1>
            <xm:f>Data!$F$3:$F$15</xm:f>
          </x14:formula1>
          <xm:sqref>F3:H3</xm:sqref>
        </x14:dataValidation>
        <x14:dataValidation type="list" allowBlank="1" showInputMessage="1" showErrorMessage="1" xr:uid="{D09900C3-7775-4835-8DF2-FC75C8800D51}">
          <x14:formula1>
            <xm:f>Data!$H$3:$H$13</xm:f>
          </x14:formula1>
          <xm:sqref>J4:K4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ADD7E-0D1E-4481-B5B4-59DCE6C6D6AA}">
  <sheetPr codeName="Sheet4"/>
  <dimension ref="A1:AE101"/>
  <sheetViews>
    <sheetView zoomScale="110" zoomScaleNormal="110" workbookViewId="0">
      <selection activeCell="V21" sqref="V21"/>
    </sheetView>
  </sheetViews>
  <sheetFormatPr defaultRowHeight="14.4" x14ac:dyDescent="0.3"/>
  <cols>
    <col min="1" max="1" width="15.5546875" bestFit="1" customWidth="1"/>
    <col min="2" max="2" width="13.5546875" bestFit="1" customWidth="1"/>
    <col min="3" max="15" width="15" bestFit="1" customWidth="1"/>
    <col min="19" max="19" width="22.88671875" bestFit="1" customWidth="1"/>
    <col min="22" max="22" width="30.33203125" bestFit="1" customWidth="1"/>
    <col min="24" max="24" width="8.33203125" bestFit="1" customWidth="1"/>
    <col min="25" max="25" width="30.33203125" customWidth="1"/>
    <col min="26" max="26" width="8.88671875" customWidth="1"/>
    <col min="28" max="28" width="30.33203125" bestFit="1" customWidth="1"/>
    <col min="31" max="31" width="30.33203125" bestFit="1" customWidth="1"/>
  </cols>
  <sheetData>
    <row r="1" spans="1:31" x14ac:dyDescent="0.3">
      <c r="A1" s="4" t="s">
        <v>98</v>
      </c>
      <c r="B1" s="37" t="s">
        <v>92</v>
      </c>
      <c r="C1" s="15">
        <v>1</v>
      </c>
      <c r="D1" s="15">
        <v>0.99</v>
      </c>
      <c r="E1" s="15">
        <v>0.98</v>
      </c>
      <c r="F1" s="15">
        <v>0.97</v>
      </c>
      <c r="G1" s="60">
        <v>0.96</v>
      </c>
      <c r="H1" s="15">
        <v>0.95</v>
      </c>
      <c r="I1" s="15">
        <v>0.9</v>
      </c>
      <c r="J1" s="15">
        <v>0.85</v>
      </c>
      <c r="K1" s="15">
        <v>0.8</v>
      </c>
      <c r="L1" s="15">
        <v>0.75</v>
      </c>
      <c r="M1" s="15">
        <v>0.7</v>
      </c>
      <c r="N1" s="15">
        <v>0.65</v>
      </c>
      <c r="O1" s="15">
        <v>0.6</v>
      </c>
      <c r="R1" s="169" t="s">
        <v>92</v>
      </c>
      <c r="S1" s="167" t="s">
        <v>117</v>
      </c>
      <c r="U1" t="s">
        <v>99</v>
      </c>
      <c r="V1" s="165" t="s">
        <v>117</v>
      </c>
      <c r="X1" t="s">
        <v>100</v>
      </c>
      <c r="Y1" s="165" t="s">
        <v>117</v>
      </c>
      <c r="AA1" t="s">
        <v>101</v>
      </c>
      <c r="AB1" s="165" t="s">
        <v>117</v>
      </c>
      <c r="AD1" t="s">
        <v>102</v>
      </c>
      <c r="AE1" s="165" t="s">
        <v>117</v>
      </c>
    </row>
    <row r="2" spans="1:31" x14ac:dyDescent="0.3">
      <c r="A2" s="28" t="s">
        <v>96</v>
      </c>
      <c r="B2" s="29" t="s">
        <v>41</v>
      </c>
      <c r="C2" s="30" t="s">
        <v>97</v>
      </c>
      <c r="D2" s="30" t="s">
        <v>97</v>
      </c>
      <c r="E2" s="30" t="s">
        <v>97</v>
      </c>
      <c r="F2" s="30" t="s">
        <v>97</v>
      </c>
      <c r="G2" s="61" t="s">
        <v>97</v>
      </c>
      <c r="H2" s="30" t="s">
        <v>97</v>
      </c>
      <c r="I2" s="30" t="s">
        <v>97</v>
      </c>
      <c r="J2" s="30" t="s">
        <v>97</v>
      </c>
      <c r="K2" s="30" t="s">
        <v>97</v>
      </c>
      <c r="L2" s="30" t="s">
        <v>97</v>
      </c>
      <c r="M2" s="30" t="s">
        <v>97</v>
      </c>
      <c r="N2" s="30" t="s">
        <v>97</v>
      </c>
      <c r="O2" s="30" t="s">
        <v>97</v>
      </c>
      <c r="R2" s="170"/>
      <c r="S2" s="168"/>
      <c r="U2" s="58" t="s">
        <v>92</v>
      </c>
      <c r="V2" s="165"/>
      <c r="X2" s="58" t="s">
        <v>92</v>
      </c>
      <c r="Y2" s="165"/>
      <c r="AA2" s="58" t="s">
        <v>92</v>
      </c>
      <c r="AB2" s="165"/>
      <c r="AD2" s="58" t="s">
        <v>92</v>
      </c>
      <c r="AE2" s="165"/>
    </row>
    <row r="3" spans="1:31" x14ac:dyDescent="0.3">
      <c r="A3" s="30">
        <v>0</v>
      </c>
      <c r="B3" s="10">
        <v>10</v>
      </c>
      <c r="C3" s="25">
        <v>2390.9039613541258</v>
      </c>
      <c r="D3" s="25">
        <v>2375.4363377986515</v>
      </c>
      <c r="E3" s="25">
        <v>2359.9127286933453</v>
      </c>
      <c r="F3" s="25">
        <v>2344.3156051357514</v>
      </c>
      <c r="G3" s="18">
        <v>2328.6316246030265</v>
      </c>
      <c r="H3" s="18">
        <v>2312.8906243493075</v>
      </c>
      <c r="I3" s="18">
        <v>2232.973583204036</v>
      </c>
      <c r="J3" s="18">
        <v>2150.9452878722686</v>
      </c>
      <c r="K3" s="18">
        <v>2066.4569127763789</v>
      </c>
      <c r="L3" s="18">
        <v>1979.3671721844216</v>
      </c>
      <c r="M3" s="18">
        <v>1889.471142351091</v>
      </c>
      <c r="N3" s="18">
        <v>1796.617043441436</v>
      </c>
      <c r="O3" s="18">
        <v>1700.7406327018946</v>
      </c>
      <c r="R3" s="59">
        <v>0.6</v>
      </c>
      <c r="S3" s="25">
        <v>1700.7406327018946</v>
      </c>
      <c r="U3" s="1">
        <v>0.6</v>
      </c>
      <c r="V3" s="18">
        <v>1638.6562235801928</v>
      </c>
      <c r="X3" s="1">
        <v>0.6</v>
      </c>
      <c r="Y3" s="18">
        <v>1581.8993979335087</v>
      </c>
      <c r="AA3" s="1">
        <v>0.6</v>
      </c>
      <c r="AB3" s="18">
        <v>1529.8576488321223</v>
      </c>
      <c r="AD3" s="1">
        <v>0.6</v>
      </c>
      <c r="AE3" s="18">
        <v>1482.0067100124629</v>
      </c>
    </row>
    <row r="4" spans="1:31" x14ac:dyDescent="0.3">
      <c r="A4" s="30">
        <v>1</v>
      </c>
      <c r="B4" s="10">
        <v>12</v>
      </c>
      <c r="C4" s="25">
        <v>2455.0882000790471</v>
      </c>
      <c r="D4" s="25">
        <v>2439.2053454399165</v>
      </c>
      <c r="E4" s="25">
        <v>2423.2650023089896</v>
      </c>
      <c r="F4" s="25">
        <v>2407.2491712173314</v>
      </c>
      <c r="G4" s="18">
        <v>2391.1441514597191</v>
      </c>
      <c r="H4" s="18">
        <v>2374.9805812766408</v>
      </c>
      <c r="I4" s="18">
        <v>2292.9181530602164</v>
      </c>
      <c r="J4" s="18">
        <v>2208.6877936661226</v>
      </c>
      <c r="K4" s="18">
        <v>2121.9313132325492</v>
      </c>
      <c r="L4" s="18">
        <v>2032.5036331871481</v>
      </c>
      <c r="M4" s="18">
        <v>1940.1943285705102</v>
      </c>
      <c r="N4" s="18">
        <v>1844.8475449912337</v>
      </c>
      <c r="O4" s="18">
        <v>1746.3973150877014</v>
      </c>
      <c r="R4" s="59">
        <v>0.65</v>
      </c>
      <c r="S4" s="25">
        <v>1796.617043441436</v>
      </c>
      <c r="U4" s="1">
        <v>0.65</v>
      </c>
      <c r="V4" s="18">
        <v>1730.7371017634475</v>
      </c>
      <c r="X4" s="1">
        <v>0.65</v>
      </c>
      <c r="Y4" s="18">
        <v>1670.3994506812883</v>
      </c>
      <c r="AA4" s="1">
        <v>0.65</v>
      </c>
      <c r="AB4" s="18">
        <v>1614.9647288876258</v>
      </c>
      <c r="AD4" s="1">
        <v>0.65</v>
      </c>
      <c r="AE4" s="18">
        <v>1563.8972208523487</v>
      </c>
    </row>
    <row r="5" spans="1:31" x14ac:dyDescent="0.3">
      <c r="A5" s="30">
        <v>2</v>
      </c>
      <c r="B5" s="10">
        <v>14</v>
      </c>
      <c r="C5" s="25">
        <v>2510.6976163801105</v>
      </c>
      <c r="D5" s="25">
        <v>2494.455004288825</v>
      </c>
      <c r="E5" s="25">
        <v>2478.153601552332</v>
      </c>
      <c r="F5" s="25">
        <v>2461.7750010014934</v>
      </c>
      <c r="G5" s="18">
        <v>2445.3051916008008</v>
      </c>
      <c r="H5" s="18">
        <v>2428.7755055677121</v>
      </c>
      <c r="I5" s="18">
        <v>2344.8543075795064</v>
      </c>
      <c r="J5" s="18">
        <v>2258.716073299051</v>
      </c>
      <c r="K5" s="18">
        <v>2169.9944996207255</v>
      </c>
      <c r="L5" s="18">
        <v>2078.5412218439178</v>
      </c>
      <c r="M5" s="18">
        <v>1984.1410487408755</v>
      </c>
      <c r="N5" s="18">
        <v>1886.6345957123074</v>
      </c>
      <c r="O5" s="18">
        <v>1785.9544011910214</v>
      </c>
      <c r="R5" s="59">
        <v>0.7</v>
      </c>
      <c r="S5" s="25">
        <v>1889.471142351091</v>
      </c>
      <c r="U5" s="1">
        <v>0.7</v>
      </c>
      <c r="V5" s="18">
        <v>1820.0962834641864</v>
      </c>
      <c r="X5" s="1">
        <v>0.7</v>
      </c>
      <c r="Y5" s="18">
        <v>1756.4633798404977</v>
      </c>
      <c r="AA5" s="1">
        <v>0.7</v>
      </c>
      <c r="AB5" s="18">
        <v>1697.8864478043936</v>
      </c>
      <c r="AD5" s="1">
        <v>0.7</v>
      </c>
      <c r="AE5" s="18">
        <v>1643.8147997065112</v>
      </c>
    </row>
    <row r="6" spans="1:31" x14ac:dyDescent="0.3">
      <c r="A6" s="30">
        <v>3</v>
      </c>
      <c r="B6" s="10">
        <v>16</v>
      </c>
      <c r="C6" s="25">
        <v>2559.8857959995767</v>
      </c>
      <c r="D6" s="25">
        <v>2543.3249677615822</v>
      </c>
      <c r="E6" s="25">
        <v>2526.7041970850314</v>
      </c>
      <c r="F6" s="25">
        <v>2510.0047161778512</v>
      </c>
      <c r="G6" s="18">
        <v>2493.2122395081833</v>
      </c>
      <c r="H6" s="18">
        <v>2476.3587131367185</v>
      </c>
      <c r="I6" s="18">
        <v>2390.7933781032575</v>
      </c>
      <c r="J6" s="18">
        <v>2302.9675718458948</v>
      </c>
      <c r="K6" s="18">
        <v>2212.5078148539997</v>
      </c>
      <c r="L6" s="18">
        <v>2119.262835748953</v>
      </c>
      <c r="M6" s="18">
        <v>2023.0132273971547</v>
      </c>
      <c r="N6" s="18">
        <v>1923.5964826256322</v>
      </c>
      <c r="O6" s="18">
        <v>1820.9438181980036</v>
      </c>
      <c r="R6" s="59">
        <v>0.75</v>
      </c>
      <c r="S6" s="25">
        <v>1979.3671721844216</v>
      </c>
      <c r="U6" s="1">
        <v>0.75</v>
      </c>
      <c r="V6" s="18">
        <v>1906.7330155481354</v>
      </c>
      <c r="X6" s="1">
        <v>0.75</v>
      </c>
      <c r="Y6" s="18">
        <v>1839.9782808854352</v>
      </c>
      <c r="AA6" s="1">
        <v>0.75</v>
      </c>
      <c r="AB6" s="18">
        <v>1778.4509446951554</v>
      </c>
      <c r="AD6" s="1">
        <v>0.75</v>
      </c>
      <c r="AE6" s="18">
        <v>1721.6094840238704</v>
      </c>
    </row>
    <row r="7" spans="1:31" x14ac:dyDescent="0.3">
      <c r="A7" s="30">
        <v>4</v>
      </c>
      <c r="B7" s="10">
        <v>18</v>
      </c>
      <c r="C7" s="25">
        <v>2604.0721230076651</v>
      </c>
      <c r="D7" s="25">
        <v>2587.2254374188497</v>
      </c>
      <c r="E7" s="25">
        <v>2570.3177747218078</v>
      </c>
      <c r="F7" s="25">
        <v>2553.3300431725938</v>
      </c>
      <c r="G7" s="18">
        <v>2536.2477106560123</v>
      </c>
      <c r="H7" s="18">
        <v>2519.1032746554333</v>
      </c>
      <c r="I7" s="18">
        <v>2432.0609917517768</v>
      </c>
      <c r="J7" s="18">
        <v>2342.7192195083139</v>
      </c>
      <c r="K7" s="18">
        <v>2250.6980317644052</v>
      </c>
      <c r="L7" s="18">
        <v>2155.8435460379942</v>
      </c>
      <c r="M7" s="18">
        <v>2057.9325679970952</v>
      </c>
      <c r="N7" s="18">
        <v>1956.7997854236446</v>
      </c>
      <c r="O7" s="18">
        <v>1852.3752278101015</v>
      </c>
      <c r="R7" s="59">
        <v>0.8</v>
      </c>
      <c r="S7" s="25">
        <v>2066.4569127763789</v>
      </c>
      <c r="U7" s="1">
        <v>0.8</v>
      </c>
      <c r="V7" s="18">
        <v>1990.6588017238778</v>
      </c>
      <c r="X7" s="1">
        <v>0.8</v>
      </c>
      <c r="Y7" s="18">
        <v>1920.9731246619674</v>
      </c>
      <c r="AA7" s="1">
        <v>0.8</v>
      </c>
      <c r="AB7" s="18">
        <v>1856.7410419169537</v>
      </c>
      <c r="AD7" s="1">
        <v>0.8</v>
      </c>
      <c r="AE7" s="18">
        <v>1797.312248003486</v>
      </c>
    </row>
    <row r="8" spans="1:31" x14ac:dyDescent="0.3">
      <c r="A8" s="30">
        <v>5</v>
      </c>
      <c r="B8" s="10">
        <v>20</v>
      </c>
      <c r="C8" s="25">
        <v>2644.2440309234685</v>
      </c>
      <c r="D8" s="25">
        <v>2627.1374587147006</v>
      </c>
      <c r="E8" s="25">
        <v>2609.9689687299133</v>
      </c>
      <c r="F8" s="25">
        <v>2592.7191747049856</v>
      </c>
      <c r="G8" s="18">
        <v>2575.3733203439892</v>
      </c>
      <c r="H8" s="18">
        <v>2557.9644044550855</v>
      </c>
      <c r="I8" s="18">
        <v>2469.579357446436</v>
      </c>
      <c r="J8" s="18">
        <v>2378.8593478585121</v>
      </c>
      <c r="K8" s="18">
        <v>2285.4185885721372</v>
      </c>
      <c r="L8" s="18">
        <v>2189.1008232259587</v>
      </c>
      <c r="M8" s="18">
        <v>2089.6794143644024</v>
      </c>
      <c r="N8" s="18">
        <v>1986.986499568455</v>
      </c>
      <c r="O8" s="18">
        <v>1880.9510289254545</v>
      </c>
      <c r="R8" s="59">
        <v>0.85</v>
      </c>
      <c r="S8" s="25">
        <v>2150.9452878722686</v>
      </c>
      <c r="U8" s="1">
        <v>0.85</v>
      </c>
      <c r="V8" s="18">
        <v>2072.0232849661484</v>
      </c>
      <c r="X8" s="1">
        <v>0.85</v>
      </c>
      <c r="Y8" s="18">
        <v>1999.5918956564733</v>
      </c>
      <c r="AA8" s="1">
        <v>0.85</v>
      </c>
      <c r="AB8" s="18">
        <v>1932.6903100050517</v>
      </c>
      <c r="AD8" s="1">
        <v>0.85</v>
      </c>
      <c r="AE8" s="18">
        <v>1870.7987953318946</v>
      </c>
    </row>
    <row r="9" spans="1:31" x14ac:dyDescent="0.3">
      <c r="A9" s="30">
        <v>6</v>
      </c>
      <c r="B9" s="10">
        <v>22</v>
      </c>
      <c r="C9" s="25">
        <v>2681.1175436589292</v>
      </c>
      <c r="D9" s="25">
        <v>2663.7724233430945</v>
      </c>
      <c r="E9" s="25">
        <v>2646.3645218188653</v>
      </c>
      <c r="F9" s="25">
        <v>2628.8741824841163</v>
      </c>
      <c r="G9" s="18">
        <v>2611.2864432689958</v>
      </c>
      <c r="H9" s="18">
        <v>2593.6347631441772</v>
      </c>
      <c r="I9" s="18">
        <v>2504.0172023741711</v>
      </c>
      <c r="J9" s="18">
        <v>2412.0321183869933</v>
      </c>
      <c r="K9" s="18">
        <v>2317.2883443307019</v>
      </c>
      <c r="L9" s="18">
        <v>2219.6274448767749</v>
      </c>
      <c r="M9" s="18">
        <v>2118.8196221506278</v>
      </c>
      <c r="N9" s="18">
        <v>2014.6946729216679</v>
      </c>
      <c r="O9" s="18">
        <v>1907.1805564988376</v>
      </c>
      <c r="R9" s="59">
        <v>0.9</v>
      </c>
      <c r="S9" s="25">
        <v>2232.973583204036</v>
      </c>
      <c r="U9" s="1">
        <v>0.9</v>
      </c>
      <c r="V9" s="18">
        <v>2151.063420266159</v>
      </c>
      <c r="X9" s="1">
        <v>0.9</v>
      </c>
      <c r="Y9" s="18">
        <v>2075.8077669104637</v>
      </c>
      <c r="AA9" s="1">
        <v>0.9</v>
      </c>
      <c r="AB9" s="18">
        <v>2006.4605110167249</v>
      </c>
      <c r="AD9" s="1">
        <v>0.9</v>
      </c>
      <c r="AE9" s="18">
        <v>1942.2335351231261</v>
      </c>
    </row>
    <row r="10" spans="1:31" x14ac:dyDescent="0.3">
      <c r="A10" s="30">
        <v>7</v>
      </c>
      <c r="B10" s="10">
        <v>24</v>
      </c>
      <c r="C10" s="25">
        <v>2715.2292285186149</v>
      </c>
      <c r="D10" s="25">
        <v>2697.6634273603954</v>
      </c>
      <c r="E10" s="25">
        <v>2680.0340462325335</v>
      </c>
      <c r="F10" s="25">
        <v>2662.3211784432274</v>
      </c>
      <c r="G10" s="18">
        <v>2644.5096715611803</v>
      </c>
      <c r="H10" s="18">
        <v>2626.6334102533824</v>
      </c>
      <c r="I10" s="18">
        <v>2535.8756510619714</v>
      </c>
      <c r="J10" s="18">
        <v>2442.7202468088349</v>
      </c>
      <c r="K10" s="18">
        <v>2346.7710538515075</v>
      </c>
      <c r="L10" s="18">
        <v>2247.8676210990443</v>
      </c>
      <c r="M10" s="18">
        <v>2145.7772269733855</v>
      </c>
      <c r="N10" s="18">
        <v>2040.3275027592597</v>
      </c>
      <c r="O10" s="18">
        <v>1931.4454911965624</v>
      </c>
      <c r="R10" s="59">
        <v>0.95</v>
      </c>
      <c r="S10" s="25">
        <v>2312.8906243493075</v>
      </c>
      <c r="U10" s="1">
        <v>0.95</v>
      </c>
      <c r="V10" s="18">
        <v>2227.854301052063</v>
      </c>
      <c r="X10" s="1">
        <v>0.95</v>
      </c>
      <c r="Y10" s="18">
        <v>2149.9464955944013</v>
      </c>
      <c r="AA10" s="1">
        <v>0.95</v>
      </c>
      <c r="AB10" s="18">
        <v>2078.0759119323534</v>
      </c>
      <c r="AD10" s="1">
        <v>0.95</v>
      </c>
      <c r="AE10" s="18">
        <v>2011.6069399086543</v>
      </c>
    </row>
    <row r="11" spans="1:31" x14ac:dyDescent="0.3">
      <c r="A11" s="30">
        <v>8</v>
      </c>
      <c r="B11" s="10">
        <v>26</v>
      </c>
      <c r="C11" s="25">
        <v>2746.9920614965727</v>
      </c>
      <c r="D11" s="25">
        <v>2729.2207750693919</v>
      </c>
      <c r="E11" s="25">
        <v>2711.3851649121771</v>
      </c>
      <c r="F11" s="25">
        <v>2693.465091464047</v>
      </c>
      <c r="G11" s="18">
        <v>2675.44522504011</v>
      </c>
      <c r="H11" s="18">
        <v>2657.3598466912072</v>
      </c>
      <c r="I11" s="18">
        <v>2565.5404005098462</v>
      </c>
      <c r="J11" s="18">
        <v>2471.2952615428926</v>
      </c>
      <c r="K11" s="18">
        <v>2374.2236520476677</v>
      </c>
      <c r="L11" s="18">
        <v>2274.163243971549</v>
      </c>
      <c r="M11" s="18">
        <v>2170.8785933524759</v>
      </c>
      <c r="N11" s="18">
        <v>2064.1953151007733</v>
      </c>
      <c r="O11" s="18">
        <v>1954.0395985001201</v>
      </c>
      <c r="R11" s="59">
        <v>0.96</v>
      </c>
      <c r="S11" s="25">
        <v>2328.6316246030265</v>
      </c>
      <c r="U11" s="1">
        <v>0.96</v>
      </c>
      <c r="V11" s="18">
        <v>2242.9917055824849</v>
      </c>
      <c r="X11" s="1">
        <v>0.96</v>
      </c>
      <c r="Y11" s="18">
        <v>2164.4901486651784</v>
      </c>
      <c r="AA11" s="1">
        <v>0.96</v>
      </c>
      <c r="AB11" s="18">
        <v>2092.1819826593919</v>
      </c>
      <c r="AD11" s="1">
        <v>0.96</v>
      </c>
      <c r="AE11" s="18">
        <v>2025.2348617894431</v>
      </c>
    </row>
    <row r="12" spans="1:31" x14ac:dyDescent="0.3">
      <c r="A12" s="30">
        <v>9</v>
      </c>
      <c r="B12" s="10">
        <v>28</v>
      </c>
      <c r="C12" s="25">
        <v>2776.7310159153553</v>
      </c>
      <c r="D12" s="25">
        <v>2758.7673374225296</v>
      </c>
      <c r="E12" s="25">
        <v>2740.738638830539</v>
      </c>
      <c r="F12" s="25">
        <v>2722.6245625474808</v>
      </c>
      <c r="G12" s="18">
        <v>2704.4096129291925</v>
      </c>
      <c r="H12" s="18">
        <v>2686.128442153401</v>
      </c>
      <c r="I12" s="18">
        <v>2593.3149580339555</v>
      </c>
      <c r="J12" s="18">
        <v>2498.0495205626066</v>
      </c>
      <c r="K12" s="18">
        <v>2399.927013174155</v>
      </c>
      <c r="L12" s="18">
        <v>2298.783350451396</v>
      </c>
      <c r="M12" s="18">
        <v>2194.3805395143618</v>
      </c>
      <c r="N12" s="18">
        <v>2086.5423073792304</v>
      </c>
      <c r="O12" s="18">
        <v>1975.1940442543726</v>
      </c>
      <c r="R12" s="59">
        <v>0.97</v>
      </c>
      <c r="S12" s="25">
        <v>2344.3156051357514</v>
      </c>
      <c r="U12" s="1">
        <v>0.97</v>
      </c>
      <c r="V12" s="18">
        <v>2258.0355360769763</v>
      </c>
      <c r="X12" s="1">
        <v>0.97</v>
      </c>
      <c r="Y12" s="18">
        <v>2178.9809211914767</v>
      </c>
      <c r="AA12" s="1">
        <v>0.97</v>
      </c>
      <c r="AB12" s="18">
        <v>2106.1949353216996</v>
      </c>
      <c r="AD12" s="1">
        <v>0.97</v>
      </c>
      <c r="AE12" s="18">
        <v>2038.8136811876834</v>
      </c>
    </row>
    <row r="13" spans="1:31" x14ac:dyDescent="0.3">
      <c r="A13" s="30">
        <v>10</v>
      </c>
      <c r="B13" s="10">
        <v>30</v>
      </c>
      <c r="C13" s="25">
        <v>2804.7066362567016</v>
      </c>
      <c r="D13" s="25">
        <v>2786.5619733449425</v>
      </c>
      <c r="E13" s="25">
        <v>2768.3516352552233</v>
      </c>
      <c r="F13" s="25">
        <v>2750.0550592924969</v>
      </c>
      <c r="G13" s="18">
        <v>2731.6565936936772</v>
      </c>
      <c r="H13" s="18">
        <v>2713.1912397578722</v>
      </c>
      <c r="I13" s="18">
        <v>2619.4426579356241</v>
      </c>
      <c r="J13" s="18">
        <v>2523.217419282571</v>
      </c>
      <c r="K13" s="18">
        <v>2424.1063256760426</v>
      </c>
      <c r="L13" s="18">
        <v>2321.943638534985</v>
      </c>
      <c r="M13" s="18">
        <v>2216.4889671964197</v>
      </c>
      <c r="N13" s="18">
        <v>2107.5642627226994</v>
      </c>
      <c r="O13" s="18">
        <v>1995.0941636270561</v>
      </c>
      <c r="R13" s="59">
        <v>0.98</v>
      </c>
      <c r="S13" s="25">
        <v>2359.9127286933453</v>
      </c>
      <c r="U13" s="1">
        <v>0.98</v>
      </c>
      <c r="V13" s="18">
        <v>2272.9914438017518</v>
      </c>
      <c r="X13" s="1">
        <v>0.98</v>
      </c>
      <c r="Y13" s="18">
        <v>2193.4194307589705</v>
      </c>
      <c r="AA13" s="1">
        <v>0.98</v>
      </c>
      <c r="AB13" s="18">
        <v>2120.1046487260801</v>
      </c>
      <c r="AD13" s="1">
        <v>0.98</v>
      </c>
      <c r="AE13" s="18">
        <v>2052.3268270605499</v>
      </c>
    </row>
    <row r="14" spans="1:31" x14ac:dyDescent="0.3">
      <c r="A14" s="30">
        <v>11</v>
      </c>
      <c r="B14" s="10">
        <v>32</v>
      </c>
      <c r="C14" s="25">
        <v>2831.1311726983572</v>
      </c>
      <c r="D14" s="25">
        <v>2812.8155598911135</v>
      </c>
      <c r="E14" s="25">
        <v>2794.4336531473878</v>
      </c>
      <c r="F14" s="25">
        <v>2775.9646960407531</v>
      </c>
      <c r="G14" s="18">
        <v>2757.3928893450779</v>
      </c>
      <c r="H14" s="18">
        <v>2738.7535641241207</v>
      </c>
      <c r="I14" s="18">
        <v>2644.121730276619</v>
      </c>
      <c r="J14" s="18">
        <v>2546.9899057822786</v>
      </c>
      <c r="K14" s="18">
        <v>2446.9450372593569</v>
      </c>
      <c r="L14" s="18">
        <v>2343.8198246211805</v>
      </c>
      <c r="M14" s="18">
        <v>2237.37161236475</v>
      </c>
      <c r="N14" s="18">
        <v>2127.4206740648056</v>
      </c>
      <c r="O14" s="18">
        <v>2013.8909382165225</v>
      </c>
      <c r="R14" s="59">
        <v>0.99</v>
      </c>
      <c r="S14" s="25">
        <v>2375.4363377986515</v>
      </c>
      <c r="U14" s="1">
        <v>0.99</v>
      </c>
      <c r="V14" s="18">
        <v>2287.8934201672591</v>
      </c>
      <c r="X14" s="1">
        <v>0.99</v>
      </c>
      <c r="Y14" s="18">
        <v>2207.7624273465299</v>
      </c>
      <c r="AA14" s="1">
        <v>0.99</v>
      </c>
      <c r="AB14" s="18">
        <v>2133.9643264345837</v>
      </c>
      <c r="AD14" s="1">
        <v>0.99</v>
      </c>
      <c r="AE14" s="18">
        <v>2065.7113595198089</v>
      </c>
    </row>
    <row r="15" spans="1:31" x14ac:dyDescent="0.3">
      <c r="A15" s="30">
        <v>12</v>
      </c>
      <c r="B15" s="10">
        <v>34</v>
      </c>
      <c r="C15" s="25">
        <v>2856.17993571646</v>
      </c>
      <c r="D15" s="25">
        <v>2837.702273390224</v>
      </c>
      <c r="E15" s="25">
        <v>2819.1577305841765</v>
      </c>
      <c r="F15" s="25">
        <v>2800.5253672269882</v>
      </c>
      <c r="G15" s="18">
        <v>2781.7892443070336</v>
      </c>
      <c r="H15" s="18">
        <v>2762.9850054837752</v>
      </c>
      <c r="I15" s="18">
        <v>2667.5159054569904</v>
      </c>
      <c r="J15" s="18">
        <v>2569.5246958247453</v>
      </c>
      <c r="K15" s="18">
        <v>2468.5946686673619</v>
      </c>
      <c r="L15" s="18">
        <v>2364.5570436911507</v>
      </c>
      <c r="M15" s="18">
        <v>2257.167018470268</v>
      </c>
      <c r="N15" s="18">
        <v>2146.2432764289597</v>
      </c>
      <c r="O15" s="18">
        <v>2031.7090730108955</v>
      </c>
      <c r="R15" s="59">
        <v>1</v>
      </c>
      <c r="S15" s="25">
        <v>2390.9039613541258</v>
      </c>
      <c r="U15" s="1">
        <v>1</v>
      </c>
      <c r="V15" s="18">
        <v>2302.7308968005241</v>
      </c>
      <c r="X15" s="1">
        <v>1</v>
      </c>
      <c r="Y15" s="18">
        <v>2222.0172815254246</v>
      </c>
      <c r="AA15" s="1">
        <v>1</v>
      </c>
      <c r="AB15" s="18">
        <v>2147.7742379433521</v>
      </c>
      <c r="AD15" s="1">
        <v>1</v>
      </c>
      <c r="AE15" s="18">
        <v>2079.0478753625143</v>
      </c>
    </row>
    <row r="16" spans="1:31" x14ac:dyDescent="0.3">
      <c r="A16" s="30">
        <v>13</v>
      </c>
      <c r="B16" s="10">
        <v>36</v>
      </c>
      <c r="C16" s="25">
        <v>2879.9994808061392</v>
      </c>
      <c r="D16" s="25">
        <v>2861.3677212168323</v>
      </c>
      <c r="E16" s="25">
        <v>2842.6685233878247</v>
      </c>
      <c r="F16" s="25">
        <v>2823.8807726148916</v>
      </c>
      <c r="G16" s="18">
        <v>2804.9883969606058</v>
      </c>
      <c r="H16" s="18">
        <v>2786.0273373401255</v>
      </c>
      <c r="I16" s="18">
        <v>2689.7620582966329</v>
      </c>
      <c r="J16" s="18">
        <v>2590.9536361326982</v>
      </c>
      <c r="K16" s="18">
        <v>2489.1818877298451</v>
      </c>
      <c r="L16" s="18">
        <v>2384.2766252255651</v>
      </c>
      <c r="M16" s="18">
        <v>2275.9910046271143</v>
      </c>
      <c r="N16" s="18">
        <v>2164.1421972416979</v>
      </c>
      <c r="O16" s="18">
        <v>2048.6528184901358</v>
      </c>
    </row>
    <row r="17" spans="1:31" x14ac:dyDescent="0.3">
      <c r="A17" s="30">
        <v>14</v>
      </c>
      <c r="B17" s="10">
        <v>38</v>
      </c>
      <c r="C17" s="25">
        <v>2902.7136327949338</v>
      </c>
      <c r="D17" s="25">
        <v>2883.934927130827</v>
      </c>
      <c r="E17" s="25">
        <v>2865.0882513510815</v>
      </c>
      <c r="F17" s="25">
        <v>2846.1523242227604</v>
      </c>
      <c r="G17" s="18">
        <v>2827.1109470513215</v>
      </c>
      <c r="H17" s="18">
        <v>2808.0003442128796</v>
      </c>
      <c r="I17" s="18">
        <v>2710.9758344146558</v>
      </c>
      <c r="J17" s="18">
        <v>2611.3881240828714</v>
      </c>
      <c r="K17" s="18">
        <v>2508.8137161737254</v>
      </c>
      <c r="L17" s="18">
        <v>2403.0810805769061</v>
      </c>
      <c r="M17" s="18">
        <v>2293.9414264757179</v>
      </c>
      <c r="N17" s="18">
        <v>2181.2104832331083</v>
      </c>
      <c r="O17" s="18">
        <v>2064.8102559485733</v>
      </c>
    </row>
    <row r="18" spans="1:31" x14ac:dyDescent="0.3">
      <c r="A18" s="30">
        <v>15</v>
      </c>
      <c r="B18" s="10">
        <v>40</v>
      </c>
      <c r="C18" s="25">
        <v>2924.428002166323</v>
      </c>
      <c r="D18" s="25">
        <v>2905.5088183832245</v>
      </c>
      <c r="E18" s="25">
        <v>2886.521156019518</v>
      </c>
      <c r="F18" s="25">
        <v>2867.4435746434583</v>
      </c>
      <c r="G18" s="18">
        <v>2848.2597543827087</v>
      </c>
      <c r="H18" s="18">
        <v>2829.0061905975663</v>
      </c>
      <c r="I18" s="18">
        <v>2731.2558682286385</v>
      </c>
      <c r="J18" s="18">
        <v>2630.9231707570402</v>
      </c>
      <c r="K18" s="18">
        <v>2527.5814330788717</v>
      </c>
      <c r="L18" s="18">
        <v>2421.0578419161911</v>
      </c>
      <c r="M18" s="18">
        <v>2311.1017453194554</v>
      </c>
      <c r="N18" s="18">
        <v>2197.5274941757498</v>
      </c>
      <c r="O18" s="18">
        <v>2080.256510127057</v>
      </c>
    </row>
    <row r="21" spans="1:31" x14ac:dyDescent="0.3">
      <c r="R21" s="166" t="s">
        <v>92</v>
      </c>
      <c r="S21" s="165" t="s">
        <v>118</v>
      </c>
      <c r="U21" s="62"/>
      <c r="V21" s="66"/>
      <c r="X21" s="62"/>
      <c r="Y21" s="66"/>
      <c r="Z21" s="62"/>
      <c r="AA21" s="62"/>
      <c r="AB21" s="66"/>
      <c r="AC21" s="62"/>
      <c r="AD21" s="62"/>
      <c r="AE21" s="66"/>
    </row>
    <row r="22" spans="1:31" x14ac:dyDescent="0.3">
      <c r="A22" t="s">
        <v>99</v>
      </c>
      <c r="B22" s="37" t="s">
        <v>92</v>
      </c>
      <c r="C22" s="15">
        <v>1</v>
      </c>
      <c r="D22" s="15">
        <v>0.99</v>
      </c>
      <c r="E22" s="15">
        <v>0.98</v>
      </c>
      <c r="F22" s="15">
        <v>0.97</v>
      </c>
      <c r="G22" s="15">
        <v>0.96</v>
      </c>
      <c r="H22" s="15">
        <v>0.95</v>
      </c>
      <c r="I22" s="15">
        <v>0.9</v>
      </c>
      <c r="J22" s="15">
        <v>0.85</v>
      </c>
      <c r="K22" s="15">
        <v>0.8</v>
      </c>
      <c r="L22" s="15">
        <v>0.75</v>
      </c>
      <c r="M22" s="15">
        <v>0.7</v>
      </c>
      <c r="N22" s="15">
        <v>0.65</v>
      </c>
      <c r="O22" s="15">
        <v>0.6</v>
      </c>
      <c r="R22" s="166"/>
      <c r="S22" s="165"/>
      <c r="U22" s="63"/>
      <c r="V22" s="66"/>
      <c r="X22" s="63"/>
      <c r="Y22" s="66"/>
      <c r="Z22" s="62"/>
      <c r="AA22" s="63"/>
      <c r="AB22" s="66"/>
      <c r="AC22" s="62"/>
      <c r="AD22" s="63"/>
      <c r="AE22" s="66"/>
    </row>
    <row r="23" spans="1:31" x14ac:dyDescent="0.3">
      <c r="A23" s="28" t="s">
        <v>96</v>
      </c>
      <c r="B23" s="36" t="s">
        <v>41</v>
      </c>
      <c r="C23" s="30" t="s">
        <v>97</v>
      </c>
      <c r="D23" s="30" t="s">
        <v>97</v>
      </c>
      <c r="E23" s="30" t="s">
        <v>97</v>
      </c>
      <c r="F23" s="30" t="s">
        <v>97</v>
      </c>
      <c r="G23" s="30" t="s">
        <v>97</v>
      </c>
      <c r="H23" s="30" t="s">
        <v>97</v>
      </c>
      <c r="I23" s="30" t="s">
        <v>97</v>
      </c>
      <c r="J23" s="30" t="s">
        <v>97</v>
      </c>
      <c r="K23" s="30" t="s">
        <v>97</v>
      </c>
      <c r="L23" s="30" t="s">
        <v>97</v>
      </c>
      <c r="M23" s="30" t="s">
        <v>97</v>
      </c>
      <c r="N23" s="30" t="s">
        <v>97</v>
      </c>
      <c r="O23" s="30" t="s">
        <v>97</v>
      </c>
      <c r="R23" s="59">
        <v>0.6</v>
      </c>
      <c r="S23" s="25">
        <v>2080.256510127057</v>
      </c>
      <c r="U23" s="64"/>
      <c r="V23" s="65"/>
      <c r="X23" s="64"/>
      <c r="Y23" s="65"/>
      <c r="Z23" s="62"/>
      <c r="AA23" s="64"/>
      <c r="AB23" s="65"/>
      <c r="AC23" s="62"/>
      <c r="AD23" s="64"/>
      <c r="AE23" s="65"/>
    </row>
    <row r="24" spans="1:31" x14ac:dyDescent="0.3">
      <c r="A24" s="30">
        <v>0</v>
      </c>
      <c r="B24" s="10">
        <v>10</v>
      </c>
      <c r="C24" s="18">
        <v>2302.7308968005241</v>
      </c>
      <c r="D24" s="18">
        <v>2287.8934201672591</v>
      </c>
      <c r="E24" s="18">
        <v>2272.9914438017518</v>
      </c>
      <c r="F24" s="18">
        <v>2258.0355360769763</v>
      </c>
      <c r="G24" s="18">
        <v>2242.9917055824849</v>
      </c>
      <c r="H24" s="18">
        <v>2227.854301052063</v>
      </c>
      <c r="I24" s="18">
        <v>2151.063420266159</v>
      </c>
      <c r="J24" s="18">
        <v>2072.0232849661484</v>
      </c>
      <c r="K24" s="18">
        <v>1990.6588017238778</v>
      </c>
      <c r="L24" s="18">
        <v>1906.7330155481354</v>
      </c>
      <c r="M24" s="18">
        <v>1820.0962834641864</v>
      </c>
      <c r="N24" s="18">
        <v>1730.7371017634475</v>
      </c>
      <c r="O24" s="18">
        <v>1638.6562235801928</v>
      </c>
      <c r="R24" s="59">
        <v>0.65</v>
      </c>
      <c r="S24" s="25">
        <v>2197.5274941757498</v>
      </c>
      <c r="U24" s="64"/>
      <c r="V24" s="65"/>
      <c r="X24" s="64"/>
      <c r="Y24" s="65"/>
      <c r="Z24" s="62"/>
      <c r="AA24" s="64"/>
      <c r="AB24" s="65"/>
      <c r="AC24" s="62"/>
      <c r="AD24" s="64"/>
      <c r="AE24" s="65"/>
    </row>
    <row r="25" spans="1:31" x14ac:dyDescent="0.3">
      <c r="A25" s="30">
        <v>1</v>
      </c>
      <c r="B25" s="10">
        <v>12</v>
      </c>
      <c r="C25" s="18">
        <v>2364.5481140490951</v>
      </c>
      <c r="D25" s="18">
        <v>2349.3123227374917</v>
      </c>
      <c r="E25" s="18">
        <v>2334.0103001869529</v>
      </c>
      <c r="F25" s="18">
        <v>2318.6528984802899</v>
      </c>
      <c r="G25" s="18">
        <v>2303.2052137016435</v>
      </c>
      <c r="H25" s="18">
        <v>2287.6614428755606</v>
      </c>
      <c r="I25" s="18">
        <v>2208.8090973449716</v>
      </c>
      <c r="J25" s="18">
        <v>2127.6471156659568</v>
      </c>
      <c r="K25" s="18">
        <v>2044.0983885140338</v>
      </c>
      <c r="L25" s="18">
        <v>1957.91959979944</v>
      </c>
      <c r="M25" s="18">
        <v>1868.9570893553791</v>
      </c>
      <c r="N25" s="18">
        <v>1777.1990446541811</v>
      </c>
      <c r="O25" s="18">
        <v>1682.6462390481422</v>
      </c>
      <c r="R25" s="59">
        <v>0.7</v>
      </c>
      <c r="S25" s="25">
        <v>2311.1017453194554</v>
      </c>
      <c r="U25" s="64"/>
      <c r="V25" s="65"/>
      <c r="X25" s="64"/>
      <c r="Y25" s="65"/>
      <c r="Z25" s="62"/>
      <c r="AA25" s="64"/>
      <c r="AB25" s="65"/>
      <c r="AC25" s="62"/>
      <c r="AD25" s="64"/>
      <c r="AE25" s="65"/>
    </row>
    <row r="26" spans="1:31" x14ac:dyDescent="0.3">
      <c r="A26" s="30">
        <v>2</v>
      </c>
      <c r="B26" s="10">
        <v>14</v>
      </c>
      <c r="C26" s="18">
        <v>2418.1067358671694</v>
      </c>
      <c r="D26" s="18">
        <v>2402.5258435275477</v>
      </c>
      <c r="E26" s="18">
        <v>2386.8772197664157</v>
      </c>
      <c r="F26" s="18">
        <v>2371.1719624736352</v>
      </c>
      <c r="G26" s="18">
        <v>2355.3743771359309</v>
      </c>
      <c r="H26" s="18">
        <v>2339.4785293365126</v>
      </c>
      <c r="I26" s="18">
        <v>2258.8401245886685</v>
      </c>
      <c r="J26" s="18">
        <v>2175.8397688639216</v>
      </c>
      <c r="K26" s="18">
        <v>2090.3986062591844</v>
      </c>
      <c r="L26" s="18">
        <v>2002.2678094098944</v>
      </c>
      <c r="M26" s="18">
        <v>1911.2902376420438</v>
      </c>
      <c r="N26" s="18">
        <v>1817.4538108661829</v>
      </c>
      <c r="O26" s="18">
        <v>1720.7593199515632</v>
      </c>
      <c r="R26" s="59">
        <v>0.75</v>
      </c>
      <c r="S26" s="25">
        <v>2421.0578419161911</v>
      </c>
      <c r="U26" s="64"/>
      <c r="V26" s="65"/>
      <c r="X26" s="64"/>
      <c r="Y26" s="65"/>
      <c r="Z26" s="62"/>
      <c r="AA26" s="64"/>
      <c r="AB26" s="65"/>
      <c r="AC26" s="62"/>
      <c r="AD26" s="64"/>
      <c r="AE26" s="65"/>
    </row>
    <row r="27" spans="1:31" x14ac:dyDescent="0.3">
      <c r="A27" s="30">
        <v>3</v>
      </c>
      <c r="B27" s="10">
        <v>16</v>
      </c>
      <c r="C27" s="18">
        <v>2465.4809268835947</v>
      </c>
      <c r="D27" s="18">
        <v>2449.5947824395253</v>
      </c>
      <c r="E27" s="18">
        <v>2433.6395796179208</v>
      </c>
      <c r="F27" s="18">
        <v>2417.6266337322777</v>
      </c>
      <c r="G27" s="18">
        <v>2401.5195509624355</v>
      </c>
      <c r="H27" s="18">
        <v>2385.3122806278379</v>
      </c>
      <c r="I27" s="18">
        <v>2303.0940534788065</v>
      </c>
      <c r="J27" s="18">
        <v>2218.4676013339918</v>
      </c>
      <c r="K27" s="18">
        <v>2131.3525233896776</v>
      </c>
      <c r="L27" s="18">
        <v>2041.4951173951258</v>
      </c>
      <c r="M27" s="18">
        <v>1948.7351640643724</v>
      </c>
      <c r="N27" s="18">
        <v>1853.0603466416303</v>
      </c>
      <c r="O27" s="18">
        <v>1754.471471490418</v>
      </c>
      <c r="R27" s="59">
        <v>0.8</v>
      </c>
      <c r="S27" s="25">
        <v>2527.5814330788717</v>
      </c>
      <c r="U27" s="64"/>
      <c r="V27" s="65"/>
      <c r="X27" s="64"/>
      <c r="Y27" s="65"/>
      <c r="Z27" s="62"/>
      <c r="AA27" s="64"/>
      <c r="AB27" s="65"/>
      <c r="AC27" s="62"/>
      <c r="AD27" s="64"/>
      <c r="AE27" s="65"/>
    </row>
    <row r="28" spans="1:31" x14ac:dyDescent="0.3">
      <c r="A28" s="30">
        <v>4</v>
      </c>
      <c r="B28" s="10">
        <v>18</v>
      </c>
      <c r="C28" s="18">
        <v>2508.0377263461837</v>
      </c>
      <c r="D28" s="18">
        <v>2491.8773703047059</v>
      </c>
      <c r="E28" s="18">
        <v>2475.6467638653085</v>
      </c>
      <c r="F28" s="18">
        <v>2459.3574176557245</v>
      </c>
      <c r="G28" s="18">
        <v>2442.9723096600978</v>
      </c>
      <c r="H28" s="18">
        <v>2426.4852847567486</v>
      </c>
      <c r="I28" s="18">
        <v>2342.8478843475236</v>
      </c>
      <c r="J28" s="18">
        <v>2256.7606904407721</v>
      </c>
      <c r="K28" s="18">
        <v>2168.1419144301622</v>
      </c>
      <c r="L28" s="18">
        <v>2076.733474896701</v>
      </c>
      <c r="M28" s="18">
        <v>1982.3723870006738</v>
      </c>
      <c r="N28" s="18">
        <v>1885.0461213861074</v>
      </c>
      <c r="O28" s="18">
        <v>1784.755498335204</v>
      </c>
      <c r="R28" s="59">
        <v>0.85</v>
      </c>
      <c r="S28" s="25">
        <v>2630.9231707570402</v>
      </c>
      <c r="U28" s="64"/>
      <c r="V28" s="65"/>
      <c r="X28" s="64"/>
      <c r="Y28" s="65"/>
      <c r="Z28" s="62"/>
      <c r="AA28" s="64"/>
      <c r="AB28" s="65"/>
      <c r="AC28" s="62"/>
      <c r="AD28" s="64"/>
      <c r="AE28" s="65"/>
    </row>
    <row r="29" spans="1:31" x14ac:dyDescent="0.3">
      <c r="A29" s="30">
        <v>5</v>
      </c>
      <c r="B29" s="10">
        <v>20</v>
      </c>
      <c r="C29" s="18">
        <v>2546.7281526604024</v>
      </c>
      <c r="D29" s="18">
        <v>2530.3184977116298</v>
      </c>
      <c r="E29" s="18">
        <v>2513.8375086420651</v>
      </c>
      <c r="F29" s="18">
        <v>2497.2968736489802</v>
      </c>
      <c r="G29" s="18">
        <v>2480.6589995936984</v>
      </c>
      <c r="H29" s="18">
        <v>2463.9176364021077</v>
      </c>
      <c r="I29" s="18">
        <v>2378.9899975552175</v>
      </c>
      <c r="J29" s="18">
        <v>2291.5747732933169</v>
      </c>
      <c r="K29" s="18">
        <v>2201.588913292192</v>
      </c>
      <c r="L29" s="18">
        <v>2108.7703548210789</v>
      </c>
      <c r="M29" s="18">
        <v>2012.9535987427832</v>
      </c>
      <c r="N29" s="18">
        <v>1914.1259224163116</v>
      </c>
      <c r="O29" s="18">
        <v>1812.2881587780093</v>
      </c>
      <c r="R29" s="59">
        <v>0.9</v>
      </c>
      <c r="S29" s="25">
        <v>2731.2558682286385</v>
      </c>
      <c r="U29" s="64"/>
      <c r="V29" s="65"/>
      <c r="X29" s="64"/>
      <c r="Y29" s="65"/>
      <c r="Z29" s="62"/>
      <c r="AA29" s="64"/>
      <c r="AB29" s="65"/>
      <c r="AC29" s="62"/>
      <c r="AD29" s="64"/>
      <c r="AE29" s="65"/>
    </row>
    <row r="30" spans="1:31" x14ac:dyDescent="0.3">
      <c r="A30" s="30">
        <v>6</v>
      </c>
      <c r="B30" s="10">
        <v>22</v>
      </c>
      <c r="C30" s="18">
        <v>2582.2418238165719</v>
      </c>
      <c r="D30" s="18">
        <v>2565.6033391479759</v>
      </c>
      <c r="E30" s="18">
        <v>2548.8925256169618</v>
      </c>
      <c r="F30" s="18">
        <v>2532.1212344106316</v>
      </c>
      <c r="G30" s="18">
        <v>2515.2513481606757</v>
      </c>
      <c r="H30" s="18">
        <v>2498.2765296368107</v>
      </c>
      <c r="I30" s="18">
        <v>2412.1645899704836</v>
      </c>
      <c r="J30" s="18">
        <v>2323.5303759529479</v>
      </c>
      <c r="K30" s="18">
        <v>2232.2896791379894</v>
      </c>
      <c r="L30" s="18">
        <v>2138.1767823766709</v>
      </c>
      <c r="M30" s="18">
        <v>2041.0238786757634</v>
      </c>
      <c r="N30" s="18">
        <v>1940.8180679793079</v>
      </c>
      <c r="O30" s="18">
        <v>1837.5601948387989</v>
      </c>
      <c r="R30" s="59">
        <v>0.95</v>
      </c>
      <c r="S30" s="25">
        <v>2848.2597543827087</v>
      </c>
      <c r="U30" s="64"/>
      <c r="V30" s="65"/>
      <c r="X30" s="64"/>
      <c r="Y30" s="65"/>
      <c r="Z30" s="62"/>
      <c r="AA30" s="64"/>
      <c r="AB30" s="65"/>
      <c r="AC30" s="62"/>
      <c r="AD30" s="64"/>
      <c r="AE30" s="65"/>
    </row>
    <row r="31" spans="1:31" x14ac:dyDescent="0.3">
      <c r="A31" s="30">
        <v>7</v>
      </c>
      <c r="B31" s="10">
        <v>24</v>
      </c>
      <c r="C31" s="18">
        <v>2615.0955192965998</v>
      </c>
      <c r="D31" s="18">
        <v>2598.2453442651922</v>
      </c>
      <c r="E31" s="18">
        <v>2581.3219201359343</v>
      </c>
      <c r="F31" s="18">
        <v>2564.3372488778145</v>
      </c>
      <c r="G31" s="18">
        <v>2547.2527281577145</v>
      </c>
      <c r="H31" s="18">
        <v>2530.0619401171807</v>
      </c>
      <c r="I31" s="18">
        <v>2442.8544038197019</v>
      </c>
      <c r="J31" s="18">
        <v>2353.0925024378048</v>
      </c>
      <c r="K31" s="18">
        <v>2260.6909561466678</v>
      </c>
      <c r="L31" s="18">
        <v>2165.3806670952767</v>
      </c>
      <c r="M31" s="18">
        <v>2066.9916932928977</v>
      </c>
      <c r="N31" s="18">
        <v>1965.5109705569937</v>
      </c>
      <c r="O31" s="18">
        <v>1860.9393541842339</v>
      </c>
      <c r="R31" s="59">
        <v>0.96</v>
      </c>
      <c r="S31" s="25">
        <v>2867.4435746434583</v>
      </c>
      <c r="U31" s="64"/>
      <c r="V31" s="65"/>
      <c r="X31" s="64"/>
      <c r="Y31" s="65"/>
      <c r="Z31" s="62"/>
      <c r="AA31" s="64"/>
      <c r="AB31" s="65"/>
      <c r="AC31" s="62"/>
      <c r="AD31" s="64"/>
      <c r="AE31" s="65"/>
    </row>
    <row r="32" spans="1:31" x14ac:dyDescent="0.3">
      <c r="A32" s="30">
        <v>8</v>
      </c>
      <c r="B32" s="10">
        <v>26</v>
      </c>
      <c r="C32" s="18">
        <v>2645.6869851398505</v>
      </c>
      <c r="D32" s="18">
        <v>2628.6396962553836</v>
      </c>
      <c r="E32" s="18">
        <v>2611.5183014029226</v>
      </c>
      <c r="F32" s="18">
        <v>2594.3349429508485</v>
      </c>
      <c r="G32" s="18">
        <v>2577.050566994792</v>
      </c>
      <c r="H32" s="18">
        <v>2559.6586805999991</v>
      </c>
      <c r="I32" s="18">
        <v>2471.4309879264979</v>
      </c>
      <c r="J32" s="18">
        <v>2380.6190491291845</v>
      </c>
      <c r="K32" s="18">
        <v>2287.1365867772874</v>
      </c>
      <c r="L32" s="18">
        <v>2190.7113551050584</v>
      </c>
      <c r="M32" s="18">
        <v>2091.1714241352574</v>
      </c>
      <c r="N32" s="18">
        <v>1988.5035768601476</v>
      </c>
      <c r="O32" s="18">
        <v>1882.7086785816848</v>
      </c>
      <c r="R32" s="59">
        <v>0.97</v>
      </c>
      <c r="S32" s="25">
        <v>2886.521156019518</v>
      </c>
      <c r="U32" s="64"/>
      <c r="V32" s="65"/>
      <c r="X32" s="64"/>
      <c r="Y32" s="65"/>
      <c r="Z32" s="62"/>
      <c r="AA32" s="64"/>
      <c r="AB32" s="65"/>
      <c r="AC32" s="62"/>
      <c r="AD32" s="64"/>
      <c r="AE32" s="65"/>
    </row>
    <row r="33" spans="1:31" x14ac:dyDescent="0.3">
      <c r="A33" s="30">
        <v>9</v>
      </c>
      <c r="B33" s="10">
        <v>28</v>
      </c>
      <c r="C33" s="18">
        <v>2674.3292101248676</v>
      </c>
      <c r="D33" s="18">
        <v>2657.0973671769925</v>
      </c>
      <c r="E33" s="18">
        <v>2639.7906159894183</v>
      </c>
      <c r="F33" s="18">
        <v>2622.4212303838876</v>
      </c>
      <c r="G33" s="18">
        <v>2604.9497336582017</v>
      </c>
      <c r="H33" s="18">
        <v>2587.3695625850505</v>
      </c>
      <c r="I33" s="18">
        <v>2498.1867163209481</v>
      </c>
      <c r="J33" s="18">
        <v>2406.3916468672237</v>
      </c>
      <c r="K33" s="18">
        <v>2311.8971427530641</v>
      </c>
      <c r="L33" s="18">
        <v>2214.4280108782409</v>
      </c>
      <c r="M33" s="18">
        <v>2113.8104599504313</v>
      </c>
      <c r="N33" s="18">
        <v>2010.0311298744846</v>
      </c>
      <c r="O33" s="18">
        <v>1903.090895320121</v>
      </c>
      <c r="R33" s="59">
        <v>0.98</v>
      </c>
      <c r="S33" s="25">
        <v>2886.521156019518</v>
      </c>
      <c r="U33" s="64"/>
      <c r="V33" s="65"/>
      <c r="X33" s="64"/>
      <c r="Y33" s="65"/>
      <c r="Z33" s="62"/>
      <c r="AA33" s="64"/>
      <c r="AB33" s="65"/>
      <c r="AC33" s="62"/>
      <c r="AD33" s="64"/>
      <c r="AE33" s="65"/>
    </row>
    <row r="34" spans="1:31" x14ac:dyDescent="0.3">
      <c r="A34" s="30">
        <v>10</v>
      </c>
      <c r="B34" s="10">
        <v>30</v>
      </c>
      <c r="C34" s="18">
        <v>2701.2731302314255</v>
      </c>
      <c r="D34" s="18">
        <v>2683.8676761223223</v>
      </c>
      <c r="E34" s="18">
        <v>2666.3865590715118</v>
      </c>
      <c r="F34" s="18">
        <v>2648.842176559735</v>
      </c>
      <c r="G34" s="18">
        <v>2631.1946541562315</v>
      </c>
      <c r="H34" s="18">
        <v>2613.4373625090461</v>
      </c>
      <c r="I34" s="18">
        <v>2523.3559972909129</v>
      </c>
      <c r="J34" s="18">
        <v>2430.6360906824457</v>
      </c>
      <c r="K34" s="18">
        <v>2335.1895525555246</v>
      </c>
      <c r="L34" s="18">
        <v>2236.7384172339498</v>
      </c>
      <c r="M34" s="18">
        <v>2135.1071424746642</v>
      </c>
      <c r="N34" s="18">
        <v>2030.2822335792914</v>
      </c>
      <c r="O34" s="18">
        <v>1922.2645740298672</v>
      </c>
      <c r="R34" s="59">
        <v>0.99</v>
      </c>
      <c r="S34" s="25">
        <v>2905.5088183832245</v>
      </c>
      <c r="U34" s="64"/>
      <c r="V34" s="65"/>
      <c r="X34" s="64"/>
      <c r="Y34" s="65"/>
      <c r="Z34" s="62"/>
      <c r="AA34" s="64"/>
      <c r="AB34" s="65"/>
      <c r="AC34" s="62"/>
      <c r="AD34" s="64"/>
      <c r="AE34" s="65"/>
    </row>
    <row r="35" spans="1:31" x14ac:dyDescent="0.3">
      <c r="A35" s="30">
        <v>11</v>
      </c>
      <c r="B35" s="10">
        <v>32</v>
      </c>
      <c r="C35" s="18">
        <v>2726.7231681590761</v>
      </c>
      <c r="D35" s="18">
        <v>2709.1537286083426</v>
      </c>
      <c r="E35" s="18">
        <v>2691.5079132576889</v>
      </c>
      <c r="F35" s="18">
        <v>2673.7982363906895</v>
      </c>
      <c r="G35" s="18">
        <v>2655.9844478997356</v>
      </c>
      <c r="H35" s="18">
        <v>2638.0598559744499</v>
      </c>
      <c r="I35" s="18">
        <v>2547.129789402974</v>
      </c>
      <c r="J35" s="18">
        <v>2453.5363224301641</v>
      </c>
      <c r="K35" s="18">
        <v>2357.1905349869826</v>
      </c>
      <c r="L35" s="18">
        <v>2257.8118425443181</v>
      </c>
      <c r="M35" s="18">
        <v>2155.2230489883168</v>
      </c>
      <c r="N35" s="18">
        <v>2049.4105324803363</v>
      </c>
      <c r="O35" s="18">
        <v>1940.3751848261356</v>
      </c>
      <c r="R35" s="59">
        <v>1</v>
      </c>
      <c r="S35" s="25">
        <v>2924.428002166323</v>
      </c>
      <c r="U35" s="64"/>
      <c r="V35" s="65"/>
      <c r="X35" s="64"/>
      <c r="Y35" s="65"/>
      <c r="Z35" s="62"/>
      <c r="AA35" s="64"/>
      <c r="AB35" s="65"/>
      <c r="AC35" s="62"/>
      <c r="AD35" s="64"/>
      <c r="AE35" s="65"/>
    </row>
    <row r="36" spans="1:31" x14ac:dyDescent="0.3">
      <c r="A36" s="30">
        <v>12</v>
      </c>
      <c r="B36" s="10">
        <v>34</v>
      </c>
      <c r="C36" s="18">
        <v>2750.8481691882898</v>
      </c>
      <c r="D36" s="18">
        <v>2733.1232819734173</v>
      </c>
      <c r="E36" s="18">
        <v>2715.3213432148332</v>
      </c>
      <c r="F36" s="18">
        <v>2697.4549779176946</v>
      </c>
      <c r="G36" s="18">
        <v>2679.4835798568743</v>
      </c>
      <c r="H36" s="18">
        <v>2661.4003980154225</v>
      </c>
      <c r="I36" s="18">
        <v>2569.6658170820783</v>
      </c>
      <c r="J36" s="18">
        <v>2475.2442710019304</v>
      </c>
      <c r="K36" s="18">
        <v>2378.0460529752672</v>
      </c>
      <c r="L36" s="18">
        <v>2277.7880959686536</v>
      </c>
      <c r="M36" s="18">
        <v>2174.2916361049665</v>
      </c>
      <c r="N36" s="18">
        <v>2067.5429310247587</v>
      </c>
      <c r="O36" s="18">
        <v>1957.542880424144</v>
      </c>
    </row>
    <row r="37" spans="1:31" x14ac:dyDescent="0.3">
      <c r="A37" s="30">
        <v>13</v>
      </c>
      <c r="B37" s="10">
        <v>36</v>
      </c>
      <c r="C37" s="18">
        <v>2773.7892840604541</v>
      </c>
      <c r="D37" s="18">
        <v>2755.9165774645458</v>
      </c>
      <c r="E37" s="18">
        <v>2737.9661767419088</v>
      </c>
      <c r="F37" s="18">
        <v>2719.9508121858435</v>
      </c>
      <c r="G37" s="18">
        <v>2701.8295389294581</v>
      </c>
      <c r="H37" s="18">
        <v>2683.5955496546753</v>
      </c>
      <c r="I37" s="18">
        <v>2591.0959342921274</v>
      </c>
      <c r="J37" s="18">
        <v>2495.886945430042</v>
      </c>
      <c r="K37" s="18">
        <v>2397.8781281452684</v>
      </c>
      <c r="L37" s="18">
        <v>2296.7840547239794</v>
      </c>
      <c r="M37" s="18">
        <v>2192.4244704606294</v>
      </c>
      <c r="N37" s="18">
        <v>2084.7855183892825</v>
      </c>
      <c r="O37" s="18">
        <v>1973.8681057092053</v>
      </c>
    </row>
    <row r="38" spans="1:31" x14ac:dyDescent="0.3">
      <c r="A38" s="30">
        <v>14</v>
      </c>
      <c r="B38" s="10">
        <v>38</v>
      </c>
      <c r="C38" s="18">
        <v>2795.6657711233629</v>
      </c>
      <c r="D38" s="18">
        <v>2777.6521049971575</v>
      </c>
      <c r="E38" s="18">
        <v>2759.5601319815423</v>
      </c>
      <c r="F38" s="18">
        <v>2741.4026827718553</v>
      </c>
      <c r="G38" s="18">
        <v>2723.1384895747829</v>
      </c>
      <c r="H38" s="18">
        <v>2704.760691383884</v>
      </c>
      <c r="I38" s="18">
        <v>2611.5315445279271</v>
      </c>
      <c r="J38" s="18">
        <v>2515.5716557236278</v>
      </c>
      <c r="K38" s="18">
        <v>2416.7898566425433</v>
      </c>
      <c r="L38" s="18">
        <v>2314.8984684424977</v>
      </c>
      <c r="M38" s="18">
        <v>2209.7158147743639</v>
      </c>
      <c r="N38" s="18">
        <v>2101.2279293842585</v>
      </c>
      <c r="O38" s="18">
        <v>1989.4357266264021</v>
      </c>
    </row>
    <row r="39" spans="1:31" x14ac:dyDescent="0.3">
      <c r="A39" s="30">
        <v>15</v>
      </c>
      <c r="B39" s="10">
        <v>40</v>
      </c>
      <c r="C39" s="18">
        <v>2816.5793460992968</v>
      </c>
      <c r="D39" s="18">
        <v>2798.4309248957811</v>
      </c>
      <c r="E39" s="18">
        <v>2780.2036110114423</v>
      </c>
      <c r="F39" s="18">
        <v>2761.9103311243757</v>
      </c>
      <c r="G39" s="18">
        <v>2743.5095087287245</v>
      </c>
      <c r="H39" s="18">
        <v>2724.9942314928244</v>
      </c>
      <c r="I39" s="18">
        <v>2631.0676640893707</v>
      </c>
      <c r="J39" s="18">
        <v>2534.3899268391233</v>
      </c>
      <c r="K39" s="18">
        <v>2434.8691694094841</v>
      </c>
      <c r="L39" s="18">
        <v>2332.2155609152483</v>
      </c>
      <c r="M39" s="18">
        <v>2226.2460659385511</v>
      </c>
      <c r="N39" s="18">
        <v>2116.946613747964</v>
      </c>
      <c r="O39" s="18">
        <v>2004.3181255377299</v>
      </c>
    </row>
    <row r="42" spans="1:31" x14ac:dyDescent="0.3">
      <c r="A42" t="s">
        <v>100</v>
      </c>
      <c r="B42" s="37" t="s">
        <v>92</v>
      </c>
      <c r="C42" s="15">
        <v>1</v>
      </c>
      <c r="D42" s="15">
        <v>0.99</v>
      </c>
      <c r="E42" s="15">
        <v>0.98</v>
      </c>
      <c r="F42" s="15">
        <v>0.97</v>
      </c>
      <c r="G42" s="15">
        <v>0.96</v>
      </c>
      <c r="H42" s="15">
        <v>0.95</v>
      </c>
      <c r="I42" s="15">
        <v>0.9</v>
      </c>
      <c r="J42" s="15">
        <v>0.85</v>
      </c>
      <c r="K42" s="15">
        <v>0.8</v>
      </c>
      <c r="L42" s="15">
        <v>0.75</v>
      </c>
      <c r="M42" s="15">
        <v>0.7</v>
      </c>
      <c r="N42" s="15">
        <v>0.65</v>
      </c>
      <c r="O42" s="15">
        <v>0.6</v>
      </c>
    </row>
    <row r="43" spans="1:31" x14ac:dyDescent="0.3">
      <c r="A43" s="28" t="s">
        <v>96</v>
      </c>
      <c r="B43" s="36" t="s">
        <v>41</v>
      </c>
      <c r="C43" s="30" t="s">
        <v>97</v>
      </c>
      <c r="D43" s="30" t="s">
        <v>97</v>
      </c>
      <c r="E43" s="30" t="s">
        <v>97</v>
      </c>
      <c r="F43" s="30" t="s">
        <v>97</v>
      </c>
      <c r="G43" s="30" t="s">
        <v>97</v>
      </c>
      <c r="H43" s="30" t="s">
        <v>97</v>
      </c>
      <c r="I43" s="30" t="s">
        <v>97</v>
      </c>
      <c r="J43" s="30" t="s">
        <v>97</v>
      </c>
      <c r="K43" s="30" t="s">
        <v>97</v>
      </c>
      <c r="L43" s="30" t="s">
        <v>97</v>
      </c>
      <c r="M43" s="30" t="s">
        <v>97</v>
      </c>
      <c r="N43" s="30" t="s">
        <v>97</v>
      </c>
      <c r="O43" s="30" t="s">
        <v>97</v>
      </c>
    </row>
    <row r="44" spans="1:31" x14ac:dyDescent="0.3">
      <c r="A44" s="30">
        <v>0</v>
      </c>
      <c r="B44" s="10">
        <v>10</v>
      </c>
      <c r="C44" s="18">
        <v>2222.0172815254246</v>
      </c>
      <c r="D44" s="18">
        <v>2207.7624273465299</v>
      </c>
      <c r="E44" s="18">
        <v>2193.4194307589705</v>
      </c>
      <c r="F44" s="18">
        <v>2178.9809211914767</v>
      </c>
      <c r="G44" s="18">
        <v>2164.4901486651784</v>
      </c>
      <c r="H44" s="18">
        <v>2149.9464955944013</v>
      </c>
      <c r="I44" s="18">
        <v>2075.8077669104637</v>
      </c>
      <c r="J44" s="18">
        <v>1999.5918956564733</v>
      </c>
      <c r="K44" s="18">
        <v>1920.9731246619674</v>
      </c>
      <c r="L44" s="18">
        <v>1839.9782808854352</v>
      </c>
      <c r="M44" s="18">
        <v>1756.4633798404977</v>
      </c>
      <c r="N44" s="18">
        <v>1670.3994506812883</v>
      </c>
      <c r="O44" s="18">
        <v>1581.8993979335087</v>
      </c>
    </row>
    <row r="45" spans="1:31" x14ac:dyDescent="0.3">
      <c r="A45" s="30">
        <v>1</v>
      </c>
      <c r="B45" s="10">
        <v>12</v>
      </c>
      <c r="C45" s="18">
        <v>2281.6677275297698</v>
      </c>
      <c r="D45" s="18">
        <v>2267.0301992751297</v>
      </c>
      <c r="E45" s="18">
        <v>2252.3021624133112</v>
      </c>
      <c r="F45" s="18">
        <v>2237.4760485087586</v>
      </c>
      <c r="G45" s="18">
        <v>2222.5962686370503</v>
      </c>
      <c r="H45" s="18">
        <v>2207.662188633316</v>
      </c>
      <c r="I45" s="18">
        <v>2131.5331926958506</v>
      </c>
      <c r="J45" s="18">
        <v>2053.2712929295217</v>
      </c>
      <c r="K45" s="18">
        <v>1972.5419871551439</v>
      </c>
      <c r="L45" s="18">
        <v>1889.3728225056411</v>
      </c>
      <c r="M45" s="18">
        <v>1803.6159492056906</v>
      </c>
      <c r="N45" s="18">
        <v>1715.2416186819567</v>
      </c>
      <c r="O45" s="18">
        <v>1624.3657664020561</v>
      </c>
    </row>
    <row r="46" spans="1:31" x14ac:dyDescent="0.3">
      <c r="A46" s="30">
        <v>2</v>
      </c>
      <c r="B46" s="10">
        <v>14</v>
      </c>
      <c r="C46" s="18">
        <v>2333.3490522645875</v>
      </c>
      <c r="D46" s="18">
        <v>2318.3799740467712</v>
      </c>
      <c r="E46" s="18">
        <v>2303.3183371403106</v>
      </c>
      <c r="F46" s="18">
        <v>2288.1564016794414</v>
      </c>
      <c r="G46" s="18">
        <v>2272.939584680787</v>
      </c>
      <c r="H46" s="18">
        <v>2257.6672376152119</v>
      </c>
      <c r="I46" s="18">
        <v>2179.813868179665</v>
      </c>
      <c r="J46" s="18">
        <v>2099.77928319393</v>
      </c>
      <c r="K46" s="18">
        <v>2017.2214037771234</v>
      </c>
      <c r="L46" s="18">
        <v>1932.168401023451</v>
      </c>
      <c r="M46" s="18">
        <v>1844.4690762596954</v>
      </c>
      <c r="N46" s="18">
        <v>1754.0930070871161</v>
      </c>
      <c r="O46" s="18">
        <v>1661.1587549904659</v>
      </c>
    </row>
    <row r="47" spans="1:31" x14ac:dyDescent="0.3">
      <c r="A47" s="30">
        <v>3</v>
      </c>
      <c r="B47" s="10">
        <v>16</v>
      </c>
      <c r="C47" s="18">
        <v>2379.0627182787289</v>
      </c>
      <c r="D47" s="18">
        <v>2363.8003742756136</v>
      </c>
      <c r="E47" s="18">
        <v>2348.4436582259364</v>
      </c>
      <c r="F47" s="18">
        <v>2332.9846786288231</v>
      </c>
      <c r="G47" s="18">
        <v>2317.4697422856152</v>
      </c>
      <c r="H47" s="18">
        <v>2301.898187961559</v>
      </c>
      <c r="I47" s="18">
        <v>2222.5195589747254</v>
      </c>
      <c r="J47" s="18">
        <v>2140.9169812859413</v>
      </c>
      <c r="K47" s="18">
        <v>2056.7416741967368</v>
      </c>
      <c r="L47" s="18">
        <v>1970.022360713597</v>
      </c>
      <c r="M47" s="18">
        <v>1880.6048799636956</v>
      </c>
      <c r="N47" s="18">
        <v>1788.4582135297178</v>
      </c>
      <c r="O47" s="18">
        <v>1693.7032456865327</v>
      </c>
    </row>
    <row r="48" spans="1:31" x14ac:dyDescent="0.3">
      <c r="A48" s="30">
        <v>4</v>
      </c>
      <c r="B48" s="10">
        <v>18</v>
      </c>
      <c r="C48" s="18">
        <v>2420.1278483743345</v>
      </c>
      <c r="D48" s="18">
        <v>2404.6020602269195</v>
      </c>
      <c r="E48" s="18">
        <v>2388.9802710719491</v>
      </c>
      <c r="F48" s="18">
        <v>2373.2544531929266</v>
      </c>
      <c r="G48" s="18">
        <v>2357.4717126953919</v>
      </c>
      <c r="H48" s="18">
        <v>2341.6313769309832</v>
      </c>
      <c r="I48" s="18">
        <v>2260.8825891412266</v>
      </c>
      <c r="J48" s="18">
        <v>2177.8714649508393</v>
      </c>
      <c r="K48" s="18">
        <v>2092.2432033388732</v>
      </c>
      <c r="L48" s="18">
        <v>2004.0270231011809</v>
      </c>
      <c r="M48" s="18">
        <v>1913.0661023857822</v>
      </c>
      <c r="N48" s="18">
        <v>1819.3288873647855</v>
      </c>
      <c r="O48" s="18">
        <v>1722.9383489030583</v>
      </c>
    </row>
    <row r="49" spans="1:15" x14ac:dyDescent="0.3">
      <c r="A49" s="30">
        <v>5</v>
      </c>
      <c r="B49" s="10">
        <v>20</v>
      </c>
      <c r="C49" s="18">
        <v>2457.4621265651685</v>
      </c>
      <c r="D49" s="18">
        <v>2441.6968287182076</v>
      </c>
      <c r="E49" s="18">
        <v>2425.8340488971689</v>
      </c>
      <c r="F49" s="18">
        <v>2409.8656355454036</v>
      </c>
      <c r="G49" s="18">
        <v>2393.8394214542141</v>
      </c>
      <c r="H49" s="18">
        <v>2377.7547235985785</v>
      </c>
      <c r="I49" s="18">
        <v>2295.7602587637266</v>
      </c>
      <c r="J49" s="18">
        <v>2211.468557431293</v>
      </c>
      <c r="K49" s="18">
        <v>2124.5193452165868</v>
      </c>
      <c r="L49" s="18">
        <v>2034.9422916613385</v>
      </c>
      <c r="M49" s="18">
        <v>1942.578155689868</v>
      </c>
      <c r="N49" s="18">
        <v>1847.3948967068638</v>
      </c>
      <c r="O49" s="18">
        <v>1749.5173825961799</v>
      </c>
    </row>
    <row r="50" spans="1:15" x14ac:dyDescent="0.3">
      <c r="A50" s="30">
        <v>6</v>
      </c>
      <c r="B50" s="10">
        <v>22</v>
      </c>
      <c r="C50" s="18">
        <v>2491.7309988633001</v>
      </c>
      <c r="D50" s="18">
        <v>2475.7458567417034</v>
      </c>
      <c r="E50" s="18">
        <v>2459.6618732772376</v>
      </c>
      <c r="F50" s="18">
        <v>2443.470783241246</v>
      </c>
      <c r="G50" s="18">
        <v>2427.2210864447984</v>
      </c>
      <c r="H50" s="18">
        <v>2410.9120903382113</v>
      </c>
      <c r="I50" s="18">
        <v>2327.7742272738587</v>
      </c>
      <c r="J50" s="18">
        <v>2242.3070931575267</v>
      </c>
      <c r="K50" s="18">
        <v>2154.1453896423041</v>
      </c>
      <c r="L50" s="18">
        <v>2063.3192000064041</v>
      </c>
      <c r="M50" s="18">
        <v>1969.6670625856671</v>
      </c>
      <c r="N50" s="18">
        <v>1873.1564899843784</v>
      </c>
      <c r="O50" s="18">
        <v>1773.9140913468245</v>
      </c>
    </row>
    <row r="51" spans="1:15" x14ac:dyDescent="0.3">
      <c r="A51" s="30">
        <v>7</v>
      </c>
      <c r="B51" s="10">
        <v>24</v>
      </c>
      <c r="C51" s="18">
        <v>2523.4331309795739</v>
      </c>
      <c r="D51" s="18">
        <v>2507.2446109300759</v>
      </c>
      <c r="E51" s="18">
        <v>2490.9559919857052</v>
      </c>
      <c r="F51" s="18">
        <v>2474.5589037598361</v>
      </c>
      <c r="G51" s="18">
        <v>2458.1024631234932</v>
      </c>
      <c r="H51" s="18">
        <v>2441.585968715729</v>
      </c>
      <c r="I51" s="18">
        <v>2357.3903480042095</v>
      </c>
      <c r="J51" s="18">
        <v>2270.8358210759761</v>
      </c>
      <c r="K51" s="18">
        <v>2181.5524419169101</v>
      </c>
      <c r="L51" s="18">
        <v>2089.5706765528239</v>
      </c>
      <c r="M51" s="18">
        <v>1994.7270090532629</v>
      </c>
      <c r="N51" s="18">
        <v>1896.9885386874807</v>
      </c>
      <c r="O51" s="18">
        <v>1796.4834854397068</v>
      </c>
    </row>
    <row r="52" spans="1:15" x14ac:dyDescent="0.3">
      <c r="A52" s="30">
        <v>8</v>
      </c>
      <c r="B52" s="10">
        <v>26</v>
      </c>
      <c r="C52" s="18">
        <v>2552.9523274542221</v>
      </c>
      <c r="D52" s="18">
        <v>2536.5744336114944</v>
      </c>
      <c r="E52" s="18">
        <v>2520.0952699140189</v>
      </c>
      <c r="F52" s="18">
        <v>2503.5063680581352</v>
      </c>
      <c r="G52" s="18">
        <v>2486.8574194854996</v>
      </c>
      <c r="H52" s="18">
        <v>2470.1477146306229</v>
      </c>
      <c r="I52" s="18">
        <v>2384.9671710219695</v>
      </c>
      <c r="J52" s="18">
        <v>2297.4001266409068</v>
      </c>
      <c r="K52" s="18">
        <v>2207.0723078337437</v>
      </c>
      <c r="L52" s="18">
        <v>2114.0145370187765</v>
      </c>
      <c r="M52" s="18">
        <v>2018.0613854512906</v>
      </c>
      <c r="N52" s="18">
        <v>1919.179567526804</v>
      </c>
      <c r="O52" s="18">
        <v>1817.4988031507687</v>
      </c>
    </row>
    <row r="53" spans="1:15" x14ac:dyDescent="0.3">
      <c r="A53" s="30">
        <v>9</v>
      </c>
      <c r="B53" s="10">
        <v>28</v>
      </c>
      <c r="C53" s="18">
        <v>2580.5906064152919</v>
      </c>
      <c r="D53" s="18">
        <v>2564.0354053843521</v>
      </c>
      <c r="E53" s="18">
        <v>2547.3778381505404</v>
      </c>
      <c r="F53" s="18">
        <v>2530.6093447322837</v>
      </c>
      <c r="G53" s="18">
        <v>2513.7801545311186</v>
      </c>
      <c r="H53" s="18">
        <v>2496.8895502997943</v>
      </c>
      <c r="I53" s="18">
        <v>2410.7868415566832</v>
      </c>
      <c r="J53" s="18">
        <v>2322.2717957678487</v>
      </c>
      <c r="K53" s="18">
        <v>2230.9660873905241</v>
      </c>
      <c r="L53" s="18">
        <v>2136.9008725267117</v>
      </c>
      <c r="M53" s="18">
        <v>2039.9089314990008</v>
      </c>
      <c r="N53" s="18">
        <v>1939.9566183527334</v>
      </c>
      <c r="O53" s="18">
        <v>1837.175057341924</v>
      </c>
    </row>
    <row r="54" spans="1:15" x14ac:dyDescent="0.3">
      <c r="A54" s="30">
        <v>10</v>
      </c>
      <c r="B54" s="10">
        <v>30</v>
      </c>
      <c r="C54" s="18">
        <v>2606.5901082207338</v>
      </c>
      <c r="D54" s="18">
        <v>2589.8681132093684</v>
      </c>
      <c r="E54" s="18">
        <v>2573.0427206535965</v>
      </c>
      <c r="F54" s="18">
        <v>2556.1052843298594</v>
      </c>
      <c r="G54" s="18">
        <v>2539.1065397019165</v>
      </c>
      <c r="H54" s="18">
        <v>2522.0457622962358</v>
      </c>
      <c r="I54" s="18">
        <v>2435.0755670460226</v>
      </c>
      <c r="J54" s="18">
        <v>2345.6687304062589</v>
      </c>
      <c r="K54" s="18">
        <v>2253.443115196792</v>
      </c>
      <c r="L54" s="18">
        <v>2158.4301914179732</v>
      </c>
      <c r="M54" s="18">
        <v>2060.4610546508088</v>
      </c>
      <c r="N54" s="18">
        <v>1959.5017199569761</v>
      </c>
      <c r="O54" s="18">
        <v>1855.6846326699633</v>
      </c>
    </row>
    <row r="55" spans="1:15" x14ac:dyDescent="0.3">
      <c r="A55" s="30">
        <v>11</v>
      </c>
      <c r="B55" s="10">
        <v>32</v>
      </c>
      <c r="C55" s="18">
        <v>2631.1480902972717</v>
      </c>
      <c r="D55" s="18">
        <v>2614.2685490524273</v>
      </c>
      <c r="E55" s="18">
        <v>2597.2846361034749</v>
      </c>
      <c r="F55" s="18">
        <v>2580.1876237664824</v>
      </c>
      <c r="G55" s="18">
        <v>2563.0287255092521</v>
      </c>
      <c r="H55" s="18">
        <v>2545.8072100326262</v>
      </c>
      <c r="I55" s="18">
        <v>2458.0176253090117</v>
      </c>
      <c r="J55" s="18">
        <v>2367.7684423851911</v>
      </c>
      <c r="K55" s="18">
        <v>2274.6739237765405</v>
      </c>
      <c r="L55" s="18">
        <v>2178.7658359779393</v>
      </c>
      <c r="M55" s="18">
        <v>2079.8736832378399</v>
      </c>
      <c r="N55" s="18">
        <v>1977.9631604289098</v>
      </c>
      <c r="O55" s="18">
        <v>1873.1679607180095</v>
      </c>
    </row>
    <row r="56" spans="1:15" x14ac:dyDescent="0.3">
      <c r="A56" s="30">
        <v>12</v>
      </c>
      <c r="B56" s="10">
        <v>34</v>
      </c>
      <c r="C56" s="18">
        <v>2654.4274796858508</v>
      </c>
      <c r="D56" s="18">
        <v>2637.3985947325364</v>
      </c>
      <c r="E56" s="18">
        <v>2620.2644146342973</v>
      </c>
      <c r="F56" s="18">
        <v>2603.0161344880007</v>
      </c>
      <c r="G56" s="18">
        <v>2585.7054208785739</v>
      </c>
      <c r="H56" s="18">
        <v>2568.331536036605</v>
      </c>
      <c r="I56" s="18">
        <v>2479.7652227302938</v>
      </c>
      <c r="J56" s="18">
        <v>2388.7175496420341</v>
      </c>
      <c r="K56" s="18">
        <v>2294.7993664298497</v>
      </c>
      <c r="L56" s="18">
        <v>2198.042720646386</v>
      </c>
      <c r="M56" s="18">
        <v>2098.2756080590621</v>
      </c>
      <c r="N56" s="18">
        <v>1995.463420021933</v>
      </c>
      <c r="O56" s="18">
        <v>1889.7410325677354</v>
      </c>
    </row>
    <row r="57" spans="1:15" x14ac:dyDescent="0.3">
      <c r="A57" s="30">
        <v>13</v>
      </c>
      <c r="B57" s="10">
        <v>36</v>
      </c>
      <c r="C57" s="18">
        <v>2676.5644796167744</v>
      </c>
      <c r="D57" s="18">
        <v>2659.3935796986812</v>
      </c>
      <c r="E57" s="18">
        <v>2642.1165065108571</v>
      </c>
      <c r="F57" s="18">
        <v>2624.7243817203466</v>
      </c>
      <c r="G57" s="18">
        <v>2607.2693027933856</v>
      </c>
      <c r="H57" s="18">
        <v>2589.7505258078227</v>
      </c>
      <c r="I57" s="18">
        <v>2500.4456003199589</v>
      </c>
      <c r="J57" s="18">
        <v>2408.638621374489</v>
      </c>
      <c r="K57" s="18">
        <v>2313.9371932512299</v>
      </c>
      <c r="L57" s="18">
        <v>2216.3736307682457</v>
      </c>
      <c r="M57" s="18">
        <v>2115.7744952376106</v>
      </c>
      <c r="N57" s="18">
        <v>2012.1048893893362</v>
      </c>
      <c r="O57" s="18">
        <v>1905.5008140752589</v>
      </c>
    </row>
    <row r="58" spans="1:15" x14ac:dyDescent="0.3">
      <c r="A58" s="30">
        <v>14</v>
      </c>
      <c r="B58" s="10">
        <v>38</v>
      </c>
      <c r="C58" s="18">
        <v>2697.6741682826928</v>
      </c>
      <c r="D58" s="18">
        <v>2680.367843885143</v>
      </c>
      <c r="E58" s="18">
        <v>2662.9545088441746</v>
      </c>
      <c r="F58" s="18">
        <v>2645.4252148046648</v>
      </c>
      <c r="G58" s="18">
        <v>2627.8324701182601</v>
      </c>
      <c r="H58" s="18">
        <v>2610.1755249955986</v>
      </c>
      <c r="I58" s="18">
        <v>2520.166264085316</v>
      </c>
      <c r="J58" s="18">
        <v>2427.635216372717</v>
      </c>
      <c r="K58" s="18">
        <v>2332.1868913676067</v>
      </c>
      <c r="L58" s="18">
        <v>2233.8538587504868</v>
      </c>
      <c r="M58" s="18">
        <v>2132.4613119468245</v>
      </c>
      <c r="N58" s="18">
        <v>2027.9740784567571</v>
      </c>
      <c r="O58" s="18">
        <v>1920.5292317517658</v>
      </c>
    </row>
    <row r="59" spans="1:15" x14ac:dyDescent="0.3">
      <c r="A59" s="30">
        <v>15</v>
      </c>
      <c r="B59" s="10">
        <v>40</v>
      </c>
      <c r="C59" s="18">
        <v>2717.8546961418401</v>
      </c>
      <c r="D59" s="18">
        <v>2700.4189080878746</v>
      </c>
      <c r="E59" s="18">
        <v>2682.8753088745143</v>
      </c>
      <c r="F59" s="18">
        <v>2665.2148832065541</v>
      </c>
      <c r="G59" s="18">
        <v>2647.4905322355812</v>
      </c>
      <c r="H59" s="18">
        <v>2629.7015005632747</v>
      </c>
      <c r="I59" s="18">
        <v>2539.0189061501037</v>
      </c>
      <c r="J59" s="18">
        <v>2445.7956601697692</v>
      </c>
      <c r="K59" s="18">
        <v>2349.6333135809846</v>
      </c>
      <c r="L59" s="18">
        <v>2250.5646797087034</v>
      </c>
      <c r="M59" s="18">
        <v>2148.4136443004727</v>
      </c>
      <c r="N59" s="18">
        <v>2043.144771741031</v>
      </c>
      <c r="O59" s="18">
        <v>1934.896160909243</v>
      </c>
    </row>
    <row r="63" spans="1:15" x14ac:dyDescent="0.3">
      <c r="A63" t="s">
        <v>101</v>
      </c>
      <c r="B63" s="37" t="s">
        <v>92</v>
      </c>
      <c r="C63" s="15">
        <v>1</v>
      </c>
      <c r="D63" s="15">
        <v>0.99</v>
      </c>
      <c r="E63" s="15">
        <v>0.98</v>
      </c>
      <c r="F63" s="15">
        <v>0.97</v>
      </c>
      <c r="G63" s="15">
        <v>0.96</v>
      </c>
      <c r="H63" s="15">
        <v>0.95</v>
      </c>
      <c r="I63" s="15">
        <v>0.9</v>
      </c>
      <c r="J63" s="15">
        <v>0.85</v>
      </c>
      <c r="K63" s="15">
        <v>0.8</v>
      </c>
      <c r="L63" s="15">
        <v>0.75</v>
      </c>
      <c r="M63" s="15">
        <v>0.7</v>
      </c>
      <c r="N63" s="15">
        <v>0.65</v>
      </c>
      <c r="O63" s="15">
        <v>0.6</v>
      </c>
    </row>
    <row r="64" spans="1:15" x14ac:dyDescent="0.3">
      <c r="A64" s="28" t="s">
        <v>96</v>
      </c>
      <c r="B64" s="36" t="s">
        <v>41</v>
      </c>
      <c r="C64" s="30" t="s">
        <v>97</v>
      </c>
      <c r="D64" s="30" t="s">
        <v>97</v>
      </c>
      <c r="E64" s="30" t="s">
        <v>97</v>
      </c>
      <c r="F64" s="30" t="s">
        <v>97</v>
      </c>
      <c r="G64" s="30" t="s">
        <v>97</v>
      </c>
      <c r="H64" s="30" t="s">
        <v>97</v>
      </c>
      <c r="I64" s="30" t="s">
        <v>97</v>
      </c>
      <c r="J64" s="30" t="s">
        <v>97</v>
      </c>
      <c r="K64" s="30" t="s">
        <v>97</v>
      </c>
      <c r="L64" s="30" t="s">
        <v>97</v>
      </c>
      <c r="M64" s="30" t="s">
        <v>97</v>
      </c>
      <c r="N64" s="30" t="s">
        <v>97</v>
      </c>
      <c r="O64" s="30" t="s">
        <v>97</v>
      </c>
    </row>
    <row r="65" spans="1:15" x14ac:dyDescent="0.3">
      <c r="A65" s="30">
        <v>0</v>
      </c>
      <c r="B65" s="10">
        <v>10</v>
      </c>
      <c r="C65" s="18">
        <v>2147.7742379433521</v>
      </c>
      <c r="D65" s="18">
        <v>2133.9643264345837</v>
      </c>
      <c r="E65" s="18">
        <v>2120.1046487260801</v>
      </c>
      <c r="F65" s="18">
        <v>2106.1949353216996</v>
      </c>
      <c r="G65" s="18">
        <v>2092.1819826593919</v>
      </c>
      <c r="H65" s="18">
        <v>2078.0759119323534</v>
      </c>
      <c r="I65" s="18">
        <v>2006.4605110167249</v>
      </c>
      <c r="J65" s="18">
        <v>1932.6903100050517</v>
      </c>
      <c r="K65" s="18">
        <v>1856.7410419169537</v>
      </c>
      <c r="L65" s="18">
        <v>1778.4509446951554</v>
      </c>
      <c r="M65" s="18">
        <v>1697.8864478043936</v>
      </c>
      <c r="N65" s="18">
        <v>1614.9647288876258</v>
      </c>
      <c r="O65" s="18">
        <v>1529.8576488321223</v>
      </c>
    </row>
    <row r="66" spans="1:15" x14ac:dyDescent="0.3">
      <c r="A66" s="30">
        <v>1</v>
      </c>
      <c r="B66" s="10">
        <v>12</v>
      </c>
      <c r="C66" s="18">
        <v>2205.4316163423227</v>
      </c>
      <c r="D66" s="18">
        <v>2191.2509753222998</v>
      </c>
      <c r="E66" s="18">
        <v>2177.0192321201284</v>
      </c>
      <c r="F66" s="18">
        <v>2162.7361100049957</v>
      </c>
      <c r="G66" s="18">
        <v>2148.3469771558398</v>
      </c>
      <c r="H66" s="18">
        <v>2133.8622264710743</v>
      </c>
      <c r="I66" s="18">
        <v>2060.3242974811078</v>
      </c>
      <c r="J66" s="18">
        <v>1984.5737224062968</v>
      </c>
      <c r="K66" s="18">
        <v>1906.5855828148915</v>
      </c>
      <c r="L66" s="18">
        <v>1826.193774118645</v>
      </c>
      <c r="M66" s="18">
        <v>1743.4665090929971</v>
      </c>
      <c r="N66" s="18">
        <v>1658.3187420001159</v>
      </c>
      <c r="O66" s="18">
        <v>1570.9269473631159</v>
      </c>
    </row>
    <row r="67" spans="1:15" x14ac:dyDescent="0.3">
      <c r="A67" s="30">
        <v>2</v>
      </c>
      <c r="B67" s="10">
        <v>14</v>
      </c>
      <c r="C67" s="18">
        <v>2255.3861413458476</v>
      </c>
      <c r="D67" s="18">
        <v>2240.8842991690299</v>
      </c>
      <c r="E67" s="18">
        <v>2226.3301973109074</v>
      </c>
      <c r="F67" s="18">
        <v>2211.7235527725256</v>
      </c>
      <c r="G67" s="18">
        <v>2197.0084962849464</v>
      </c>
      <c r="H67" s="18">
        <v>2182.1956561527954</v>
      </c>
      <c r="I67" s="18">
        <v>2106.9920430920943</v>
      </c>
      <c r="J67" s="18">
        <v>2029.5256660089299</v>
      </c>
      <c r="K67" s="18">
        <v>1949.7710420521382</v>
      </c>
      <c r="L67" s="18">
        <v>1867.558304251658</v>
      </c>
      <c r="M67" s="18">
        <v>1782.9572104486522</v>
      </c>
      <c r="N67" s="18">
        <v>1695.8807885615272</v>
      </c>
      <c r="O67" s="18">
        <v>1606.5095103812844</v>
      </c>
    </row>
    <row r="68" spans="1:15" x14ac:dyDescent="0.3">
      <c r="A68" s="30">
        <v>3</v>
      </c>
      <c r="B68" s="10">
        <v>16</v>
      </c>
      <c r="C68" s="18">
        <v>2299.5724017333982</v>
      </c>
      <c r="D68" s="18">
        <v>2284.7864475977558</v>
      </c>
      <c r="E68" s="18">
        <v>2269.9472099384411</v>
      </c>
      <c r="F68" s="18">
        <v>2255.0544002121437</v>
      </c>
      <c r="G68" s="18">
        <v>2240.0510545905404</v>
      </c>
      <c r="H68" s="18">
        <v>2224.9480096020416</v>
      </c>
      <c r="I68" s="18">
        <v>2148.2710495308806</v>
      </c>
      <c r="J68" s="18">
        <v>2069.2869946335595</v>
      </c>
      <c r="K68" s="18">
        <v>1987.9698628131862</v>
      </c>
      <c r="L68" s="18">
        <v>1904.1464591612887</v>
      </c>
      <c r="M68" s="18">
        <v>1817.8879081755317</v>
      </c>
      <c r="N68" s="18">
        <v>1729.1055338660758</v>
      </c>
      <c r="O68" s="18">
        <v>1637.983343726037</v>
      </c>
    </row>
    <row r="69" spans="1:15" x14ac:dyDescent="0.3">
      <c r="A69" s="30">
        <v>4</v>
      </c>
      <c r="B69" s="10">
        <v>18</v>
      </c>
      <c r="C69" s="18">
        <v>2339.2654451811004</v>
      </c>
      <c r="D69" s="18">
        <v>2324.2242698923951</v>
      </c>
      <c r="E69" s="18">
        <v>2309.1288913502372</v>
      </c>
      <c r="F69" s="18">
        <v>2293.9790160307548</v>
      </c>
      <c r="G69" s="18">
        <v>2278.7166968499059</v>
      </c>
      <c r="H69" s="18">
        <v>2263.3529573860042</v>
      </c>
      <c r="I69" s="18">
        <v>2185.352472165016</v>
      </c>
      <c r="J69" s="18">
        <v>2105.0050692294458</v>
      </c>
      <c r="K69" s="18">
        <v>2022.2843180040234</v>
      </c>
      <c r="L69" s="18">
        <v>1937.0140340536057</v>
      </c>
      <c r="M69" s="18">
        <v>1849.2665695596536</v>
      </c>
      <c r="N69" s="18">
        <v>1758.9517178912768</v>
      </c>
      <c r="O69" s="18">
        <v>1666.2566627048702</v>
      </c>
    </row>
    <row r="70" spans="1:15" x14ac:dyDescent="0.3">
      <c r="A70" s="30">
        <v>5</v>
      </c>
      <c r="B70" s="10">
        <v>20</v>
      </c>
      <c r="C70" s="18">
        <v>2375.3522936305581</v>
      </c>
      <c r="D70" s="18">
        <v>2360.0790845578017</v>
      </c>
      <c r="E70" s="18">
        <v>2344.7508360611628</v>
      </c>
      <c r="F70" s="18">
        <v>2329.3672500887023</v>
      </c>
      <c r="G70" s="18">
        <v>2313.8694856314737</v>
      </c>
      <c r="H70" s="18">
        <v>2298.2687363238224</v>
      </c>
      <c r="I70" s="18">
        <v>2219.0649709471118</v>
      </c>
      <c r="J70" s="18">
        <v>2137.4780829590795</v>
      </c>
      <c r="K70" s="18">
        <v>2053.481234051264</v>
      </c>
      <c r="L70" s="18">
        <v>1966.8955218665262</v>
      </c>
      <c r="M70" s="18">
        <v>1877.7944147325136</v>
      </c>
      <c r="N70" s="18">
        <v>1786.0863144391867</v>
      </c>
      <c r="O70" s="18">
        <v>1691.9612922452236</v>
      </c>
    </row>
    <row r="71" spans="1:15" x14ac:dyDescent="0.3">
      <c r="A71" s="30">
        <v>6</v>
      </c>
      <c r="B71" s="10">
        <v>22</v>
      </c>
      <c r="C71" s="18">
        <v>2408.476158911556</v>
      </c>
      <c r="D71" s="18">
        <v>2392.9899676546029</v>
      </c>
      <c r="E71" s="18">
        <v>2377.4479694587899</v>
      </c>
      <c r="F71" s="18">
        <v>2361.8498621158965</v>
      </c>
      <c r="G71" s="18">
        <v>2346.1359840895716</v>
      </c>
      <c r="H71" s="18">
        <v>2330.3176851074004</v>
      </c>
      <c r="I71" s="18">
        <v>2250.00943730881</v>
      </c>
      <c r="J71" s="18">
        <v>2167.2848346779192</v>
      </c>
      <c r="K71" s="18">
        <v>2082.1166646508273</v>
      </c>
      <c r="L71" s="18">
        <v>1994.323530108843</v>
      </c>
      <c r="M71" s="18">
        <v>1903.9799238823764</v>
      </c>
      <c r="N71" s="18">
        <v>1810.9929704406393</v>
      </c>
      <c r="O71" s="18">
        <v>1715.5553915522087</v>
      </c>
    </row>
    <row r="72" spans="1:15" x14ac:dyDescent="0.3">
      <c r="A72" s="30">
        <v>7</v>
      </c>
      <c r="B72" s="10">
        <v>24</v>
      </c>
      <c r="C72" s="18">
        <v>2439.1190450913009</v>
      </c>
      <c r="D72" s="18">
        <v>2423.4358240259817</v>
      </c>
      <c r="E72" s="18">
        <v>2407.696085993734</v>
      </c>
      <c r="F72" s="18">
        <v>2391.8995249413615</v>
      </c>
      <c r="G72" s="18">
        <v>2375.9857202626504</v>
      </c>
      <c r="H72" s="18">
        <v>2359.9661660870347</v>
      </c>
      <c r="I72" s="18">
        <v>2278.6361616530376</v>
      </c>
      <c r="J72" s="18">
        <v>2194.8590592607088</v>
      </c>
      <c r="K72" s="18">
        <v>2108.6073001224604</v>
      </c>
      <c r="L72" s="18">
        <v>2019.6971792158076</v>
      </c>
      <c r="M72" s="18">
        <v>1928.2041371386179</v>
      </c>
      <c r="N72" s="18">
        <v>1834.0341167107395</v>
      </c>
      <c r="O72" s="18">
        <v>1737.3822916873294</v>
      </c>
    </row>
    <row r="73" spans="1:15" x14ac:dyDescent="0.3">
      <c r="A73" s="30">
        <v>8</v>
      </c>
      <c r="B73" s="10">
        <v>26</v>
      </c>
      <c r="C73" s="18">
        <v>2467.6519328596232</v>
      </c>
      <c r="D73" s="18">
        <v>2451.7852490037512</v>
      </c>
      <c r="E73" s="18">
        <v>2435.8613870437762</v>
      </c>
      <c r="F73" s="18">
        <v>2419.8800373462823</v>
      </c>
      <c r="G73" s="18">
        <v>2403.7800725029911</v>
      </c>
      <c r="H73" s="18">
        <v>2387.5731211020079</v>
      </c>
      <c r="I73" s="18">
        <v>2305.2917158360656</v>
      </c>
      <c r="J73" s="18">
        <v>2220.5345863864572</v>
      </c>
      <c r="K73" s="18">
        <v>2133.2738515820706</v>
      </c>
      <c r="L73" s="18">
        <v>2043.3236574135558</v>
      </c>
      <c r="M73" s="18">
        <v>1950.7603269851579</v>
      </c>
      <c r="N73" s="18">
        <v>1855.4887028330102</v>
      </c>
      <c r="O73" s="18">
        <v>1757.7062418607125</v>
      </c>
    </row>
    <row r="74" spans="1:15" x14ac:dyDescent="0.3">
      <c r="A74" s="30">
        <v>9</v>
      </c>
      <c r="B74" s="10">
        <v>28</v>
      </c>
      <c r="C74" s="18">
        <v>2494.36674917866</v>
      </c>
      <c r="D74" s="18">
        <v>2478.3282924973105</v>
      </c>
      <c r="E74" s="18">
        <v>2462.232038701321</v>
      </c>
      <c r="F74" s="18">
        <v>2446.0776748051821</v>
      </c>
      <c r="G74" s="18">
        <v>2429.8034116348845</v>
      </c>
      <c r="H74" s="18">
        <v>2413.4210036697064</v>
      </c>
      <c r="I74" s="18">
        <v>2330.2488193603822</v>
      </c>
      <c r="J74" s="18">
        <v>2244.5741086608318</v>
      </c>
      <c r="K74" s="18">
        <v>2156.3686885581983</v>
      </c>
      <c r="L74" s="18">
        <v>2065.4446929863839</v>
      </c>
      <c r="M74" s="18">
        <v>1971.8792713240705</v>
      </c>
      <c r="N74" s="18">
        <v>1875.5762359320518</v>
      </c>
      <c r="O74" s="18">
        <v>1776.7351813836856</v>
      </c>
    </row>
    <row r="75" spans="1:15" x14ac:dyDescent="0.3">
      <c r="A75" s="30">
        <v>10</v>
      </c>
      <c r="B75" s="10">
        <v>30</v>
      </c>
      <c r="C75" s="18">
        <v>2519.4975439035125</v>
      </c>
      <c r="D75" s="18">
        <v>2503.2974994513611</v>
      </c>
      <c r="E75" s="18">
        <v>2487.0390755774874</v>
      </c>
      <c r="F75" s="18">
        <v>2470.7219561430466</v>
      </c>
      <c r="G75" s="18">
        <v>2454.28372944687</v>
      </c>
      <c r="H75" s="18">
        <v>2437.7362683948481</v>
      </c>
      <c r="I75" s="18">
        <v>2353.7261226705141</v>
      </c>
      <c r="J75" s="18">
        <v>2267.1882375526829</v>
      </c>
      <c r="K75" s="18">
        <v>2178.0941460840813</v>
      </c>
      <c r="L75" s="18">
        <v>2086.2540894442495</v>
      </c>
      <c r="M75" s="18">
        <v>1991.745994293399</v>
      </c>
      <c r="N75" s="18">
        <v>1894.4727038999399</v>
      </c>
      <c r="O75" s="18">
        <v>1794.6358237565362</v>
      </c>
    </row>
    <row r="76" spans="1:15" x14ac:dyDescent="0.3">
      <c r="A76" s="30">
        <v>11</v>
      </c>
      <c r="B76" s="10">
        <v>32</v>
      </c>
      <c r="C76" s="18">
        <v>2543.2349836067951</v>
      </c>
      <c r="D76" s="18">
        <v>2526.8823104770318</v>
      </c>
      <c r="E76" s="18">
        <v>2510.4707079039722</v>
      </c>
      <c r="F76" s="18">
        <v>2493.9998567702714</v>
      </c>
      <c r="G76" s="18">
        <v>2477.4067573630759</v>
      </c>
      <c r="H76" s="18">
        <v>2460.7033944488294</v>
      </c>
      <c r="I76" s="18">
        <v>2375.9017473501754</v>
      </c>
      <c r="J76" s="18">
        <v>2288.548545767756</v>
      </c>
      <c r="K76" s="18">
        <v>2198.6150545429323</v>
      </c>
      <c r="L76" s="18">
        <v>2105.9097270430002</v>
      </c>
      <c r="M76" s="18">
        <v>2010.5112241140023</v>
      </c>
      <c r="N76" s="18">
        <v>1912.3214736624486</v>
      </c>
      <c r="O76" s="18">
        <v>1811.5439806066402</v>
      </c>
    </row>
    <row r="77" spans="1:15" x14ac:dyDescent="0.3">
      <c r="A77" s="30">
        <v>12</v>
      </c>
      <c r="B77" s="10">
        <v>34</v>
      </c>
      <c r="C77" s="18">
        <v>2565.7365515376791</v>
      </c>
      <c r="D77" s="18">
        <v>2549.2391962265001</v>
      </c>
      <c r="E77" s="18">
        <v>2532.6823900869072</v>
      </c>
      <c r="F77" s="18">
        <v>2516.0658111781272</v>
      </c>
      <c r="G77" s="18">
        <v>2499.325902390005</v>
      </c>
      <c r="H77" s="18">
        <v>2482.4747545256014</v>
      </c>
      <c r="I77" s="18">
        <v>2396.9228149706305</v>
      </c>
      <c r="J77" s="18">
        <v>2308.7967457562163</v>
      </c>
      <c r="K77" s="18">
        <v>2218.0675574860543</v>
      </c>
      <c r="L77" s="18">
        <v>2124.542008796283</v>
      </c>
      <c r="M77" s="18">
        <v>2028.2994564939484</v>
      </c>
      <c r="N77" s="18">
        <v>1929.2409607812829</v>
      </c>
      <c r="O77" s="18">
        <v>1827.5718271100707</v>
      </c>
    </row>
    <row r="78" spans="1:15" x14ac:dyDescent="0.3">
      <c r="A78" s="30">
        <v>13</v>
      </c>
      <c r="B78" s="10">
        <v>36</v>
      </c>
      <c r="C78" s="18">
        <v>2587.1339000427056</v>
      </c>
      <c r="D78" s="18">
        <v>2570.4989625386888</v>
      </c>
      <c r="E78" s="18">
        <v>2553.8040784070718</v>
      </c>
      <c r="F78" s="18">
        <v>2537.0489230222079</v>
      </c>
      <c r="G78" s="18">
        <v>2520.1694092297967</v>
      </c>
      <c r="H78" s="18">
        <v>2503.1777286659822</v>
      </c>
      <c r="I78" s="18">
        <v>2416.9123157558292</v>
      </c>
      <c r="J78" s="18">
        <v>2328.0513058421338</v>
      </c>
      <c r="K78" s="18">
        <v>2236.5654677671305</v>
      </c>
      <c r="L78" s="18">
        <v>2142.2599486013414</v>
      </c>
      <c r="M78" s="18">
        <v>2045.2147669599221</v>
      </c>
      <c r="N78" s="18">
        <v>1945.3301579216788</v>
      </c>
      <c r="O78" s="18">
        <v>1842.8131391143004</v>
      </c>
    </row>
    <row r="79" spans="1:15" x14ac:dyDescent="0.3">
      <c r="A79" s="30">
        <v>14</v>
      </c>
      <c r="B79" s="10">
        <v>38</v>
      </c>
      <c r="C79" s="18">
        <v>2607.5382622700504</v>
      </c>
      <c r="D79" s="18">
        <v>2590.7721273469688</v>
      </c>
      <c r="E79" s="18">
        <v>2573.945573005642</v>
      </c>
      <c r="F79" s="18">
        <v>2557.0582720601474</v>
      </c>
      <c r="G79" s="18">
        <v>2540.0456319097862</v>
      </c>
      <c r="H79" s="18">
        <v>2522.9199403444268</v>
      </c>
      <c r="I79" s="18">
        <v>2435.9741642212675</v>
      </c>
      <c r="J79" s="18">
        <v>2346.4123199850283</v>
      </c>
      <c r="K79" s="18">
        <v>2254.2049459359018</v>
      </c>
      <c r="L79" s="18">
        <v>2159.1556523666832</v>
      </c>
      <c r="M79" s="18">
        <v>2061.3450889881233</v>
      </c>
      <c r="N79" s="18">
        <v>1960.6727040470869</v>
      </c>
      <c r="O79" s="18">
        <v>1857.3471478902582</v>
      </c>
    </row>
    <row r="80" spans="1:15" x14ac:dyDescent="0.3">
      <c r="A80" s="30">
        <v>15</v>
      </c>
      <c r="B80" s="10">
        <v>40</v>
      </c>
      <c r="C80" s="18">
        <v>2627.044509230569</v>
      </c>
      <c r="D80" s="18">
        <v>2610.1529516538239</v>
      </c>
      <c r="E80" s="18">
        <v>2593.2005226784695</v>
      </c>
      <c r="F80" s="18">
        <v>2576.1868926709985</v>
      </c>
      <c r="G80" s="18">
        <v>2559.0469858319661</v>
      </c>
      <c r="H80" s="18">
        <v>2541.7931818726765</v>
      </c>
      <c r="I80" s="18">
        <v>2454.1969892989623</v>
      </c>
      <c r="J80" s="18">
        <v>2363.9651585558363</v>
      </c>
      <c r="K80" s="18">
        <v>2271.0680075489531</v>
      </c>
      <c r="L80" s="18">
        <v>2175.3076774359524</v>
      </c>
      <c r="M80" s="18">
        <v>2076.7654212449738</v>
      </c>
      <c r="N80" s="18">
        <v>1975.339935024014</v>
      </c>
      <c r="O80" s="18">
        <v>1871.2414299732454</v>
      </c>
    </row>
    <row r="84" spans="1:15" x14ac:dyDescent="0.3">
      <c r="A84" t="s">
        <v>102</v>
      </c>
      <c r="B84" s="37" t="s">
        <v>92</v>
      </c>
      <c r="C84" s="15">
        <v>1</v>
      </c>
      <c r="D84" s="15">
        <v>0.99</v>
      </c>
      <c r="E84" s="15">
        <v>0.98</v>
      </c>
      <c r="F84" s="15">
        <v>0.97</v>
      </c>
      <c r="G84" s="15">
        <v>0.96</v>
      </c>
      <c r="H84" s="15">
        <v>0.95</v>
      </c>
      <c r="I84" s="15">
        <v>0.9</v>
      </c>
      <c r="J84" s="15">
        <v>0.85</v>
      </c>
      <c r="K84" s="15">
        <v>0.8</v>
      </c>
      <c r="L84" s="15">
        <v>0.75</v>
      </c>
      <c r="M84" s="15">
        <v>0.7</v>
      </c>
      <c r="N84" s="15">
        <v>0.65</v>
      </c>
      <c r="O84" s="15">
        <v>0.6</v>
      </c>
    </row>
    <row r="85" spans="1:15" x14ac:dyDescent="0.3">
      <c r="A85" s="28" t="s">
        <v>96</v>
      </c>
      <c r="B85" s="36" t="s">
        <v>41</v>
      </c>
      <c r="C85" s="30" t="s">
        <v>97</v>
      </c>
      <c r="D85" s="30" t="s">
        <v>97</v>
      </c>
      <c r="E85" s="30" t="s">
        <v>97</v>
      </c>
      <c r="F85" s="30" t="s">
        <v>97</v>
      </c>
      <c r="G85" s="30" t="s">
        <v>97</v>
      </c>
      <c r="H85" s="30" t="s">
        <v>97</v>
      </c>
      <c r="I85" s="30" t="s">
        <v>97</v>
      </c>
      <c r="J85" s="30" t="s">
        <v>97</v>
      </c>
      <c r="K85" s="30" t="s">
        <v>97</v>
      </c>
      <c r="L85" s="30" t="s">
        <v>97</v>
      </c>
      <c r="M85" s="30" t="s">
        <v>97</v>
      </c>
      <c r="N85" s="30" t="s">
        <v>97</v>
      </c>
      <c r="O85" s="30" t="s">
        <v>97</v>
      </c>
    </row>
    <row r="86" spans="1:15" x14ac:dyDescent="0.3">
      <c r="A86" s="30">
        <v>0</v>
      </c>
      <c r="B86" s="10">
        <v>10</v>
      </c>
      <c r="C86" s="18">
        <v>2079.0478753625143</v>
      </c>
      <c r="D86" s="18">
        <v>2065.7113595198089</v>
      </c>
      <c r="E86" s="18">
        <v>2052.3268270605499</v>
      </c>
      <c r="F86" s="18">
        <v>2038.8136811876834</v>
      </c>
      <c r="G86" s="18">
        <v>2025.2348617894431</v>
      </c>
      <c r="H86" s="18">
        <v>2011.6069399086543</v>
      </c>
      <c r="I86" s="18">
        <v>1942.2335351231261</v>
      </c>
      <c r="J86" s="18">
        <v>1870.7987953318946</v>
      </c>
      <c r="K86" s="18">
        <v>1797.312248003486</v>
      </c>
      <c r="L86" s="18">
        <v>1721.6094840238704</v>
      </c>
      <c r="M86" s="18">
        <v>1643.8147997065112</v>
      </c>
      <c r="N86" s="18">
        <v>1563.8972208523487</v>
      </c>
      <c r="O86" s="18">
        <v>1482.0067100124629</v>
      </c>
    </row>
    <row r="87" spans="1:15" x14ac:dyDescent="0.3">
      <c r="A87" s="30">
        <v>1</v>
      </c>
      <c r="B87" s="10">
        <v>12</v>
      </c>
      <c r="C87" s="18">
        <v>2134.8602824310237</v>
      </c>
      <c r="D87" s="18">
        <v>2121.1657454672518</v>
      </c>
      <c r="E87" s="18">
        <v>2107.4219028723819</v>
      </c>
      <c r="F87" s="18">
        <v>2093.5459942141219</v>
      </c>
      <c r="G87" s="18">
        <v>2079.6026490131117</v>
      </c>
      <c r="H87" s="18">
        <v>2065.6088831647439</v>
      </c>
      <c r="I87" s="18">
        <v>1994.3731370865974</v>
      </c>
      <c r="J87" s="18">
        <v>1921.0207191007903</v>
      </c>
      <c r="K87" s="18">
        <v>1845.561412442423</v>
      </c>
      <c r="L87" s="18">
        <v>1767.8263944057887</v>
      </c>
      <c r="M87" s="18">
        <v>1687.9432980608183</v>
      </c>
      <c r="N87" s="18">
        <v>1605.8803177006127</v>
      </c>
      <c r="O87" s="18">
        <v>1521.7914416473973</v>
      </c>
    </row>
    <row r="88" spans="1:15" x14ac:dyDescent="0.3">
      <c r="A88" s="30">
        <v>2</v>
      </c>
      <c r="B88" s="10">
        <v>14</v>
      </c>
      <c r="C88" s="18">
        <v>2183.2163187585538</v>
      </c>
      <c r="D88" s="18">
        <v>2169.2115912252357</v>
      </c>
      <c r="E88" s="18">
        <v>2155.1564412547655</v>
      </c>
      <c r="F88" s="18">
        <v>2140.9662338348121</v>
      </c>
      <c r="G88" s="18">
        <v>2126.7070623885829</v>
      </c>
      <c r="H88" s="18">
        <v>2112.3963282330656</v>
      </c>
      <c r="I88" s="18">
        <v>2039.5470440917859</v>
      </c>
      <c r="J88" s="18">
        <v>1964.5331439855684</v>
      </c>
      <c r="K88" s="18">
        <v>1887.3646327464369</v>
      </c>
      <c r="L88" s="18">
        <v>1807.8688637196628</v>
      </c>
      <c r="M88" s="18">
        <v>1726.1763609509549</v>
      </c>
      <c r="N88" s="18">
        <v>1642.2545983125362</v>
      </c>
      <c r="O88" s="18">
        <v>1556.2610520667872</v>
      </c>
    </row>
    <row r="89" spans="1:15" x14ac:dyDescent="0.3">
      <c r="A89" s="30">
        <v>3</v>
      </c>
      <c r="B89" s="10">
        <v>16</v>
      </c>
      <c r="C89" s="18">
        <v>2225.9886684571516</v>
      </c>
      <c r="D89" s="18">
        <v>2211.709568156306</v>
      </c>
      <c r="E89" s="18">
        <v>2197.3790575701983</v>
      </c>
      <c r="F89" s="18">
        <v>2182.9108435648018</v>
      </c>
      <c r="G89" s="18">
        <v>2168.3723144286037</v>
      </c>
      <c r="H89" s="18">
        <v>2153.7812123954354</v>
      </c>
      <c r="I89" s="18">
        <v>2079.5047059355011</v>
      </c>
      <c r="J89" s="18">
        <v>2003.0211755686305</v>
      </c>
      <c r="K89" s="18">
        <v>1924.3408221359059</v>
      </c>
      <c r="L89" s="18">
        <v>1843.2876165861649</v>
      </c>
      <c r="M89" s="18">
        <v>1759.9946401190175</v>
      </c>
      <c r="N89" s="18">
        <v>1674.4287293730333</v>
      </c>
      <c r="O89" s="18">
        <v>1586.7504457972072</v>
      </c>
    </row>
    <row r="90" spans="1:15" x14ac:dyDescent="0.3">
      <c r="A90" s="30">
        <v>4</v>
      </c>
      <c r="B90" s="10">
        <v>18</v>
      </c>
      <c r="C90" s="18">
        <v>2264.4115791098279</v>
      </c>
      <c r="D90" s="18">
        <v>2249.886006487342</v>
      </c>
      <c r="E90" s="18">
        <v>2235.3081361838827</v>
      </c>
      <c r="F90" s="18">
        <v>2220.5901855549755</v>
      </c>
      <c r="G90" s="18">
        <v>2205.8007060819959</v>
      </c>
      <c r="H90" s="18">
        <v>2190.9577462484312</v>
      </c>
      <c r="I90" s="18">
        <v>2115.3991489981245</v>
      </c>
      <c r="J90" s="18">
        <v>2037.5954322820014</v>
      </c>
      <c r="K90" s="18">
        <v>1957.5569730184138</v>
      </c>
      <c r="L90" s="18">
        <v>1875.104703709238</v>
      </c>
      <c r="M90" s="18">
        <v>1790.3740026758596</v>
      </c>
      <c r="N90" s="18">
        <v>1703.3311341222752</v>
      </c>
      <c r="O90" s="18">
        <v>1614.1394309573238</v>
      </c>
    </row>
    <row r="91" spans="1:15" x14ac:dyDescent="0.3">
      <c r="A91" s="30">
        <v>5</v>
      </c>
      <c r="B91" s="10">
        <v>20</v>
      </c>
      <c r="C91" s="18">
        <v>2299.3436889526283</v>
      </c>
      <c r="D91" s="18">
        <v>2284.5940365281049</v>
      </c>
      <c r="E91" s="18">
        <v>2269.7912796486307</v>
      </c>
      <c r="F91" s="18">
        <v>2254.8462814843847</v>
      </c>
      <c r="G91" s="18">
        <v>2239.8286510311532</v>
      </c>
      <c r="H91" s="18">
        <v>2224.7567151986659</v>
      </c>
      <c r="I91" s="18">
        <v>2148.032507754936</v>
      </c>
      <c r="J91" s="18">
        <v>2069.0285463467353</v>
      </c>
      <c r="K91" s="18">
        <v>1987.7553679727007</v>
      </c>
      <c r="L91" s="18">
        <v>1904.0311427369313</v>
      </c>
      <c r="M91" s="18">
        <v>1817.9933373843287</v>
      </c>
      <c r="N91" s="18">
        <v>1729.6076956911804</v>
      </c>
      <c r="O91" s="18">
        <v>1639.0400702333172</v>
      </c>
    </row>
    <row r="92" spans="1:15" x14ac:dyDescent="0.3">
      <c r="A92" s="30">
        <v>6</v>
      </c>
      <c r="B92" s="10">
        <v>22</v>
      </c>
      <c r="C92" s="18">
        <v>2331.4076277594359</v>
      </c>
      <c r="D92" s="18">
        <v>2316.452294055061</v>
      </c>
      <c r="E92" s="18">
        <v>2301.443115363556</v>
      </c>
      <c r="F92" s="18">
        <v>2286.2897118578603</v>
      </c>
      <c r="G92" s="18">
        <v>2271.0626632188269</v>
      </c>
      <c r="H92" s="18">
        <v>2255.7805519216822</v>
      </c>
      <c r="I92" s="18">
        <v>2177.9864390504617</v>
      </c>
      <c r="J92" s="18">
        <v>2097.8807814511874</v>
      </c>
      <c r="K92" s="18">
        <v>2015.4742630590683</v>
      </c>
      <c r="L92" s="18">
        <v>1930.5825183926436</v>
      </c>
      <c r="M92" s="18">
        <v>1843.3449311461241</v>
      </c>
      <c r="N92" s="18">
        <v>1753.7267673988497</v>
      </c>
      <c r="O92" s="18">
        <v>1661.8961925113249</v>
      </c>
    </row>
    <row r="93" spans="1:15" x14ac:dyDescent="0.3">
      <c r="A93" s="30">
        <v>7</v>
      </c>
      <c r="B93" s="10">
        <v>24</v>
      </c>
      <c r="C93" s="18">
        <v>2361.0699760088396</v>
      </c>
      <c r="D93" s="18">
        <v>2345.924366562358</v>
      </c>
      <c r="E93" s="18">
        <v>2330.7242270624624</v>
      </c>
      <c r="F93" s="18">
        <v>2315.3780277854062</v>
      </c>
      <c r="G93" s="18">
        <v>2299.9572463927507</v>
      </c>
      <c r="H93" s="18">
        <v>2284.4807017833509</v>
      </c>
      <c r="I93" s="18">
        <v>2205.6968194525712</v>
      </c>
      <c r="J93" s="18">
        <v>2124.571982759875</v>
      </c>
      <c r="K93" s="18">
        <v>2041.1170115714865</v>
      </c>
      <c r="L93" s="18">
        <v>1955.1451947358653</v>
      </c>
      <c r="M93" s="18">
        <v>1866.7976893169366</v>
      </c>
      <c r="N93" s="18">
        <v>1776.0393194766168</v>
      </c>
      <c r="O93" s="18">
        <v>1683.0403901324007</v>
      </c>
    </row>
    <row r="94" spans="1:15" x14ac:dyDescent="0.3">
      <c r="A94" s="30">
        <v>8</v>
      </c>
      <c r="B94" s="10">
        <v>26</v>
      </c>
      <c r="C94" s="18">
        <v>2388.6898434253944</v>
      </c>
      <c r="D94" s="18">
        <v>2373.3670601852073</v>
      </c>
      <c r="E94" s="18">
        <v>2357.9891089974044</v>
      </c>
      <c r="F94" s="18">
        <v>2342.4633894207864</v>
      </c>
      <c r="G94" s="18">
        <v>2326.8622152647426</v>
      </c>
      <c r="H94" s="18">
        <v>2311.2046255721725</v>
      </c>
      <c r="I94" s="18">
        <v>2231.4991270222004</v>
      </c>
      <c r="J94" s="18">
        <v>2149.4252895559525</v>
      </c>
      <c r="K94" s="18">
        <v>2064.9940596107726</v>
      </c>
      <c r="L94" s="18">
        <v>1978.0165418824681</v>
      </c>
      <c r="M94" s="18">
        <v>1888.6355446945327</v>
      </c>
      <c r="N94" s="18">
        <v>1796.8154807208734</v>
      </c>
      <c r="O94" s="18">
        <v>1702.7286471110197</v>
      </c>
    </row>
    <row r="95" spans="1:15" x14ac:dyDescent="0.3">
      <c r="A95" s="30">
        <v>9</v>
      </c>
      <c r="B95" s="10">
        <v>28</v>
      </c>
      <c r="C95" s="18">
        <v>2414.5498156364301</v>
      </c>
      <c r="D95" s="18">
        <v>2399.0611478424662</v>
      </c>
      <c r="E95" s="18">
        <v>2383.5167148523174</v>
      </c>
      <c r="F95" s="18">
        <v>2367.8229137317885</v>
      </c>
      <c r="G95" s="18">
        <v>2352.0528411600521</v>
      </c>
      <c r="H95" s="18">
        <v>2336.2257422968141</v>
      </c>
      <c r="I95" s="18">
        <v>2255.657351486785</v>
      </c>
      <c r="J95" s="18">
        <v>2172.6949821075423</v>
      </c>
      <c r="K95" s="18">
        <v>2087.3496991026336</v>
      </c>
      <c r="L95" s="18">
        <v>1999.4305621860408</v>
      </c>
      <c r="M95" s="18">
        <v>1909.0819257251221</v>
      </c>
      <c r="N95" s="18">
        <v>1816.2678171251546</v>
      </c>
      <c r="O95" s="18">
        <v>1721.1623988257597</v>
      </c>
    </row>
    <row r="96" spans="1:15" x14ac:dyDescent="0.3">
      <c r="A96" s="30">
        <v>10</v>
      </c>
      <c r="B96" s="10">
        <v>30</v>
      </c>
      <c r="C96" s="18">
        <v>2438.8764531646407</v>
      </c>
      <c r="D96" s="18">
        <v>2423.2317367338756</v>
      </c>
      <c r="E96" s="18">
        <v>2407.530693271462</v>
      </c>
      <c r="F96" s="18">
        <v>2391.6787767917772</v>
      </c>
      <c r="G96" s="18">
        <v>2375.7498204244939</v>
      </c>
      <c r="H96" s="18">
        <v>2359.7632632246846</v>
      </c>
      <c r="I96" s="18">
        <v>2278.3831442710598</v>
      </c>
      <c r="J96" s="18">
        <v>2194.5849273664103</v>
      </c>
      <c r="K96" s="18">
        <v>2108.3797889338116</v>
      </c>
      <c r="L96" s="18">
        <v>2019.5748649600571</v>
      </c>
      <c r="M96" s="18">
        <v>1928.3159641856339</v>
      </c>
      <c r="N96" s="18">
        <v>1834.56675159121</v>
      </c>
      <c r="O96" s="18">
        <v>1738.5031443064584</v>
      </c>
    </row>
    <row r="97" spans="1:15" x14ac:dyDescent="0.3">
      <c r="A97" s="30">
        <v>11</v>
      </c>
      <c r="B97" s="10">
        <v>32</v>
      </c>
      <c r="C97" s="18">
        <v>2461.8543214665315</v>
      </c>
      <c r="D97" s="18">
        <v>2446.0622083796952</v>
      </c>
      <c r="E97" s="18">
        <v>2430.2132375762253</v>
      </c>
      <c r="F97" s="18">
        <v>2414.2119723057358</v>
      </c>
      <c r="G97" s="18">
        <v>2398.1329413165422</v>
      </c>
      <c r="H97" s="18">
        <v>2381.9957668087259</v>
      </c>
      <c r="I97" s="18">
        <v>2299.8489252713139</v>
      </c>
      <c r="J97" s="18">
        <v>2215.2612036791797</v>
      </c>
      <c r="K97" s="18">
        <v>2128.2438837540417</v>
      </c>
      <c r="L97" s="18">
        <v>2038.6022844148827</v>
      </c>
      <c r="M97" s="18">
        <v>1946.4835881388674</v>
      </c>
      <c r="N97" s="18">
        <v>1851.8511175763715</v>
      </c>
      <c r="O97" s="18">
        <v>1754.8824472598581</v>
      </c>
    </row>
    <row r="98" spans="1:15" x14ac:dyDescent="0.3">
      <c r="A98" s="30">
        <v>12</v>
      </c>
      <c r="B98" s="10">
        <v>34</v>
      </c>
      <c r="C98" s="18">
        <v>2483.6358645042328</v>
      </c>
      <c r="D98" s="18">
        <v>2467.7040288562939</v>
      </c>
      <c r="E98" s="18">
        <v>2451.7148324364466</v>
      </c>
      <c r="F98" s="18">
        <v>2435.5719941065331</v>
      </c>
      <c r="G98" s="18">
        <v>2419.3507020166553</v>
      </c>
      <c r="H98" s="18">
        <v>2403.0707519765974</v>
      </c>
      <c r="I98" s="18">
        <v>2320.1971066844885</v>
      </c>
      <c r="J98" s="18">
        <v>2234.8609853668895</v>
      </c>
      <c r="K98" s="18">
        <v>2147.0737695618659</v>
      </c>
      <c r="L98" s="18">
        <v>2056.6390557248469</v>
      </c>
      <c r="M98" s="18">
        <v>1963.7053285471179</v>
      </c>
      <c r="N98" s="18">
        <v>1868.2355861719288</v>
      </c>
      <c r="O98" s="18">
        <v>1770.4089742431149</v>
      </c>
    </row>
    <row r="99" spans="1:15" x14ac:dyDescent="0.3">
      <c r="A99" s="30">
        <v>13</v>
      </c>
      <c r="B99" s="10">
        <v>36</v>
      </c>
      <c r="C99" s="18">
        <v>2504.3485218971091</v>
      </c>
      <c r="D99" s="18">
        <v>2488.2838202932016</v>
      </c>
      <c r="E99" s="18">
        <v>2472.1612795485421</v>
      </c>
      <c r="F99" s="18">
        <v>2455.8838155738413</v>
      </c>
      <c r="G99" s="18">
        <v>2439.5272435621641</v>
      </c>
      <c r="H99" s="18">
        <v>2423.1115244134494</v>
      </c>
      <c r="I99" s="18">
        <v>2339.5467418067415</v>
      </c>
      <c r="J99" s="18">
        <v>2253.4989469828329</v>
      </c>
      <c r="K99" s="18">
        <v>2164.9796163978485</v>
      </c>
      <c r="L99" s="18">
        <v>2073.7907085701163</v>
      </c>
      <c r="M99" s="18">
        <v>1980.0819465014899</v>
      </c>
      <c r="N99" s="18">
        <v>1883.8160197526313</v>
      </c>
      <c r="O99" s="18">
        <v>1785.1735679796009</v>
      </c>
    </row>
    <row r="100" spans="1:15" x14ac:dyDescent="0.3">
      <c r="A100" s="30">
        <v>14</v>
      </c>
      <c r="B100" s="10">
        <v>38</v>
      </c>
      <c r="C100" s="18">
        <v>2524.0999674575651</v>
      </c>
      <c r="D100" s="18">
        <v>2507.9085658051622</v>
      </c>
      <c r="E100" s="18">
        <v>2491.6588688428155</v>
      </c>
      <c r="F100" s="18">
        <v>2475.2530267926404</v>
      </c>
      <c r="G100" s="18">
        <v>2458.7674527914955</v>
      </c>
      <c r="H100" s="18">
        <v>2442.2222651681391</v>
      </c>
      <c r="I100" s="18">
        <v>2357.9984188408685</v>
      </c>
      <c r="J100" s="18">
        <v>2271.2719771272791</v>
      </c>
      <c r="K100" s="18">
        <v>2182.0545069966965</v>
      </c>
      <c r="L100" s="18">
        <v>2090.1464050420568</v>
      </c>
      <c r="M100" s="18">
        <v>1995.6985751095319</v>
      </c>
      <c r="N100" s="18">
        <v>1898.6734124975808</v>
      </c>
      <c r="O100" s="18">
        <v>1799.252981541897</v>
      </c>
    </row>
    <row r="101" spans="1:15" x14ac:dyDescent="0.3">
      <c r="A101" s="30">
        <v>15</v>
      </c>
      <c r="B101" s="10">
        <v>40</v>
      </c>
      <c r="C101" s="18">
        <v>2542.9820364306975</v>
      </c>
      <c r="D101" s="18">
        <v>2526.6695115396296</v>
      </c>
      <c r="E101" s="18">
        <v>2510.2982552480998</v>
      </c>
      <c r="F101" s="18">
        <v>2493.7696857920582</v>
      </c>
      <c r="G101" s="18">
        <v>2477.1607879331559</v>
      </c>
      <c r="H101" s="18">
        <v>2460.4918304996077</v>
      </c>
      <c r="I101" s="18">
        <v>2375.6379296990444</v>
      </c>
      <c r="J101" s="18">
        <v>2288.2627123128023</v>
      </c>
      <c r="K101" s="18">
        <v>2198.3778318393915</v>
      </c>
      <c r="L101" s="18">
        <v>2105.7821916958246</v>
      </c>
      <c r="M101" s="18">
        <v>2010.6278245967289</v>
      </c>
      <c r="N101" s="18">
        <v>1912.8768445305611</v>
      </c>
      <c r="O101" s="18">
        <v>1812.7126778041684</v>
      </c>
    </row>
  </sheetData>
  <mergeCells count="8">
    <mergeCell ref="AB1:AB2"/>
    <mergeCell ref="AE1:AE2"/>
    <mergeCell ref="R21:R22"/>
    <mergeCell ref="S21:S22"/>
    <mergeCell ref="S1:S2"/>
    <mergeCell ref="R1:R2"/>
    <mergeCell ref="V1:V2"/>
    <mergeCell ref="Y1:Y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92A18-A7F7-4FFB-AB8C-CC4C7977C550}">
  <sheetPr codeName="Sheet5"/>
  <dimension ref="A1"/>
  <sheetViews>
    <sheetView workbookViewId="0">
      <selection activeCell="N59" sqref="N5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0DF4-56E4-4A93-B817-276F6252BEEE}">
  <sheetPr codeName="Sheet6"/>
  <dimension ref="A2:T29"/>
  <sheetViews>
    <sheetView zoomScaleNormal="100" workbookViewId="0">
      <selection activeCell="F27" sqref="F27"/>
    </sheetView>
  </sheetViews>
  <sheetFormatPr defaultRowHeight="14.4" x14ac:dyDescent="0.3"/>
  <cols>
    <col min="5" max="5" width="9.109375" bestFit="1" customWidth="1"/>
  </cols>
  <sheetData>
    <row r="2" spans="1:20" x14ac:dyDescent="0.3">
      <c r="A2" s="27"/>
      <c r="B2" s="41"/>
      <c r="C2" s="41"/>
    </row>
    <row r="3" spans="1:20" x14ac:dyDescent="0.3">
      <c r="A3" s="1" t="s">
        <v>105</v>
      </c>
      <c r="B3" s="171">
        <v>0</v>
      </c>
      <c r="C3" s="171"/>
      <c r="D3" s="53">
        <v>5</v>
      </c>
      <c r="E3" s="54">
        <v>10</v>
      </c>
      <c r="F3" s="55">
        <v>15</v>
      </c>
      <c r="G3" s="56">
        <v>20</v>
      </c>
      <c r="H3" s="57">
        <v>25</v>
      </c>
      <c r="I3" s="52">
        <v>30</v>
      </c>
      <c r="K3" s="162" t="s">
        <v>107</v>
      </c>
      <c r="L3" s="162"/>
      <c r="M3" s="162"/>
    </row>
    <row r="4" spans="1:20" x14ac:dyDescent="0.3">
      <c r="B4" s="40" t="s">
        <v>92</v>
      </c>
      <c r="C4" s="30" t="s">
        <v>104</v>
      </c>
      <c r="D4" s="15" t="s">
        <v>104</v>
      </c>
      <c r="E4" s="42" t="s">
        <v>104</v>
      </c>
      <c r="F4" s="43" t="s">
        <v>104</v>
      </c>
      <c r="G4" s="11" t="s">
        <v>104</v>
      </c>
      <c r="H4" s="44" t="s">
        <v>104</v>
      </c>
      <c r="I4" s="29" t="s">
        <v>104</v>
      </c>
      <c r="K4" s="172">
        <f>(C17+C16+C15+C14+C13+C12+C11+C10+C9+C8+C7+C6+C5)/13</f>
        <v>10205.010721196413</v>
      </c>
      <c r="L4" s="172"/>
      <c r="M4" s="172"/>
    </row>
    <row r="5" spans="1:20" x14ac:dyDescent="0.3">
      <c r="B5" s="30">
        <v>0.6</v>
      </c>
      <c r="C5" s="45">
        <v>9.2332892306289516</v>
      </c>
      <c r="D5" s="46">
        <v>2.6795544017508028</v>
      </c>
      <c r="E5" s="47">
        <v>0.79439903391857303</v>
      </c>
      <c r="F5" s="48">
        <v>0.24072562698208999</v>
      </c>
      <c r="G5" s="49">
        <v>7.4594300195930482E-2</v>
      </c>
      <c r="H5" s="50">
        <v>2.3643822650057017E-2</v>
      </c>
      <c r="I5" s="51">
        <v>7.6663322156988482E-3</v>
      </c>
    </row>
    <row r="6" spans="1:20" x14ac:dyDescent="0.3">
      <c r="B6" s="30">
        <v>0.65</v>
      </c>
      <c r="C6" s="45">
        <v>50.93570862789143</v>
      </c>
      <c r="D6" s="46">
        <v>15.702669155784164</v>
      </c>
      <c r="E6" s="47">
        <v>4.9270724346046215</v>
      </c>
      <c r="F6" s="48">
        <v>1.5739916906234099</v>
      </c>
      <c r="G6" s="49">
        <v>0.51218258424102969</v>
      </c>
      <c r="H6" s="50">
        <v>0.16985739493716154</v>
      </c>
      <c r="I6" s="51">
        <v>5.7434485913927948E-2</v>
      </c>
      <c r="K6" s="162" t="s">
        <v>108</v>
      </c>
      <c r="L6" s="162"/>
      <c r="M6" s="162"/>
      <c r="O6" s="162" t="s">
        <v>112</v>
      </c>
      <c r="P6" s="162"/>
      <c r="Q6" s="162"/>
      <c r="R6" s="162"/>
      <c r="S6" s="162"/>
      <c r="T6" s="162"/>
    </row>
    <row r="7" spans="1:20" x14ac:dyDescent="0.3">
      <c r="B7" s="30">
        <v>0.7</v>
      </c>
      <c r="C7" s="45">
        <v>221.75314898929017</v>
      </c>
      <c r="D7" s="46">
        <v>72.32270620466015</v>
      </c>
      <c r="E7" s="47">
        <v>23.942617407092467</v>
      </c>
      <c r="F7" s="48">
        <v>8.0431574705686515</v>
      </c>
      <c r="G7" s="49">
        <v>2.7427259107506092</v>
      </c>
      <c r="H7" s="50">
        <v>0.9504766326887728</v>
      </c>
      <c r="I7" s="51">
        <v>0.33487434567452173</v>
      </c>
      <c r="K7" s="172">
        <f>(D17+D16+D15+D14+D13+D12+D11+D10+D9+D8+D7+D6+D5)/13</f>
        <v>4082.4950366857561</v>
      </c>
      <c r="L7" s="172"/>
      <c r="M7" s="172"/>
      <c r="O7" s="172">
        <f>((K4-K7)/K4)*100</f>
        <v>59.995191105422641</v>
      </c>
      <c r="P7" s="172"/>
      <c r="Q7" s="172"/>
      <c r="R7" s="172"/>
      <c r="S7" s="172"/>
      <c r="T7" s="172"/>
    </row>
    <row r="8" spans="1:20" x14ac:dyDescent="0.3">
      <c r="B8" s="30">
        <v>0.75</v>
      </c>
      <c r="C8" s="45">
        <v>789.7356995541187</v>
      </c>
      <c r="D8" s="46">
        <v>271.19645084928885</v>
      </c>
      <c r="E8" s="47">
        <v>94.260546973972609</v>
      </c>
      <c r="F8" s="48">
        <v>33.174667385546485</v>
      </c>
      <c r="G8" s="49">
        <v>11.831374995404822</v>
      </c>
      <c r="H8" s="50">
        <v>4.2767392558118997</v>
      </c>
      <c r="I8" s="51">
        <v>1.5675150570051053</v>
      </c>
    </row>
    <row r="9" spans="1:20" x14ac:dyDescent="0.3">
      <c r="B9" s="30">
        <v>0.8</v>
      </c>
      <c r="C9" s="45">
        <v>2360.65629377191</v>
      </c>
      <c r="D9" s="46">
        <v>848.44078580125506</v>
      </c>
      <c r="E9" s="47">
        <v>308.37755046648635</v>
      </c>
      <c r="F9" s="48">
        <v>113.42754915623422</v>
      </c>
      <c r="G9" s="49">
        <v>42.187630374933704</v>
      </c>
      <c r="H9" s="50">
        <v>15.865586239547349</v>
      </c>
      <c r="I9" s="51">
        <v>6.0390179554458632</v>
      </c>
      <c r="K9" s="162" t="s">
        <v>109</v>
      </c>
      <c r="L9" s="162"/>
      <c r="M9" s="162"/>
      <c r="O9" s="162" t="s">
        <v>113</v>
      </c>
      <c r="P9" s="162"/>
      <c r="Q9" s="162"/>
      <c r="R9" s="162"/>
      <c r="S9" s="162"/>
      <c r="T9" s="162"/>
    </row>
    <row r="10" spans="1:20" x14ac:dyDescent="0.3">
      <c r="B10" s="30">
        <v>0.85</v>
      </c>
      <c r="C10" s="45">
        <v>6006.4163415405437</v>
      </c>
      <c r="D10" s="46">
        <v>2246.7172709843485</v>
      </c>
      <c r="E10" s="47">
        <v>850.99244829389204</v>
      </c>
      <c r="F10" s="48">
        <v>325.3774864419272</v>
      </c>
      <c r="G10" s="49">
        <v>125.75371975376856</v>
      </c>
      <c r="H10" s="50">
        <v>49.108695082130858</v>
      </c>
      <c r="I10" s="51">
        <v>19.37623436979813</v>
      </c>
      <c r="K10" s="174">
        <f>(E5+E6+E7+E8+E9+E10+E11+E12+E13+E14+E15+E16+E17)/13</f>
        <v>1655.6979633276258</v>
      </c>
      <c r="L10" s="174"/>
      <c r="M10" s="174"/>
      <c r="O10" s="172">
        <f>((K4-K10)/K4)*100</f>
        <v>83.775637198610255</v>
      </c>
      <c r="P10" s="172"/>
      <c r="Q10" s="172"/>
      <c r="R10" s="172"/>
      <c r="S10" s="172"/>
      <c r="T10" s="172"/>
    </row>
    <row r="11" spans="1:20" x14ac:dyDescent="0.3">
      <c r="B11" s="30">
        <v>0.9</v>
      </c>
      <c r="C11" s="45">
        <v>12921.211085576995</v>
      </c>
      <c r="D11" s="46">
        <v>5012.744393605316</v>
      </c>
      <c r="E11" s="47">
        <v>1966.1754958089014</v>
      </c>
      <c r="F11" s="48">
        <v>779.96593589781048</v>
      </c>
      <c r="G11" s="49">
        <v>312.3061491396561</v>
      </c>
      <c r="H11" s="50">
        <v>126.1931278498562</v>
      </c>
      <c r="I11" s="51">
        <v>51.475224224696809</v>
      </c>
    </row>
    <row r="12" spans="1:20" x14ac:dyDescent="0.3">
      <c r="B12" s="30">
        <v>0.95</v>
      </c>
      <c r="C12" s="45">
        <v>21986.31588173924</v>
      </c>
      <c r="D12" s="46">
        <v>8794.3437943321169</v>
      </c>
      <c r="E12" s="47">
        <v>3564.3152280730642</v>
      </c>
      <c r="F12" s="48">
        <v>1458.9348862935456</v>
      </c>
      <c r="G12" s="49">
        <v>603.34686298152417</v>
      </c>
      <c r="H12" s="50">
        <v>251.83997047259396</v>
      </c>
      <c r="I12" s="51">
        <v>105.9344238471739</v>
      </c>
      <c r="K12" s="162" t="s">
        <v>110</v>
      </c>
      <c r="L12" s="162"/>
      <c r="M12" s="162"/>
      <c r="O12" s="162" t="s">
        <v>114</v>
      </c>
      <c r="P12" s="162"/>
      <c r="Q12" s="162"/>
      <c r="R12" s="162"/>
      <c r="S12" s="162"/>
      <c r="T12" s="162"/>
    </row>
    <row r="13" spans="1:20" x14ac:dyDescent="0.3">
      <c r="B13" s="30">
        <v>0.96</v>
      </c>
      <c r="C13" s="45">
        <v>23213.71039453887</v>
      </c>
      <c r="D13" s="46">
        <v>9340.5329880182908</v>
      </c>
      <c r="E13" s="47">
        <v>3805.9093288583217</v>
      </c>
      <c r="F13" s="48">
        <v>1568.2122576996819</v>
      </c>
      <c r="G13" s="49">
        <v>652.1743341437118</v>
      </c>
      <c r="H13" s="50">
        <v>273.76056234580767</v>
      </c>
      <c r="I13" s="51">
        <v>115.91209435551089</v>
      </c>
      <c r="K13" s="174">
        <f>(F5+F6+F7+F8+F9+F10+F11+F12+F13+F14+F15+F16+F17)/13</f>
        <v>679.36297653792053</v>
      </c>
      <c r="L13" s="174"/>
      <c r="M13" s="174"/>
      <c r="O13" s="172">
        <f>((K4-K13)/K4)*100</f>
        <v>93.342848968038382</v>
      </c>
      <c r="P13" s="172"/>
      <c r="Q13" s="172"/>
      <c r="R13" s="172"/>
      <c r="S13" s="172"/>
      <c r="T13" s="172"/>
    </row>
    <row r="14" spans="1:20" x14ac:dyDescent="0.3">
      <c r="B14" s="30">
        <v>0.97</v>
      </c>
      <c r="C14" s="45">
        <v>23664.895542302515</v>
      </c>
      <c r="D14" s="46">
        <v>9573.6559202794506</v>
      </c>
      <c r="E14" s="47">
        <v>3923.1155737142703</v>
      </c>
      <c r="F14" s="48">
        <v>1626.2185527319102</v>
      </c>
      <c r="G14" s="49">
        <v>680.39683884251633</v>
      </c>
      <c r="H14" s="50">
        <v>287.193475693555</v>
      </c>
      <c r="I14" s="51">
        <v>122.2773136216679</v>
      </c>
    </row>
    <row r="15" spans="1:20" x14ac:dyDescent="0.3">
      <c r="B15" s="30">
        <v>0.98</v>
      </c>
      <c r="C15" s="45">
        <v>22676.034574184807</v>
      </c>
      <c r="D15" s="46">
        <v>9221.9888842679084</v>
      </c>
      <c r="E15" s="47">
        <v>3801.5990526449318</v>
      </c>
      <c r="F15" s="48">
        <v>1584.0974996755231</v>
      </c>
      <c r="G15" s="49">
        <v>667.01683089895607</v>
      </c>
      <c r="H15" s="50">
        <v>283.14867802945082</v>
      </c>
      <c r="I15" s="51">
        <v>121.21614247883262</v>
      </c>
      <c r="K15" s="162" t="s">
        <v>111</v>
      </c>
      <c r="L15" s="162"/>
      <c r="M15" s="162"/>
      <c r="O15" s="162" t="s">
        <v>115</v>
      </c>
      <c r="P15" s="162"/>
      <c r="Q15" s="162"/>
      <c r="R15" s="162"/>
      <c r="S15" s="162"/>
      <c r="T15" s="162"/>
    </row>
    <row r="16" spans="1:20" x14ac:dyDescent="0.3">
      <c r="B16" s="30">
        <v>0.99</v>
      </c>
      <c r="C16" s="45">
        <v>18764.241415496581</v>
      </c>
      <c r="D16" s="46">
        <v>7672.1100590146525</v>
      </c>
      <c r="E16" s="47">
        <v>3179.6642095496786</v>
      </c>
      <c r="F16" s="48">
        <v>1332.4519849226137</v>
      </c>
      <c r="G16" s="49">
        <v>563.98233221210216</v>
      </c>
      <c r="H16" s="50">
        <v>240.94767555832132</v>
      </c>
      <c r="I16" s="51">
        <v>103.73245657103045</v>
      </c>
      <c r="K16" s="173">
        <f>(G5+G6+G7+G8+G9+G10+G11+G12+G13+G14+G15+G16+G17)/13</f>
        <v>281.71735201059704</v>
      </c>
      <c r="L16" s="173"/>
      <c r="M16" s="173"/>
      <c r="O16" s="172">
        <f>((K4-K16)/K4)*100</f>
        <v>97.239421302856115</v>
      </c>
      <c r="P16" s="172"/>
      <c r="Q16" s="172"/>
      <c r="R16" s="172"/>
      <c r="S16" s="172"/>
      <c r="T16" s="172"/>
    </row>
    <row r="17" spans="1:9" x14ac:dyDescent="0.3">
      <c r="B17" s="30">
        <v>1</v>
      </c>
      <c r="C17" s="45">
        <v>0</v>
      </c>
      <c r="D17" s="46">
        <v>0</v>
      </c>
      <c r="E17" s="47">
        <v>0</v>
      </c>
      <c r="F17" s="48">
        <v>0</v>
      </c>
      <c r="G17" s="49">
        <v>0</v>
      </c>
      <c r="H17" s="50">
        <v>0</v>
      </c>
      <c r="I17" s="51">
        <v>0</v>
      </c>
    </row>
    <row r="22" spans="1:9" x14ac:dyDescent="0.3">
      <c r="A22" s="1" t="s">
        <v>116</v>
      </c>
      <c r="B22">
        <v>0</v>
      </c>
      <c r="C22">
        <v>5</v>
      </c>
      <c r="D22">
        <v>10</v>
      </c>
      <c r="E22">
        <v>15</v>
      </c>
      <c r="F22">
        <v>20</v>
      </c>
    </row>
    <row r="23" spans="1:9" x14ac:dyDescent="0.3">
      <c r="A23" s="67" t="s">
        <v>120</v>
      </c>
      <c r="B23" s="65">
        <v>23664.895542302515</v>
      </c>
      <c r="C23" s="65">
        <v>9573.6559202794506</v>
      </c>
      <c r="D23" s="65">
        <v>3923.1155737142703</v>
      </c>
      <c r="E23" s="65">
        <v>1626.2185527319102</v>
      </c>
      <c r="F23" s="65">
        <v>680.39683884251633</v>
      </c>
      <c r="I23" s="18"/>
    </row>
    <row r="29" spans="1:9" ht="17.25" customHeight="1" x14ac:dyDescent="0.3"/>
  </sheetData>
  <mergeCells count="19">
    <mergeCell ref="K15:M15"/>
    <mergeCell ref="K16:M16"/>
    <mergeCell ref="O6:T6"/>
    <mergeCell ref="O7:T7"/>
    <mergeCell ref="O9:T9"/>
    <mergeCell ref="K9:M9"/>
    <mergeCell ref="K10:M10"/>
    <mergeCell ref="K12:M12"/>
    <mergeCell ref="K13:M13"/>
    <mergeCell ref="O12:T12"/>
    <mergeCell ref="O15:T15"/>
    <mergeCell ref="O10:T10"/>
    <mergeCell ref="O13:T13"/>
    <mergeCell ref="O16:T16"/>
    <mergeCell ref="B3:C3"/>
    <mergeCell ref="K3:M3"/>
    <mergeCell ref="K6:M6"/>
    <mergeCell ref="K4:M4"/>
    <mergeCell ref="K7:M7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54074-A5FD-4AF2-99D1-C0047DD550E9}">
  <sheetPr codeName="Sheet7"/>
  <dimension ref="A1"/>
  <sheetViews>
    <sheetView workbookViewId="0">
      <selection activeCell="E29" sqref="E29"/>
    </sheetView>
  </sheetViews>
  <sheetFormatPr defaultRowHeight="14.4" x14ac:dyDescent="0.3"/>
  <sheetData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D3363-693F-448E-8E15-A66098791E74}">
  <dimension ref="A1"/>
  <sheetViews>
    <sheetView workbookViewId="0">
      <selection activeCell="F29" sqref="F2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2E5D-9A32-41B5-BA68-CC736F36B56B}">
  <sheetPr codeName="Sheet9"/>
  <dimension ref="A1:EW70"/>
  <sheetViews>
    <sheetView topLeftCell="Z13" zoomScale="120" zoomScaleNormal="120" workbookViewId="0">
      <selection activeCell="AI9" sqref="AI9"/>
    </sheetView>
  </sheetViews>
  <sheetFormatPr defaultRowHeight="14.4" x14ac:dyDescent="0.3"/>
  <cols>
    <col min="2" max="2" width="18.33203125" customWidth="1"/>
    <col min="3" max="3" width="15.88671875" customWidth="1"/>
    <col min="4" max="4" width="14.6640625" customWidth="1"/>
    <col min="8" max="8" width="18.44140625" customWidth="1"/>
    <col min="9" max="9" width="16.109375" customWidth="1"/>
    <col min="10" max="10" width="18.5546875" customWidth="1"/>
    <col min="11" max="11" width="14" customWidth="1"/>
    <col min="13" max="13" width="17.6640625" customWidth="1"/>
    <col min="14" max="14" width="18.6640625" customWidth="1"/>
    <col min="15" max="15" width="16" customWidth="1"/>
    <col min="16" max="17" width="13.6640625" customWidth="1"/>
    <col min="19" max="19" width="10" customWidth="1"/>
    <col min="20" max="20" width="14.44140625" bestFit="1" customWidth="1"/>
    <col min="21" max="21" width="15.5546875" bestFit="1" customWidth="1"/>
    <col min="22" max="22" width="13.33203125" bestFit="1" customWidth="1"/>
    <col min="23" max="23" width="10" customWidth="1"/>
    <col min="27" max="27" width="14.88671875" bestFit="1" customWidth="1"/>
    <col min="29" max="29" width="13.33203125" style="16" bestFit="1" customWidth="1"/>
    <col min="30" max="30" width="12.88671875" style="16" bestFit="1" customWidth="1"/>
    <col min="31" max="32" width="12" style="16" bestFit="1" customWidth="1"/>
    <col min="33" max="33" width="9" bestFit="1" customWidth="1"/>
    <col min="39" max="39" width="13.33203125" style="16" bestFit="1" customWidth="1"/>
    <col min="40" max="40" width="12.88671875" style="16" bestFit="1" customWidth="1"/>
    <col min="41" max="42" width="12" style="16" bestFit="1" customWidth="1"/>
    <col min="43" max="43" width="9" bestFit="1" customWidth="1"/>
    <col min="49" max="49" width="13.33203125" style="16" bestFit="1" customWidth="1"/>
    <col min="50" max="50" width="12.88671875" style="16" bestFit="1" customWidth="1"/>
    <col min="51" max="52" width="12" style="16" bestFit="1" customWidth="1"/>
    <col min="53" max="53" width="9" bestFit="1" customWidth="1"/>
    <col min="59" max="59" width="13.33203125" style="16" bestFit="1" customWidth="1"/>
    <col min="60" max="60" width="12.88671875" style="16" bestFit="1" customWidth="1"/>
    <col min="61" max="62" width="12" style="16" bestFit="1" customWidth="1"/>
    <col min="63" max="63" width="9" bestFit="1" customWidth="1"/>
    <col min="69" max="69" width="13.33203125" style="16" bestFit="1" customWidth="1"/>
    <col min="70" max="70" width="12.88671875" style="16" bestFit="1" customWidth="1"/>
    <col min="71" max="72" width="12" style="16" bestFit="1" customWidth="1"/>
    <col min="73" max="73" width="9" bestFit="1" customWidth="1"/>
    <col min="79" max="79" width="13.33203125" style="16" bestFit="1" customWidth="1"/>
    <col min="80" max="80" width="12.88671875" style="16" bestFit="1" customWidth="1"/>
    <col min="81" max="82" width="12" style="16" bestFit="1" customWidth="1"/>
    <col min="83" max="83" width="9" bestFit="1" customWidth="1"/>
    <col min="89" max="89" width="13.33203125" style="16" bestFit="1" customWidth="1"/>
    <col min="90" max="90" width="12.88671875" style="16" bestFit="1" customWidth="1"/>
    <col min="91" max="92" width="12" style="16" bestFit="1" customWidth="1"/>
    <col min="93" max="93" width="9" bestFit="1" customWidth="1"/>
    <col min="99" max="99" width="13.33203125" style="16" bestFit="1" customWidth="1"/>
    <col min="100" max="100" width="12.88671875" style="16" bestFit="1" customWidth="1"/>
    <col min="101" max="102" width="12" style="16" bestFit="1" customWidth="1"/>
    <col min="103" max="103" width="9" bestFit="1" customWidth="1"/>
    <col min="109" max="109" width="13.33203125" style="16" bestFit="1" customWidth="1"/>
    <col min="110" max="110" width="12.88671875" style="16" bestFit="1" customWidth="1"/>
    <col min="111" max="112" width="12" style="16" bestFit="1" customWidth="1"/>
    <col min="113" max="113" width="9" bestFit="1" customWidth="1"/>
    <col min="119" max="119" width="13.33203125" style="16" bestFit="1" customWidth="1"/>
    <col min="120" max="120" width="12.88671875" style="16" bestFit="1" customWidth="1"/>
    <col min="121" max="122" width="12" style="16" bestFit="1" customWidth="1"/>
    <col min="123" max="123" width="9" bestFit="1" customWidth="1"/>
    <col min="129" max="129" width="13.33203125" style="16" bestFit="1" customWidth="1"/>
    <col min="130" max="130" width="12.88671875" style="16" bestFit="1" customWidth="1"/>
    <col min="131" max="132" width="12" style="16" bestFit="1" customWidth="1"/>
    <col min="133" max="133" width="9" bestFit="1" customWidth="1"/>
    <col min="139" max="139" width="13.33203125" style="16" bestFit="1" customWidth="1"/>
    <col min="140" max="140" width="12.88671875" style="16" bestFit="1" customWidth="1"/>
    <col min="141" max="142" width="12" style="16" bestFit="1" customWidth="1"/>
    <col min="143" max="143" width="9" bestFit="1" customWidth="1"/>
    <col min="149" max="149" width="13.33203125" style="16" bestFit="1" customWidth="1"/>
    <col min="150" max="150" width="12.88671875" style="16" bestFit="1" customWidth="1"/>
    <col min="151" max="152" width="12" style="16" bestFit="1" customWidth="1"/>
    <col min="153" max="153" width="9" bestFit="1" customWidth="1"/>
  </cols>
  <sheetData>
    <row r="1" spans="1:153" x14ac:dyDescent="0.3">
      <c r="A1" s="10" t="s">
        <v>71</v>
      </c>
      <c r="G1" s="11" t="s">
        <v>51</v>
      </c>
      <c r="H1" s="1"/>
      <c r="I1" s="1"/>
      <c r="J1" s="1"/>
      <c r="K1" s="1"/>
      <c r="M1" s="12" t="s">
        <v>53</v>
      </c>
      <c r="S1" s="13" t="s">
        <v>52</v>
      </c>
      <c r="AA1" t="s">
        <v>72</v>
      </c>
      <c r="AL1">
        <v>0.99</v>
      </c>
      <c r="AV1">
        <v>0.98</v>
      </c>
      <c r="BF1">
        <v>0.97</v>
      </c>
      <c r="BP1">
        <v>0.96</v>
      </c>
      <c r="BZ1">
        <v>0.95</v>
      </c>
      <c r="CJ1">
        <v>0.9</v>
      </c>
      <c r="CT1">
        <v>0.85</v>
      </c>
      <c r="DD1">
        <v>0.8</v>
      </c>
      <c r="DN1">
        <v>0.75</v>
      </c>
      <c r="DX1">
        <v>0.7</v>
      </c>
      <c r="EH1">
        <v>0.65</v>
      </c>
      <c r="ER1">
        <v>0.6</v>
      </c>
    </row>
    <row r="2" spans="1:153" x14ac:dyDescent="0.3">
      <c r="A2" s="10" t="s">
        <v>73</v>
      </c>
      <c r="B2" s="10" t="s">
        <v>74</v>
      </c>
      <c r="C2" s="10" t="s">
        <v>75</v>
      </c>
      <c r="D2" s="10" t="s">
        <v>76</v>
      </c>
      <c r="E2" s="10" t="s">
        <v>77</v>
      </c>
      <c r="G2" s="11" t="s">
        <v>73</v>
      </c>
      <c r="H2" s="11" t="s">
        <v>74</v>
      </c>
      <c r="I2" s="11" t="s">
        <v>75</v>
      </c>
      <c r="J2" s="11" t="s">
        <v>76</v>
      </c>
      <c r="K2" s="11" t="s">
        <v>77</v>
      </c>
      <c r="M2" s="12" t="s">
        <v>73</v>
      </c>
      <c r="N2" s="12" t="s">
        <v>74</v>
      </c>
      <c r="O2" s="12" t="s">
        <v>75</v>
      </c>
      <c r="P2" s="12" t="s">
        <v>76</v>
      </c>
      <c r="Q2" s="12" t="s">
        <v>77</v>
      </c>
      <c r="S2" s="13" t="s">
        <v>73</v>
      </c>
      <c r="T2" s="13" t="s">
        <v>74</v>
      </c>
      <c r="U2" s="13" t="s">
        <v>75</v>
      </c>
      <c r="V2" s="13" t="s">
        <v>76</v>
      </c>
      <c r="W2" s="13" t="s">
        <v>77</v>
      </c>
      <c r="AB2" t="s">
        <v>34</v>
      </c>
      <c r="AC2" s="17" t="s">
        <v>78</v>
      </c>
      <c r="AD2" s="17" t="s">
        <v>79</v>
      </c>
      <c r="AE2" s="17" t="s">
        <v>80</v>
      </c>
      <c r="AF2" s="17" t="s">
        <v>81</v>
      </c>
      <c r="AG2" s="15" t="s">
        <v>39</v>
      </c>
      <c r="AL2" t="s">
        <v>34</v>
      </c>
      <c r="AM2" s="17" t="s">
        <v>78</v>
      </c>
      <c r="AN2" s="17" t="s">
        <v>79</v>
      </c>
      <c r="AO2" s="17" t="s">
        <v>80</v>
      </c>
      <c r="AP2" s="17" t="s">
        <v>81</v>
      </c>
      <c r="AQ2" s="15" t="s">
        <v>39</v>
      </c>
      <c r="AV2" t="s">
        <v>34</v>
      </c>
      <c r="AW2" s="17" t="s">
        <v>78</v>
      </c>
      <c r="AX2" s="17" t="s">
        <v>79</v>
      </c>
      <c r="AY2" s="17" t="s">
        <v>80</v>
      </c>
      <c r="AZ2" s="17" t="s">
        <v>81</v>
      </c>
      <c r="BA2" s="15" t="s">
        <v>39</v>
      </c>
      <c r="BF2" t="s">
        <v>34</v>
      </c>
      <c r="BG2" s="17" t="s">
        <v>78</v>
      </c>
      <c r="BH2" s="17" t="s">
        <v>79</v>
      </c>
      <c r="BI2" s="17" t="s">
        <v>80</v>
      </c>
      <c r="BJ2" s="17" t="s">
        <v>81</v>
      </c>
      <c r="BK2" s="15" t="s">
        <v>39</v>
      </c>
      <c r="BP2" t="s">
        <v>34</v>
      </c>
      <c r="BQ2" s="17" t="s">
        <v>78</v>
      </c>
      <c r="BR2" s="17" t="s">
        <v>79</v>
      </c>
      <c r="BS2" s="17" t="s">
        <v>80</v>
      </c>
      <c r="BT2" s="17" t="s">
        <v>81</v>
      </c>
      <c r="BU2" s="15" t="s">
        <v>39</v>
      </c>
      <c r="BZ2" t="s">
        <v>34</v>
      </c>
      <c r="CA2" s="17" t="s">
        <v>78</v>
      </c>
      <c r="CB2" s="17" t="s">
        <v>79</v>
      </c>
      <c r="CC2" s="17" t="s">
        <v>80</v>
      </c>
      <c r="CD2" s="17" t="s">
        <v>81</v>
      </c>
      <c r="CE2" s="15" t="s">
        <v>39</v>
      </c>
      <c r="CJ2" t="s">
        <v>34</v>
      </c>
      <c r="CK2" s="17" t="s">
        <v>78</v>
      </c>
      <c r="CL2" s="17" t="s">
        <v>79</v>
      </c>
      <c r="CM2" s="17" t="s">
        <v>80</v>
      </c>
      <c r="CN2" s="17" t="s">
        <v>81</v>
      </c>
      <c r="CO2" s="15" t="s">
        <v>39</v>
      </c>
      <c r="CT2" t="s">
        <v>34</v>
      </c>
      <c r="CU2" s="17" t="s">
        <v>78</v>
      </c>
      <c r="CV2" s="17" t="s">
        <v>79</v>
      </c>
      <c r="CW2" s="17" t="s">
        <v>80</v>
      </c>
      <c r="CX2" s="17" t="s">
        <v>81</v>
      </c>
      <c r="CY2" s="15" t="s">
        <v>39</v>
      </c>
      <c r="DD2" t="s">
        <v>34</v>
      </c>
      <c r="DE2" s="17" t="s">
        <v>78</v>
      </c>
      <c r="DF2" s="17" t="s">
        <v>79</v>
      </c>
      <c r="DG2" s="17" t="s">
        <v>80</v>
      </c>
      <c r="DH2" s="17" t="s">
        <v>81</v>
      </c>
      <c r="DI2" s="15" t="s">
        <v>39</v>
      </c>
      <c r="DN2" t="s">
        <v>34</v>
      </c>
      <c r="DO2" s="17" t="s">
        <v>78</v>
      </c>
      <c r="DP2" s="17" t="s">
        <v>79</v>
      </c>
      <c r="DQ2" s="17" t="s">
        <v>80</v>
      </c>
      <c r="DR2" s="17" t="s">
        <v>81</v>
      </c>
      <c r="DS2" s="15" t="s">
        <v>39</v>
      </c>
      <c r="DX2" t="s">
        <v>34</v>
      </c>
      <c r="DY2" s="17" t="s">
        <v>78</v>
      </c>
      <c r="DZ2" s="17" t="s">
        <v>79</v>
      </c>
      <c r="EA2" s="17" t="s">
        <v>80</v>
      </c>
      <c r="EB2" s="17" t="s">
        <v>81</v>
      </c>
      <c r="EC2" s="15" t="s">
        <v>39</v>
      </c>
      <c r="EH2" t="s">
        <v>34</v>
      </c>
      <c r="EI2" s="17" t="s">
        <v>78</v>
      </c>
      <c r="EJ2" s="17" t="s">
        <v>79</v>
      </c>
      <c r="EK2" s="17" t="s">
        <v>80</v>
      </c>
      <c r="EL2" s="17" t="s">
        <v>81</v>
      </c>
      <c r="EM2" s="15" t="s">
        <v>39</v>
      </c>
      <c r="ER2" t="s">
        <v>34</v>
      </c>
      <c r="ES2" s="17" t="s">
        <v>78</v>
      </c>
      <c r="ET2" s="17" t="s">
        <v>79</v>
      </c>
      <c r="EU2" s="17" t="s">
        <v>80</v>
      </c>
      <c r="EV2" s="17" t="s">
        <v>81</v>
      </c>
      <c r="EW2" s="15" t="s">
        <v>39</v>
      </c>
    </row>
    <row r="3" spans="1:153" x14ac:dyDescent="0.3">
      <c r="A3">
        <v>200</v>
      </c>
      <c r="B3">
        <v>32.39</v>
      </c>
      <c r="C3">
        <v>3.42</v>
      </c>
      <c r="D3">
        <v>199.87</v>
      </c>
      <c r="E3">
        <v>262.76</v>
      </c>
      <c r="G3">
        <v>200</v>
      </c>
      <c r="H3">
        <v>32.25</v>
      </c>
      <c r="I3">
        <v>3.23</v>
      </c>
      <c r="J3">
        <v>175.59</v>
      </c>
      <c r="K3">
        <v>168.5</v>
      </c>
      <c r="M3">
        <v>200</v>
      </c>
      <c r="N3">
        <v>28.79</v>
      </c>
      <c r="O3">
        <v>2.84</v>
      </c>
      <c r="P3">
        <v>179.95</v>
      </c>
      <c r="Q3">
        <v>23.35</v>
      </c>
      <c r="S3">
        <v>200</v>
      </c>
      <c r="T3">
        <v>28.47</v>
      </c>
      <c r="U3">
        <v>2.84</v>
      </c>
      <c r="V3">
        <v>193.51</v>
      </c>
      <c r="W3">
        <v>24.98</v>
      </c>
      <c r="AB3" s="16">
        <f>AC3+AD3+AE3+AF3</f>
        <v>3.3696399267677122</v>
      </c>
      <c r="AC3" s="16">
        <f t="shared" ref="AC3:AC34" si="0">((8.5770134353*10^-19)*(AG3^6))-((1.0374875556*10^-14)*(AG3^5))+((4.9689475953*10^-11)*(AG3^4))-((1.2019118054*10^-7)*(AG3^3))+((1.5650954893*10^-4)*(AG3^2))-((4.8239362033*10^-2)*(AG3))+5.2084519626</f>
        <v>0.93567016311286633</v>
      </c>
      <c r="AD3" s="16">
        <f t="shared" ref="AD3:AD34" si="1">((6.6506859177*10^-19)*(AG3^6))-((7.8984343104*10^-15)*(AG3^5))+((3.6879849877*10^-11)*(AG3^4))-((8.6386228559*10^-8)*(AG3^3))+((1.1074017861*10^-4)*(AG3^2))-((3.1241611608*10^-2)*(AG3))+(3.3006694533)</f>
        <v>0.84738727284174553</v>
      </c>
      <c r="AE3" s="16">
        <f t="shared" ref="AE3:AE34" si="2">((5.9376621671*10^-19)*(AG3^6))-((7.1020711589*10^-15)*(AG3^5))+((3.3460896805*10^-11)*(AG3^4))-((7.8909601634*10^-8)*(AG3^3))+((9.8599769212*10^-5)*(AG3^2))-((2.8172899156*10^-2)*(AG3))+(3.05378908)</f>
        <v>0.78322597736302146</v>
      </c>
      <c r="AF3" s="16">
        <f t="shared" ref="AF3:AF34" si="3">((6.4958291549*10^-19)*(AG3^6))-((7.8224528491*10^-15)*(AG3^5))+((3.7120417697*10^-11)*(AG3^4))-((8.798317617*10^-8)*(AG3^3))+((1.0982327235*10^-4)*(AG3^2))-((3.2606444641*10^-2)*(AG3))+(3.5786489003)</f>
        <v>0.80335651345007886</v>
      </c>
      <c r="AG3">
        <v>200</v>
      </c>
      <c r="AL3" s="16">
        <f>AM3+AN3+AO3+AP3</f>
        <v>3.3696399267677122</v>
      </c>
      <c r="AM3" s="16">
        <f t="shared" ref="AM3:AM34" si="4">((8.5770134353*10^-19)*(AQ3^6))-((1.0374875556*10^-14)*(AQ3^5))+((4.9689475953*10^-11)*(AQ3^4))-((1.2019118054*10^-7)*(AQ3^3))+((1.5650954893*10^-4)*(AQ3^2))-((4.8239362033*10^-2)*(AQ3))+5.2084519626</f>
        <v>0.93567016311286633</v>
      </c>
      <c r="AN3" s="16">
        <f t="shared" ref="AN3:AN34" si="5">((6.6506859177*10^-19)*(AQ3^6))-((7.8984343104*10^-15)*(AQ3^5))+((3.6879849877*10^-11)*(AQ3^4))-((8.6386228559*10^-8)*(AQ3^3))+((1.1074017861*10^-4)*(AQ3^2))-((3.1241611608*10^-2)*(AQ3))+(3.3006694533)</f>
        <v>0.84738727284174553</v>
      </c>
      <c r="AO3" s="16">
        <f t="shared" ref="AO3:AO34" si="6">((5.9376621671*10^-19)*(AQ3^6))-((7.1020711589*10^-15)*(AQ3^5))+((3.3460896805*10^-11)*(AQ3^4))-((7.8909601634*10^-8)*(AQ3^3))+((9.8599769212*10^-5)*(AQ3^2))-((2.8172899156*10^-2)*(AQ3))+(3.05378908)</f>
        <v>0.78322597736302146</v>
      </c>
      <c r="AP3" s="16">
        <f t="shared" ref="AP3:AP34" si="7">((6.4958291549*10^-19)*(AQ3^6))-((7.8224528491*10^-15)*(AQ3^5))+((3.7120417697*10^-11)*(AQ3^4))-((8.798317617*10^-8)*(AQ3^3))+((1.0982327235*10^-4)*(AQ3^2))-((3.2606444641*10^-2)*(AQ3))+(3.5786489003)</f>
        <v>0.80335651345007886</v>
      </c>
      <c r="AQ3">
        <v>200</v>
      </c>
      <c r="AV3" s="16">
        <f>AW3+AX3+AY3+AZ3</f>
        <v>3.3696399267677122</v>
      </c>
      <c r="AW3" s="16">
        <f t="shared" ref="AW3:AW34" si="8">((8.5770134353*10^-19)*(BA3^6))-((1.0374875556*10^-14)*(BA3^5))+((4.9689475953*10^-11)*(BA3^4))-((1.2019118054*10^-7)*(BA3^3))+((1.5650954893*10^-4)*(BA3^2))-((4.8239362033*10^-2)*(BA3))+5.2084519626</f>
        <v>0.93567016311286633</v>
      </c>
      <c r="AX3" s="16">
        <f t="shared" ref="AX3:AX34" si="9">((6.6506859177*10^-19)*(BA3^6))-((7.8984343104*10^-15)*(BA3^5))+((3.6879849877*10^-11)*(BA3^4))-((8.6386228559*10^-8)*(BA3^3))+((1.1074017861*10^-4)*(BA3^2))-((3.1241611608*10^-2)*(BA3))+(3.3006694533)</f>
        <v>0.84738727284174553</v>
      </c>
      <c r="AY3" s="16">
        <f t="shared" ref="AY3:AY34" si="10">((5.9376621671*10^-19)*(BA3^6))-((7.1020711589*10^-15)*(BA3^5))+((3.3460896805*10^-11)*(BA3^4))-((7.8909601634*10^-8)*(BA3^3))+((9.8599769212*10^-5)*(BA3^2))-((2.8172899156*10^-2)*(BA3))+(3.05378908)</f>
        <v>0.78322597736302146</v>
      </c>
      <c r="AZ3" s="16">
        <f t="shared" ref="AZ3:AZ34" si="11">((6.4958291549*10^-19)*(BA3^6))-((7.8224528491*10^-15)*(BA3^5))+((3.7120417697*10^-11)*(BA3^4))-((8.798317617*10^-8)*(BA3^3))+((1.0982327235*10^-4)*(BA3^2))-((3.2606444641*10^-2)*(BA3))+(3.5786489003)</f>
        <v>0.80335651345007886</v>
      </c>
      <c r="BA3">
        <v>200</v>
      </c>
      <c r="BF3" s="16">
        <f>BG3+BH3+BI3+BJ3</f>
        <v>3.3696399267677122</v>
      </c>
      <c r="BG3" s="16">
        <f t="shared" ref="BG3:BG34" si="12">((8.5770134353*10^-19)*(BK3^6))-((1.0374875556*10^-14)*(BK3^5))+((4.9689475953*10^-11)*(BK3^4))-((1.2019118054*10^-7)*(BK3^3))+((1.5650954893*10^-4)*(BK3^2))-((4.8239362033*10^-2)*(BK3))+5.2084519626</f>
        <v>0.93567016311286633</v>
      </c>
      <c r="BH3" s="16">
        <f t="shared" ref="BH3:BH34" si="13">((6.6506859177*10^-19)*(BK3^6))-((7.8984343104*10^-15)*(BK3^5))+((3.6879849877*10^-11)*(BK3^4))-((8.6386228559*10^-8)*(BK3^3))+((1.1074017861*10^-4)*(BK3^2))-((3.1241611608*10^-2)*(BK3))+(3.3006694533)</f>
        <v>0.84738727284174553</v>
      </c>
      <c r="BI3" s="16">
        <f t="shared" ref="BI3:BI34" si="14">((5.9376621671*10^-19)*(BK3^6))-((7.1020711589*10^-15)*(BK3^5))+((3.3460896805*10^-11)*(BK3^4))-((7.8909601634*10^-8)*(BK3^3))+((9.8599769212*10^-5)*(BK3^2))-((2.8172899156*10^-2)*(BK3))+(3.05378908)</f>
        <v>0.78322597736302146</v>
      </c>
      <c r="BJ3" s="16">
        <f t="shared" ref="BJ3:BJ34" si="15">((6.4958291549*10^-19)*(BK3^6))-((7.8224528491*10^-15)*(BK3^5))+((3.7120417697*10^-11)*(BK3^4))-((8.798317617*10^-8)*(BK3^3))+((1.0982327235*10^-4)*(BK3^2))-((3.2606444641*10^-2)*(BK3))+(3.5786489003)</f>
        <v>0.80335651345007886</v>
      </c>
      <c r="BK3">
        <v>200</v>
      </c>
      <c r="BP3" s="16">
        <f>BQ3+BR3+BS3+BT3</f>
        <v>3.3696399267677122</v>
      </c>
      <c r="BQ3" s="16">
        <f t="shared" ref="BQ3:BQ66" si="16">((8.5770134353*10^-19)*(BU3^6))-((1.0374875556*10^-14)*(BU3^5))+((4.9689475953*10^-11)*(BU3^4))-((1.2019118054*10^-7)*(BU3^3))+((1.5650954893*10^-4)*(BU3^2))-((4.8239362033*10^-2)*(BU3))+5.2084519626</f>
        <v>0.93567016311286633</v>
      </c>
      <c r="BR3" s="16">
        <f t="shared" ref="BR3:BR66" si="17">((6.6506859177*10^-19)*(BU3^6))-((7.8984343104*10^-15)*(BU3^5))+((3.6879849877*10^-11)*(BU3^4))-((8.6386228559*10^-8)*(BU3^3))+((1.1074017861*10^-4)*(BU3^2))-((3.1241611608*10^-2)*(BU3))+(3.3006694533)</f>
        <v>0.84738727284174553</v>
      </c>
      <c r="BS3" s="16">
        <f t="shared" ref="BS3:BS66" si="18">((5.9376621671*10^-19)*(BU3^6))-((7.1020711589*10^-15)*(BU3^5))+((3.3460896805*10^-11)*(BU3^4))-((7.8909601634*10^-8)*(BU3^3))+((9.8599769212*10^-5)*(BU3^2))-((2.8172899156*10^-2)*(BU3))+(3.05378908)</f>
        <v>0.78322597736302146</v>
      </c>
      <c r="BT3" s="16">
        <f t="shared" ref="BT3:BT66" si="19">((6.4958291549*10^-19)*(BU3^6))-((7.8224528491*10^-15)*(BU3^5))+((3.7120417697*10^-11)*(BU3^4))-((8.798317617*10^-8)*(BU3^3))+((1.0982327235*10^-4)*(BU3^2))-((3.2606444641*10^-2)*(BU3))+(3.5786489003)</f>
        <v>0.80335651345007886</v>
      </c>
      <c r="BU3">
        <v>200</v>
      </c>
      <c r="BZ3" s="16">
        <f>CA3+CB3+CC3+CD3</f>
        <v>3.3696399267677122</v>
      </c>
      <c r="CA3" s="16">
        <f t="shared" ref="CA3:CA66" si="20">((8.5770134353*10^-19)*(CE3^6))-((1.0374875556*10^-14)*(CE3^5))+((4.9689475953*10^-11)*(CE3^4))-((1.2019118054*10^-7)*(CE3^3))+((1.5650954893*10^-4)*(CE3^2))-((4.8239362033*10^-2)*(CE3))+5.2084519626</f>
        <v>0.93567016311286633</v>
      </c>
      <c r="CB3" s="16">
        <f t="shared" ref="CB3:CB66" si="21">((6.6506859177*10^-19)*(CE3^6))-((7.8984343104*10^-15)*(CE3^5))+((3.6879849877*10^-11)*(CE3^4))-((8.6386228559*10^-8)*(CE3^3))+((1.1074017861*10^-4)*(CE3^2))-((3.1241611608*10^-2)*(CE3))+(3.3006694533)</f>
        <v>0.84738727284174553</v>
      </c>
      <c r="CC3" s="16">
        <f t="shared" ref="CC3:CC66" si="22">((5.9376621671*10^-19)*(CE3^6))-((7.1020711589*10^-15)*(CE3^5))+((3.3460896805*10^-11)*(CE3^4))-((7.8909601634*10^-8)*(CE3^3))+((9.8599769212*10^-5)*(CE3^2))-((2.8172899156*10^-2)*(CE3))+(3.05378908)</f>
        <v>0.78322597736302146</v>
      </c>
      <c r="CD3" s="16">
        <f t="shared" ref="CD3:CD66" si="23">((6.4958291549*10^-19)*(CE3^6))-((7.8224528491*10^-15)*(CE3^5))+((3.7120417697*10^-11)*(CE3^4))-((8.798317617*10^-8)*(CE3^3))+((1.0982327235*10^-4)*(CE3^2))-((3.2606444641*10^-2)*(CE3))+(3.5786489003)</f>
        <v>0.80335651345007886</v>
      </c>
      <c r="CE3">
        <v>200</v>
      </c>
      <c r="CJ3" s="16">
        <f>CK3+CL3+CM3+CN3</f>
        <v>3.3696399267677122</v>
      </c>
      <c r="CK3" s="16">
        <f t="shared" ref="CK3:CK66" si="24">((8.5770134353*10^-19)*(CO3^6))-((1.0374875556*10^-14)*(CO3^5))+((4.9689475953*10^-11)*(CO3^4))-((1.2019118054*10^-7)*(CO3^3))+((1.5650954893*10^-4)*(CO3^2))-((4.8239362033*10^-2)*(CO3))+5.2084519626</f>
        <v>0.93567016311286633</v>
      </c>
      <c r="CL3" s="16">
        <f t="shared" ref="CL3:CL66" si="25">((6.6506859177*10^-19)*(CO3^6))-((7.8984343104*10^-15)*(CO3^5))+((3.6879849877*10^-11)*(CO3^4))-((8.6386228559*10^-8)*(CO3^3))+((1.1074017861*10^-4)*(CO3^2))-((3.1241611608*10^-2)*(CO3))+(3.3006694533)</f>
        <v>0.84738727284174553</v>
      </c>
      <c r="CM3" s="16">
        <f t="shared" ref="CM3:CM66" si="26">((5.9376621671*10^-19)*(CO3^6))-((7.1020711589*10^-15)*(CO3^5))+((3.3460896805*10^-11)*(CO3^4))-((7.8909601634*10^-8)*(CO3^3))+((9.8599769212*10^-5)*(CO3^2))-((2.8172899156*10^-2)*(CO3))+(3.05378908)</f>
        <v>0.78322597736302146</v>
      </c>
      <c r="CN3" s="16">
        <f t="shared" ref="CN3:CN66" si="27">((6.4958291549*10^-19)*(CO3^6))-((7.8224528491*10^-15)*(CO3^5))+((3.7120417697*10^-11)*(CO3^4))-((8.798317617*10^-8)*(CO3^3))+((1.0982327235*10^-4)*(CO3^2))-((3.2606444641*10^-2)*(CO3))+(3.5786489003)</f>
        <v>0.80335651345007886</v>
      </c>
      <c r="CO3">
        <v>200</v>
      </c>
      <c r="CT3" s="16">
        <f>CU3+CV3+CW3+CX3</f>
        <v>3.3696399267677122</v>
      </c>
      <c r="CU3" s="16">
        <f t="shared" ref="CU3:CU66" si="28">((8.5770134353*10^-19)*(CY3^6))-((1.0374875556*10^-14)*(CY3^5))+((4.9689475953*10^-11)*(CY3^4))-((1.2019118054*10^-7)*(CY3^3))+((1.5650954893*10^-4)*(CY3^2))-((4.8239362033*10^-2)*(CY3))+5.2084519626</f>
        <v>0.93567016311286633</v>
      </c>
      <c r="CV3" s="16">
        <f t="shared" ref="CV3:CV66" si="29">((6.6506859177*10^-19)*(CY3^6))-((7.8984343104*10^-15)*(CY3^5))+((3.6879849877*10^-11)*(CY3^4))-((8.6386228559*10^-8)*(CY3^3))+((1.1074017861*10^-4)*(CY3^2))-((3.1241611608*10^-2)*(CY3))+(3.3006694533)</f>
        <v>0.84738727284174553</v>
      </c>
      <c r="CW3" s="16">
        <f t="shared" ref="CW3:CW66" si="30">((5.9376621671*10^-19)*(CY3^6))-((7.1020711589*10^-15)*(CY3^5))+((3.3460896805*10^-11)*(CY3^4))-((7.8909601634*10^-8)*(CY3^3))+((9.8599769212*10^-5)*(CY3^2))-((2.8172899156*10^-2)*(CY3))+(3.05378908)</f>
        <v>0.78322597736302146</v>
      </c>
      <c r="CX3" s="16">
        <f t="shared" ref="CX3:CX66" si="31">((6.4958291549*10^-19)*(CY3^6))-((7.8224528491*10^-15)*(CY3^5))+((3.7120417697*10^-11)*(CY3^4))-((8.798317617*10^-8)*(CY3^3))+((1.0982327235*10^-4)*(CY3^2))-((3.2606444641*10^-2)*(CY3))+(3.5786489003)</f>
        <v>0.80335651345007886</v>
      </c>
      <c r="CY3">
        <v>200</v>
      </c>
      <c r="DD3" s="16">
        <f>DE3+DF3+DG3+DH3</f>
        <v>3.3696399267677122</v>
      </c>
      <c r="DE3" s="16">
        <f t="shared" ref="DE3:DE66" si="32">((8.5770134353*10^-19)*(DI3^6))-((1.0374875556*10^-14)*(DI3^5))+((4.9689475953*10^-11)*(DI3^4))-((1.2019118054*10^-7)*(DI3^3))+((1.5650954893*10^-4)*(DI3^2))-((4.8239362033*10^-2)*(DI3))+5.2084519626</f>
        <v>0.93567016311286633</v>
      </c>
      <c r="DF3" s="16">
        <f t="shared" ref="DF3:DF66" si="33">((6.6506859177*10^-19)*(DI3^6))-((7.8984343104*10^-15)*(DI3^5))+((3.6879849877*10^-11)*(DI3^4))-((8.6386228559*10^-8)*(DI3^3))+((1.1074017861*10^-4)*(DI3^2))-((3.1241611608*10^-2)*(DI3))+(3.3006694533)</f>
        <v>0.84738727284174553</v>
      </c>
      <c r="DG3" s="16">
        <f t="shared" ref="DG3:DG66" si="34">((5.9376621671*10^-19)*(DI3^6))-((7.1020711589*10^-15)*(DI3^5))+((3.3460896805*10^-11)*(DI3^4))-((7.8909601634*10^-8)*(DI3^3))+((9.8599769212*10^-5)*(DI3^2))-((2.8172899156*10^-2)*(DI3))+(3.05378908)</f>
        <v>0.78322597736302146</v>
      </c>
      <c r="DH3" s="16">
        <f t="shared" ref="DH3:DH66" si="35">((6.4958291549*10^-19)*(DI3^6))-((7.8224528491*10^-15)*(DI3^5))+((3.7120417697*10^-11)*(DI3^4))-((8.798317617*10^-8)*(DI3^3))+((1.0982327235*10^-4)*(DI3^2))-((3.2606444641*10^-2)*(DI3))+(3.5786489003)</f>
        <v>0.80335651345007886</v>
      </c>
      <c r="DI3">
        <v>200</v>
      </c>
      <c r="DN3" s="16">
        <f>DO3+DP3+DQ3+DR3</f>
        <v>3.3696399267677122</v>
      </c>
      <c r="DO3" s="16">
        <f t="shared" ref="DO3:DO66" si="36">((8.5770134353*10^-19)*(DS3^6))-((1.0374875556*10^-14)*(DS3^5))+((4.9689475953*10^-11)*(DS3^4))-((1.2019118054*10^-7)*(DS3^3))+((1.5650954893*10^-4)*(DS3^2))-((4.8239362033*10^-2)*(DS3))+5.2084519626</f>
        <v>0.93567016311286633</v>
      </c>
      <c r="DP3" s="16">
        <f t="shared" ref="DP3:DP66" si="37">((6.6506859177*10^-19)*(DS3^6))-((7.8984343104*10^-15)*(DS3^5))+((3.6879849877*10^-11)*(DS3^4))-((8.6386228559*10^-8)*(DS3^3))+((1.1074017861*10^-4)*(DS3^2))-((3.1241611608*10^-2)*(DS3))+(3.3006694533)</f>
        <v>0.84738727284174553</v>
      </c>
      <c r="DQ3" s="16">
        <f t="shared" ref="DQ3:DQ66" si="38">((5.9376621671*10^-19)*(DS3^6))-((7.1020711589*10^-15)*(DS3^5))+((3.3460896805*10^-11)*(DS3^4))-((7.8909601634*10^-8)*(DS3^3))+((9.8599769212*10^-5)*(DS3^2))-((2.8172899156*10^-2)*(DS3))+(3.05378908)</f>
        <v>0.78322597736302146</v>
      </c>
      <c r="DR3" s="16">
        <f t="shared" ref="DR3:DR66" si="39">((6.4958291549*10^-19)*(DS3^6))-((7.8224528491*10^-15)*(DS3^5))+((3.7120417697*10^-11)*(DS3^4))-((8.798317617*10^-8)*(DS3^3))+((1.0982327235*10^-4)*(DS3^2))-((3.2606444641*10^-2)*(DS3))+(3.5786489003)</f>
        <v>0.80335651345007886</v>
      </c>
      <c r="DS3">
        <v>200</v>
      </c>
      <c r="DX3" s="16">
        <f>DY3+DZ3+EA3+EB3</f>
        <v>3.3696399267677122</v>
      </c>
      <c r="DY3" s="16">
        <f t="shared" ref="DY3:DY66" si="40">((8.5770134353*10^-19)*(EC3^6))-((1.0374875556*10^-14)*(EC3^5))+((4.9689475953*10^-11)*(EC3^4))-((1.2019118054*10^-7)*(EC3^3))+((1.5650954893*10^-4)*(EC3^2))-((4.8239362033*10^-2)*(EC3))+5.2084519626</f>
        <v>0.93567016311286633</v>
      </c>
      <c r="DZ3" s="16">
        <f t="shared" ref="DZ3:DZ66" si="41">((6.6506859177*10^-19)*(EC3^6))-((7.8984343104*10^-15)*(EC3^5))+((3.6879849877*10^-11)*(EC3^4))-((8.6386228559*10^-8)*(EC3^3))+((1.1074017861*10^-4)*(EC3^2))-((3.1241611608*10^-2)*(EC3))+(3.3006694533)</f>
        <v>0.84738727284174553</v>
      </c>
      <c r="EA3" s="16">
        <f t="shared" ref="EA3:EA66" si="42">((5.9376621671*10^-19)*(EC3^6))-((7.1020711589*10^-15)*(EC3^5))+((3.3460896805*10^-11)*(EC3^4))-((7.8909601634*10^-8)*(EC3^3))+((9.8599769212*10^-5)*(EC3^2))-((2.8172899156*10^-2)*(EC3))+(3.05378908)</f>
        <v>0.78322597736302146</v>
      </c>
      <c r="EB3" s="16">
        <f t="shared" ref="EB3:EB66" si="43">((6.4958291549*10^-19)*(EC3^6))-((7.8224528491*10^-15)*(EC3^5))+((3.7120417697*10^-11)*(EC3^4))-((8.798317617*10^-8)*(EC3^3))+((1.0982327235*10^-4)*(EC3^2))-((3.2606444641*10^-2)*(EC3))+(3.5786489003)</f>
        <v>0.80335651345007886</v>
      </c>
      <c r="EC3">
        <v>200</v>
      </c>
      <c r="EH3" s="16">
        <f>EI3+EJ3+EK3+EL3</f>
        <v>3.3696399267677122</v>
      </c>
      <c r="EI3" s="16">
        <f t="shared" ref="EI3:EI66" si="44">((8.5770134353*10^-19)*(EM3^6))-((1.0374875556*10^-14)*(EM3^5))+((4.9689475953*10^-11)*(EM3^4))-((1.2019118054*10^-7)*(EM3^3))+((1.5650954893*10^-4)*(EM3^2))-((4.8239362033*10^-2)*(EM3))+5.2084519626</f>
        <v>0.93567016311286633</v>
      </c>
      <c r="EJ3" s="16">
        <f t="shared" ref="EJ3:EJ66" si="45">((6.6506859177*10^-19)*(EM3^6))-((7.8984343104*10^-15)*(EM3^5))+((3.6879849877*10^-11)*(EM3^4))-((8.6386228559*10^-8)*(EM3^3))+((1.1074017861*10^-4)*(EM3^2))-((3.1241611608*10^-2)*(EM3))+(3.3006694533)</f>
        <v>0.84738727284174553</v>
      </c>
      <c r="EK3" s="16">
        <f t="shared" ref="EK3:EK66" si="46">((5.9376621671*10^-19)*(EM3^6))-((7.1020711589*10^-15)*(EM3^5))+((3.3460896805*10^-11)*(EM3^4))-((7.8909601634*10^-8)*(EM3^3))+((9.8599769212*10^-5)*(EM3^2))-((2.8172899156*10^-2)*(EM3))+(3.05378908)</f>
        <v>0.78322597736302146</v>
      </c>
      <c r="EL3" s="16">
        <f t="shared" ref="EL3:EL66" si="47">((6.4958291549*10^-19)*(EM3^6))-((7.8224528491*10^-15)*(EM3^5))+((3.7120417697*10^-11)*(EM3^4))-((8.798317617*10^-8)*(EM3^3))+((1.0982327235*10^-4)*(EM3^2))-((3.2606444641*10^-2)*(EM3))+(3.5786489003)</f>
        <v>0.80335651345007886</v>
      </c>
      <c r="EM3">
        <v>200</v>
      </c>
      <c r="ER3" s="16">
        <f>ES3+ET3+EU3+EV3</f>
        <v>3.3696399267677122</v>
      </c>
      <c r="ES3" s="16">
        <f t="shared" ref="ES3:ES66" si="48">((8.5770134353*10^-19)*(EW3^6))-((1.0374875556*10^-14)*(EW3^5))+((4.9689475953*10^-11)*(EW3^4))-((1.2019118054*10^-7)*(EW3^3))+((1.5650954893*10^-4)*(EW3^2))-((4.8239362033*10^-2)*(EW3))+5.2084519626</f>
        <v>0.93567016311286633</v>
      </c>
      <c r="ET3" s="16">
        <f t="shared" ref="ET3:ET66" si="49">((6.6506859177*10^-19)*(EW3^6))-((7.8984343104*10^-15)*(EW3^5))+((3.6879849877*10^-11)*(EW3^4))-((8.6386228559*10^-8)*(EW3^3))+((1.1074017861*10^-4)*(EW3^2))-((3.1241611608*10^-2)*(EW3))+(3.3006694533)</f>
        <v>0.84738727284174553</v>
      </c>
      <c r="EU3" s="16">
        <f t="shared" ref="EU3:EU66" si="50">((5.9376621671*10^-19)*(EW3^6))-((7.1020711589*10^-15)*(EW3^5))+((3.3460896805*10^-11)*(EW3^4))-((7.8909601634*10^-8)*(EW3^3))+((9.8599769212*10^-5)*(EW3^2))-((2.8172899156*10^-2)*(EW3))+(3.05378908)</f>
        <v>0.78322597736302146</v>
      </c>
      <c r="EV3" s="16">
        <f t="shared" ref="EV3:EV66" si="51">((6.4958291549*10^-19)*(EW3^6))-((7.8224528491*10^-15)*(EW3^5))+((3.7120417697*10^-11)*(EW3^4))-((8.798317617*10^-8)*(EW3^3))+((1.0982327235*10^-4)*(EW3^2))-((3.2606444641*10^-2)*(EW3))+(3.5786489003)</f>
        <v>0.80335651345007886</v>
      </c>
      <c r="EW3">
        <v>200</v>
      </c>
    </row>
    <row r="4" spans="1:153" x14ac:dyDescent="0.3">
      <c r="A4">
        <v>250</v>
      </c>
      <c r="B4">
        <v>34.96</v>
      </c>
      <c r="C4">
        <v>1.74</v>
      </c>
      <c r="D4">
        <v>207.37</v>
      </c>
      <c r="E4">
        <v>215.11</v>
      </c>
      <c r="G4">
        <v>250</v>
      </c>
      <c r="H4">
        <v>32.9</v>
      </c>
      <c r="I4">
        <v>1.6</v>
      </c>
      <c r="J4">
        <v>182.86</v>
      </c>
      <c r="K4">
        <v>139.11000000000001</v>
      </c>
      <c r="M4">
        <v>250</v>
      </c>
      <c r="N4">
        <v>28.95</v>
      </c>
      <c r="O4">
        <v>1.4</v>
      </c>
      <c r="P4">
        <v>186.39</v>
      </c>
      <c r="Q4">
        <v>23.09</v>
      </c>
      <c r="S4">
        <v>250</v>
      </c>
      <c r="T4">
        <v>28.9</v>
      </c>
      <c r="U4">
        <v>1.4</v>
      </c>
      <c r="V4">
        <v>199.91</v>
      </c>
      <c r="W4">
        <v>24.72</v>
      </c>
      <c r="AB4" s="16">
        <f t="shared" ref="AB4:AB67" si="52">AC4+AD4+AE4+AF4</f>
        <v>4.5526816864074959</v>
      </c>
      <c r="AC4" s="16">
        <f t="shared" si="0"/>
        <v>1.236648267310823</v>
      </c>
      <c r="AD4" s="16">
        <f t="shared" si="1"/>
        <v>1.1982538622780692</v>
      </c>
      <c r="AE4" s="16">
        <f t="shared" si="2"/>
        <v>1.0640033154524198</v>
      </c>
      <c r="AF4" s="16">
        <f t="shared" si="3"/>
        <v>1.053776241366184</v>
      </c>
      <c r="AG4">
        <v>250</v>
      </c>
      <c r="AL4" s="16">
        <f t="shared" ref="AL4:AL67" si="53">AM4+AN4+AO4+AP4</f>
        <v>4.5526816864074959</v>
      </c>
      <c r="AM4" s="16">
        <f t="shared" si="4"/>
        <v>1.236648267310823</v>
      </c>
      <c r="AN4" s="16">
        <f t="shared" si="5"/>
        <v>1.1982538622780692</v>
      </c>
      <c r="AO4" s="16">
        <f t="shared" si="6"/>
        <v>1.0640033154524198</v>
      </c>
      <c r="AP4" s="16">
        <f t="shared" si="7"/>
        <v>1.053776241366184</v>
      </c>
      <c r="AQ4">
        <v>250</v>
      </c>
      <c r="AV4" s="16">
        <f t="shared" ref="AV4:AV67" si="54">AW4+AX4+AY4+AZ4</f>
        <v>4.5526816864074959</v>
      </c>
      <c r="AW4" s="16">
        <f t="shared" si="8"/>
        <v>1.236648267310823</v>
      </c>
      <c r="AX4" s="16">
        <f t="shared" si="9"/>
        <v>1.1982538622780692</v>
      </c>
      <c r="AY4" s="16">
        <f t="shared" si="10"/>
        <v>1.0640033154524198</v>
      </c>
      <c r="AZ4" s="16">
        <f t="shared" si="11"/>
        <v>1.053776241366184</v>
      </c>
      <c r="BA4">
        <v>250</v>
      </c>
      <c r="BF4" s="16">
        <f t="shared" ref="BF4:BF67" si="55">BG4+BH4+BI4+BJ4</f>
        <v>4.5526816864074959</v>
      </c>
      <c r="BG4" s="16">
        <f t="shared" si="12"/>
        <v>1.236648267310823</v>
      </c>
      <c r="BH4" s="16">
        <f t="shared" si="13"/>
        <v>1.1982538622780692</v>
      </c>
      <c r="BI4" s="16">
        <f t="shared" si="14"/>
        <v>1.0640033154524198</v>
      </c>
      <c r="BJ4" s="16">
        <f t="shared" si="15"/>
        <v>1.053776241366184</v>
      </c>
      <c r="BK4">
        <v>250</v>
      </c>
      <c r="BP4" s="16">
        <f t="shared" ref="BP4:BP67" si="56">BQ4+BR4+BS4+BT4</f>
        <v>4.5526816864074959</v>
      </c>
      <c r="BQ4" s="16">
        <f t="shared" si="16"/>
        <v>1.236648267310823</v>
      </c>
      <c r="BR4" s="16">
        <f t="shared" si="17"/>
        <v>1.1982538622780692</v>
      </c>
      <c r="BS4" s="16">
        <f t="shared" si="18"/>
        <v>1.0640033154524198</v>
      </c>
      <c r="BT4" s="16">
        <f t="shared" si="19"/>
        <v>1.053776241366184</v>
      </c>
      <c r="BU4">
        <v>250</v>
      </c>
      <c r="BZ4" s="16">
        <f t="shared" ref="BZ4:BZ67" si="57">CA4+CB4+CC4+CD4</f>
        <v>4.5526816864074959</v>
      </c>
      <c r="CA4" s="16">
        <f t="shared" si="20"/>
        <v>1.236648267310823</v>
      </c>
      <c r="CB4" s="16">
        <f t="shared" si="21"/>
        <v>1.1982538622780692</v>
      </c>
      <c r="CC4" s="16">
        <f t="shared" si="22"/>
        <v>1.0640033154524198</v>
      </c>
      <c r="CD4" s="16">
        <f t="shared" si="23"/>
        <v>1.053776241366184</v>
      </c>
      <c r="CE4">
        <v>250</v>
      </c>
      <c r="CJ4" s="16">
        <f t="shared" ref="CJ4:CJ67" si="58">CK4+CL4+CM4+CN4</f>
        <v>4.5526816864074959</v>
      </c>
      <c r="CK4" s="16">
        <f t="shared" si="24"/>
        <v>1.236648267310823</v>
      </c>
      <c r="CL4" s="16">
        <f t="shared" si="25"/>
        <v>1.1982538622780692</v>
      </c>
      <c r="CM4" s="16">
        <f t="shared" si="26"/>
        <v>1.0640033154524198</v>
      </c>
      <c r="CN4" s="16">
        <f t="shared" si="27"/>
        <v>1.053776241366184</v>
      </c>
      <c r="CO4">
        <v>250</v>
      </c>
      <c r="CT4" s="16">
        <f t="shared" ref="CT4:CT67" si="59">CU4+CV4+CW4+CX4</f>
        <v>4.5526816864074959</v>
      </c>
      <c r="CU4" s="16">
        <f t="shared" si="28"/>
        <v>1.236648267310823</v>
      </c>
      <c r="CV4" s="16">
        <f t="shared" si="29"/>
        <v>1.1982538622780692</v>
      </c>
      <c r="CW4" s="16">
        <f t="shared" si="30"/>
        <v>1.0640033154524198</v>
      </c>
      <c r="CX4" s="16">
        <f t="shared" si="31"/>
        <v>1.053776241366184</v>
      </c>
      <c r="CY4">
        <v>250</v>
      </c>
      <c r="DD4" s="16">
        <f t="shared" ref="DD4:DD67" si="60">DE4+DF4+DG4+DH4</f>
        <v>4.5526816864074959</v>
      </c>
      <c r="DE4" s="16">
        <f t="shared" si="32"/>
        <v>1.236648267310823</v>
      </c>
      <c r="DF4" s="16">
        <f t="shared" si="33"/>
        <v>1.1982538622780692</v>
      </c>
      <c r="DG4" s="16">
        <f t="shared" si="34"/>
        <v>1.0640033154524198</v>
      </c>
      <c r="DH4" s="16">
        <f t="shared" si="35"/>
        <v>1.053776241366184</v>
      </c>
      <c r="DI4">
        <v>250</v>
      </c>
      <c r="DN4" s="16">
        <f t="shared" ref="DN4:DN67" si="61">DO4+DP4+DQ4+DR4</f>
        <v>4.5526816864074959</v>
      </c>
      <c r="DO4" s="16">
        <f t="shared" si="36"/>
        <v>1.236648267310823</v>
      </c>
      <c r="DP4" s="16">
        <f t="shared" si="37"/>
        <v>1.1982538622780692</v>
      </c>
      <c r="DQ4" s="16">
        <f t="shared" si="38"/>
        <v>1.0640033154524198</v>
      </c>
      <c r="DR4" s="16">
        <f t="shared" si="39"/>
        <v>1.053776241366184</v>
      </c>
      <c r="DS4">
        <v>250</v>
      </c>
      <c r="DX4" s="16">
        <f t="shared" ref="DX4:DX67" si="62">DY4+DZ4+EA4+EB4</f>
        <v>4.5526816864074959</v>
      </c>
      <c r="DY4" s="16">
        <f t="shared" si="40"/>
        <v>1.236648267310823</v>
      </c>
      <c r="DZ4" s="16">
        <f t="shared" si="41"/>
        <v>1.1982538622780692</v>
      </c>
      <c r="EA4" s="16">
        <f t="shared" si="42"/>
        <v>1.0640033154524198</v>
      </c>
      <c r="EB4" s="16">
        <f t="shared" si="43"/>
        <v>1.053776241366184</v>
      </c>
      <c r="EC4">
        <v>250</v>
      </c>
      <c r="EH4" s="16">
        <f t="shared" ref="EH4:EH67" si="63">EI4+EJ4+EK4+EL4</f>
        <v>4.5526816864074959</v>
      </c>
      <c r="EI4" s="16">
        <f t="shared" si="44"/>
        <v>1.236648267310823</v>
      </c>
      <c r="EJ4" s="16">
        <f t="shared" si="45"/>
        <v>1.1982538622780692</v>
      </c>
      <c r="EK4" s="16">
        <f t="shared" si="46"/>
        <v>1.0640033154524198</v>
      </c>
      <c r="EL4" s="16">
        <f t="shared" si="47"/>
        <v>1.053776241366184</v>
      </c>
      <c r="EM4">
        <v>250</v>
      </c>
      <c r="ER4" s="16">
        <f t="shared" ref="ER4:ER67" si="64">ES4+ET4+EU4+EV4</f>
        <v>4.5526816864074959</v>
      </c>
      <c r="ES4" s="16">
        <f t="shared" si="48"/>
        <v>1.236648267310823</v>
      </c>
      <c r="ET4" s="16">
        <f t="shared" si="49"/>
        <v>1.1982538622780692</v>
      </c>
      <c r="EU4" s="16">
        <f t="shared" si="50"/>
        <v>1.0640033154524198</v>
      </c>
      <c r="EV4" s="16">
        <f t="shared" si="51"/>
        <v>1.053776241366184</v>
      </c>
      <c r="EW4">
        <v>250</v>
      </c>
    </row>
    <row r="5" spans="1:153" x14ac:dyDescent="0.3">
      <c r="A5">
        <v>298</v>
      </c>
      <c r="B5">
        <v>37.200000000000003</v>
      </c>
      <c r="C5">
        <v>0</v>
      </c>
      <c r="D5">
        <v>213.73</v>
      </c>
      <c r="E5">
        <v>184.46</v>
      </c>
      <c r="G5">
        <v>298</v>
      </c>
      <c r="H5">
        <v>33.450000000000003</v>
      </c>
      <c r="I5">
        <v>0</v>
      </c>
      <c r="J5">
        <v>188.71</v>
      </c>
      <c r="K5">
        <v>120.26</v>
      </c>
      <c r="M5">
        <v>298</v>
      </c>
      <c r="N5">
        <v>29.07</v>
      </c>
      <c r="O5">
        <v>0</v>
      </c>
      <c r="P5">
        <v>191.5</v>
      </c>
      <c r="Q5">
        <v>23.03</v>
      </c>
      <c r="S5">
        <v>298</v>
      </c>
      <c r="T5">
        <v>29.31</v>
      </c>
      <c r="U5">
        <v>0</v>
      </c>
      <c r="V5">
        <v>205.03</v>
      </c>
      <c r="W5">
        <v>24.66</v>
      </c>
      <c r="AB5" s="16">
        <f t="shared" si="52"/>
        <v>6.8655001702833314</v>
      </c>
      <c r="AC5" s="16">
        <f t="shared" si="0"/>
        <v>1.919183331362504</v>
      </c>
      <c r="AD5" s="16">
        <f t="shared" si="1"/>
        <v>1.8114940179869028</v>
      </c>
      <c r="AE5" s="16">
        <f t="shared" si="2"/>
        <v>1.5736906422910093</v>
      </c>
      <c r="AF5" s="16">
        <f t="shared" si="3"/>
        <v>1.5611321786429153</v>
      </c>
      <c r="AG5">
        <v>298</v>
      </c>
      <c r="AL5" s="16">
        <f t="shared" si="53"/>
        <v>6.8655001702833314</v>
      </c>
      <c r="AM5" s="16">
        <f t="shared" si="4"/>
        <v>1.919183331362504</v>
      </c>
      <c r="AN5" s="16">
        <f t="shared" si="5"/>
        <v>1.8114940179869028</v>
      </c>
      <c r="AO5" s="16">
        <f t="shared" si="6"/>
        <v>1.5736906422910093</v>
      </c>
      <c r="AP5" s="16">
        <f t="shared" si="7"/>
        <v>1.5611321786429153</v>
      </c>
      <c r="AQ5">
        <v>298</v>
      </c>
      <c r="AV5" s="16">
        <f t="shared" si="54"/>
        <v>6.8655001702833314</v>
      </c>
      <c r="AW5" s="16">
        <f t="shared" si="8"/>
        <v>1.919183331362504</v>
      </c>
      <c r="AX5" s="16">
        <f t="shared" si="9"/>
        <v>1.8114940179869028</v>
      </c>
      <c r="AY5" s="16">
        <f t="shared" si="10"/>
        <v>1.5736906422910093</v>
      </c>
      <c r="AZ5" s="16">
        <f t="shared" si="11"/>
        <v>1.5611321786429153</v>
      </c>
      <c r="BA5">
        <v>298</v>
      </c>
      <c r="BF5" s="16">
        <f t="shared" si="55"/>
        <v>6.8655001702833314</v>
      </c>
      <c r="BG5" s="16">
        <f t="shared" si="12"/>
        <v>1.919183331362504</v>
      </c>
      <c r="BH5" s="16">
        <f t="shared" si="13"/>
        <v>1.8114940179869028</v>
      </c>
      <c r="BI5" s="16">
        <f t="shared" si="14"/>
        <v>1.5736906422910093</v>
      </c>
      <c r="BJ5" s="16">
        <f t="shared" si="15"/>
        <v>1.5611321786429153</v>
      </c>
      <c r="BK5">
        <v>298</v>
      </c>
      <c r="BP5" s="16">
        <f t="shared" si="56"/>
        <v>6.8655001702833314</v>
      </c>
      <c r="BQ5" s="16">
        <f t="shared" si="16"/>
        <v>1.919183331362504</v>
      </c>
      <c r="BR5" s="16">
        <f t="shared" si="17"/>
        <v>1.8114940179869028</v>
      </c>
      <c r="BS5" s="16">
        <f t="shared" si="18"/>
        <v>1.5736906422910093</v>
      </c>
      <c r="BT5" s="16">
        <f t="shared" si="19"/>
        <v>1.5611321786429153</v>
      </c>
      <c r="BU5">
        <v>298</v>
      </c>
      <c r="BZ5" s="16">
        <f t="shared" si="57"/>
        <v>6.8655001702833314</v>
      </c>
      <c r="CA5" s="16">
        <f t="shared" si="20"/>
        <v>1.919183331362504</v>
      </c>
      <c r="CB5" s="16">
        <f t="shared" si="21"/>
        <v>1.8114940179869028</v>
      </c>
      <c r="CC5" s="16">
        <f t="shared" si="22"/>
        <v>1.5736906422910093</v>
      </c>
      <c r="CD5" s="16">
        <f t="shared" si="23"/>
        <v>1.5611321786429153</v>
      </c>
      <c r="CE5">
        <v>298</v>
      </c>
      <c r="CJ5" s="16">
        <f t="shared" si="58"/>
        <v>6.8655001702833314</v>
      </c>
      <c r="CK5" s="16">
        <f t="shared" si="24"/>
        <v>1.919183331362504</v>
      </c>
      <c r="CL5" s="16">
        <f t="shared" si="25"/>
        <v>1.8114940179869028</v>
      </c>
      <c r="CM5" s="16">
        <f t="shared" si="26"/>
        <v>1.5736906422910093</v>
      </c>
      <c r="CN5" s="16">
        <f t="shared" si="27"/>
        <v>1.5611321786429153</v>
      </c>
      <c r="CO5">
        <v>298</v>
      </c>
      <c r="CT5" s="16">
        <f t="shared" si="59"/>
        <v>6.8655001702833314</v>
      </c>
      <c r="CU5" s="16">
        <f t="shared" si="28"/>
        <v>1.919183331362504</v>
      </c>
      <c r="CV5" s="16">
        <f t="shared" si="29"/>
        <v>1.8114940179869028</v>
      </c>
      <c r="CW5" s="16">
        <f t="shared" si="30"/>
        <v>1.5736906422910093</v>
      </c>
      <c r="CX5" s="16">
        <f t="shared" si="31"/>
        <v>1.5611321786429153</v>
      </c>
      <c r="CY5">
        <v>298</v>
      </c>
      <c r="DD5" s="16">
        <f t="shared" si="60"/>
        <v>6.8655001702833314</v>
      </c>
      <c r="DE5" s="16">
        <f t="shared" si="32"/>
        <v>1.919183331362504</v>
      </c>
      <c r="DF5" s="16">
        <f t="shared" si="33"/>
        <v>1.8114940179869028</v>
      </c>
      <c r="DG5" s="16">
        <f t="shared" si="34"/>
        <v>1.5736906422910093</v>
      </c>
      <c r="DH5" s="16">
        <f t="shared" si="35"/>
        <v>1.5611321786429153</v>
      </c>
      <c r="DI5">
        <v>298</v>
      </c>
      <c r="DN5" s="16">
        <f t="shared" si="61"/>
        <v>6.8655001702833314</v>
      </c>
      <c r="DO5" s="16">
        <f t="shared" si="36"/>
        <v>1.919183331362504</v>
      </c>
      <c r="DP5" s="16">
        <f t="shared" si="37"/>
        <v>1.8114940179869028</v>
      </c>
      <c r="DQ5" s="16">
        <f t="shared" si="38"/>
        <v>1.5736906422910093</v>
      </c>
      <c r="DR5" s="16">
        <f t="shared" si="39"/>
        <v>1.5611321786429153</v>
      </c>
      <c r="DS5">
        <v>298</v>
      </c>
      <c r="DX5" s="16">
        <f t="shared" si="62"/>
        <v>6.8655001702833314</v>
      </c>
      <c r="DY5" s="16">
        <f t="shared" si="40"/>
        <v>1.919183331362504</v>
      </c>
      <c r="DZ5" s="16">
        <f t="shared" si="41"/>
        <v>1.8114940179869028</v>
      </c>
      <c r="EA5" s="16">
        <f t="shared" si="42"/>
        <v>1.5736906422910093</v>
      </c>
      <c r="EB5" s="16">
        <f t="shared" si="43"/>
        <v>1.5611321786429153</v>
      </c>
      <c r="EC5">
        <v>298</v>
      </c>
      <c r="EH5" s="16">
        <f t="shared" si="63"/>
        <v>6.8655001702833314</v>
      </c>
      <c r="EI5" s="16">
        <f t="shared" si="44"/>
        <v>1.919183331362504</v>
      </c>
      <c r="EJ5" s="16">
        <f t="shared" si="45"/>
        <v>1.8114940179869028</v>
      </c>
      <c r="EK5" s="16">
        <f t="shared" si="46"/>
        <v>1.5736906422910093</v>
      </c>
      <c r="EL5" s="16">
        <f t="shared" si="47"/>
        <v>1.5611321786429153</v>
      </c>
      <c r="EM5">
        <v>298</v>
      </c>
      <c r="ER5" s="16">
        <f t="shared" si="64"/>
        <v>6.8655001702833314</v>
      </c>
      <c r="ES5" s="16">
        <f t="shared" si="48"/>
        <v>1.919183331362504</v>
      </c>
      <c r="ET5" s="16">
        <f t="shared" si="49"/>
        <v>1.8114940179869028</v>
      </c>
      <c r="EU5" s="16">
        <f t="shared" si="50"/>
        <v>1.5736906422910093</v>
      </c>
      <c r="EV5" s="16">
        <f t="shared" si="51"/>
        <v>1.5611321786429153</v>
      </c>
      <c r="EW5">
        <v>298</v>
      </c>
    </row>
    <row r="6" spans="1:153" x14ac:dyDescent="0.3">
      <c r="A6">
        <v>300</v>
      </c>
      <c r="B6">
        <v>37.28</v>
      </c>
      <c r="C6">
        <v>7.0000000000000007E-2</v>
      </c>
      <c r="D6">
        <v>213.96</v>
      </c>
      <c r="E6">
        <v>183.48</v>
      </c>
      <c r="G6">
        <v>300</v>
      </c>
      <c r="H6">
        <v>33.47</v>
      </c>
      <c r="I6">
        <v>0.06</v>
      </c>
      <c r="J6">
        <v>188.91</v>
      </c>
      <c r="K6">
        <v>119.66</v>
      </c>
      <c r="M6">
        <v>300</v>
      </c>
      <c r="N6">
        <v>29.07</v>
      </c>
      <c r="O6">
        <v>0.05</v>
      </c>
      <c r="P6">
        <v>191.68</v>
      </c>
      <c r="Q6">
        <v>23.03</v>
      </c>
      <c r="S6">
        <v>300</v>
      </c>
      <c r="T6">
        <v>29.33</v>
      </c>
      <c r="U6">
        <v>0.05</v>
      </c>
      <c r="V6">
        <v>205.21</v>
      </c>
      <c r="W6">
        <v>24.66</v>
      </c>
      <c r="AB6" s="16">
        <f t="shared" si="52"/>
        <v>6.9845842887736165</v>
      </c>
      <c r="AC6" s="16">
        <f t="shared" si="0"/>
        <v>1.955239953717653</v>
      </c>
      <c r="AD6" s="16">
        <f t="shared" si="1"/>
        <v>1.84239229833983</v>
      </c>
      <c r="AE6" s="16">
        <f t="shared" si="2"/>
        <v>1.5995474049383547</v>
      </c>
      <c r="AF6" s="16">
        <f t="shared" si="3"/>
        <v>1.5874046317777788</v>
      </c>
      <c r="AG6">
        <v>300</v>
      </c>
      <c r="AL6" s="16">
        <f t="shared" si="53"/>
        <v>6.9845842887736165</v>
      </c>
      <c r="AM6" s="16">
        <f t="shared" si="4"/>
        <v>1.955239953717653</v>
      </c>
      <c r="AN6" s="16">
        <f t="shared" si="5"/>
        <v>1.84239229833983</v>
      </c>
      <c r="AO6" s="16">
        <f t="shared" si="6"/>
        <v>1.5995474049383547</v>
      </c>
      <c r="AP6" s="16">
        <f t="shared" si="7"/>
        <v>1.5874046317777788</v>
      </c>
      <c r="AQ6">
        <v>300</v>
      </c>
      <c r="AV6" s="16">
        <f t="shared" si="54"/>
        <v>6.9845842887736165</v>
      </c>
      <c r="AW6" s="16">
        <f t="shared" si="8"/>
        <v>1.955239953717653</v>
      </c>
      <c r="AX6" s="16">
        <f t="shared" si="9"/>
        <v>1.84239229833983</v>
      </c>
      <c r="AY6" s="16">
        <f t="shared" si="10"/>
        <v>1.5995474049383547</v>
      </c>
      <c r="AZ6" s="16">
        <f t="shared" si="11"/>
        <v>1.5874046317777788</v>
      </c>
      <c r="BA6">
        <v>300</v>
      </c>
      <c r="BF6" s="16">
        <f t="shared" si="55"/>
        <v>6.9845842887736165</v>
      </c>
      <c r="BG6" s="16">
        <f t="shared" si="12"/>
        <v>1.955239953717653</v>
      </c>
      <c r="BH6" s="16">
        <f t="shared" si="13"/>
        <v>1.84239229833983</v>
      </c>
      <c r="BI6" s="16">
        <f t="shared" si="14"/>
        <v>1.5995474049383547</v>
      </c>
      <c r="BJ6" s="16">
        <f t="shared" si="15"/>
        <v>1.5874046317777788</v>
      </c>
      <c r="BK6">
        <v>300</v>
      </c>
      <c r="BP6" s="16">
        <f t="shared" si="56"/>
        <v>6.9845842887736165</v>
      </c>
      <c r="BQ6" s="16">
        <f t="shared" si="16"/>
        <v>1.955239953717653</v>
      </c>
      <c r="BR6" s="16">
        <f t="shared" si="17"/>
        <v>1.84239229833983</v>
      </c>
      <c r="BS6" s="16">
        <f t="shared" si="18"/>
        <v>1.5995474049383547</v>
      </c>
      <c r="BT6" s="16">
        <f t="shared" si="19"/>
        <v>1.5874046317777788</v>
      </c>
      <c r="BU6">
        <v>300</v>
      </c>
      <c r="BZ6" s="16">
        <f t="shared" si="57"/>
        <v>6.9845842887736165</v>
      </c>
      <c r="CA6" s="16">
        <f t="shared" si="20"/>
        <v>1.955239953717653</v>
      </c>
      <c r="CB6" s="16">
        <f t="shared" si="21"/>
        <v>1.84239229833983</v>
      </c>
      <c r="CC6" s="16">
        <f t="shared" si="22"/>
        <v>1.5995474049383547</v>
      </c>
      <c r="CD6" s="16">
        <f t="shared" si="23"/>
        <v>1.5874046317777788</v>
      </c>
      <c r="CE6">
        <v>300</v>
      </c>
      <c r="CJ6" s="16">
        <f t="shared" si="58"/>
        <v>6.9845842887736165</v>
      </c>
      <c r="CK6" s="16">
        <f t="shared" si="24"/>
        <v>1.955239953717653</v>
      </c>
      <c r="CL6" s="16">
        <f t="shared" si="25"/>
        <v>1.84239229833983</v>
      </c>
      <c r="CM6" s="16">
        <f t="shared" si="26"/>
        <v>1.5995474049383547</v>
      </c>
      <c r="CN6" s="16">
        <f t="shared" si="27"/>
        <v>1.5874046317777788</v>
      </c>
      <c r="CO6">
        <v>300</v>
      </c>
      <c r="CT6" s="16">
        <f t="shared" si="59"/>
        <v>6.9845842887736165</v>
      </c>
      <c r="CU6" s="16">
        <f t="shared" si="28"/>
        <v>1.955239953717653</v>
      </c>
      <c r="CV6" s="16">
        <f t="shared" si="29"/>
        <v>1.84239229833983</v>
      </c>
      <c r="CW6" s="16">
        <f t="shared" si="30"/>
        <v>1.5995474049383547</v>
      </c>
      <c r="CX6" s="16">
        <f t="shared" si="31"/>
        <v>1.5874046317777788</v>
      </c>
      <c r="CY6">
        <v>300</v>
      </c>
      <c r="DD6" s="16">
        <f t="shared" si="60"/>
        <v>6.9845842887736165</v>
      </c>
      <c r="DE6" s="16">
        <f t="shared" si="32"/>
        <v>1.955239953717653</v>
      </c>
      <c r="DF6" s="16">
        <f t="shared" si="33"/>
        <v>1.84239229833983</v>
      </c>
      <c r="DG6" s="16">
        <f t="shared" si="34"/>
        <v>1.5995474049383547</v>
      </c>
      <c r="DH6" s="16">
        <f t="shared" si="35"/>
        <v>1.5874046317777788</v>
      </c>
      <c r="DI6">
        <v>300</v>
      </c>
      <c r="DN6" s="16">
        <f t="shared" si="61"/>
        <v>6.9845842887736165</v>
      </c>
      <c r="DO6" s="16">
        <f t="shared" si="36"/>
        <v>1.955239953717653</v>
      </c>
      <c r="DP6" s="16">
        <f t="shared" si="37"/>
        <v>1.84239229833983</v>
      </c>
      <c r="DQ6" s="16">
        <f t="shared" si="38"/>
        <v>1.5995474049383547</v>
      </c>
      <c r="DR6" s="16">
        <f t="shared" si="39"/>
        <v>1.5874046317777788</v>
      </c>
      <c r="DS6">
        <v>300</v>
      </c>
      <c r="DX6" s="16">
        <f t="shared" si="62"/>
        <v>6.9845842887736165</v>
      </c>
      <c r="DY6" s="16">
        <f t="shared" si="40"/>
        <v>1.955239953717653</v>
      </c>
      <c r="DZ6" s="16">
        <f t="shared" si="41"/>
        <v>1.84239229833983</v>
      </c>
      <c r="EA6" s="16">
        <f t="shared" si="42"/>
        <v>1.5995474049383547</v>
      </c>
      <c r="EB6" s="16">
        <f t="shared" si="43"/>
        <v>1.5874046317777788</v>
      </c>
      <c r="EC6">
        <v>300</v>
      </c>
      <c r="EH6" s="16">
        <f t="shared" si="63"/>
        <v>6.9845842887736165</v>
      </c>
      <c r="EI6" s="16">
        <f t="shared" si="44"/>
        <v>1.955239953717653</v>
      </c>
      <c r="EJ6" s="16">
        <f t="shared" si="45"/>
        <v>1.84239229833983</v>
      </c>
      <c r="EK6" s="16">
        <f t="shared" si="46"/>
        <v>1.5995474049383547</v>
      </c>
      <c r="EL6" s="16">
        <f t="shared" si="47"/>
        <v>1.5874046317777788</v>
      </c>
      <c r="EM6">
        <v>300</v>
      </c>
      <c r="ER6" s="16">
        <f t="shared" si="64"/>
        <v>6.9845842887736165</v>
      </c>
      <c r="ES6" s="16">
        <f t="shared" si="48"/>
        <v>1.955239953717653</v>
      </c>
      <c r="ET6" s="16">
        <f t="shared" si="49"/>
        <v>1.84239229833983</v>
      </c>
      <c r="EU6" s="16">
        <f t="shared" si="50"/>
        <v>1.5995474049383547</v>
      </c>
      <c r="EV6" s="16">
        <f t="shared" si="51"/>
        <v>1.5874046317777788</v>
      </c>
      <c r="EW6">
        <v>300</v>
      </c>
    </row>
    <row r="7" spans="1:153" x14ac:dyDescent="0.3">
      <c r="A7">
        <v>350</v>
      </c>
      <c r="B7">
        <v>39.369999999999997</v>
      </c>
      <c r="C7">
        <v>1.99</v>
      </c>
      <c r="D7">
        <v>219.86</v>
      </c>
      <c r="E7">
        <v>161</v>
      </c>
      <c r="G7">
        <v>350</v>
      </c>
      <c r="H7">
        <v>33.97</v>
      </c>
      <c r="I7">
        <v>1.75</v>
      </c>
      <c r="J7">
        <v>194.11</v>
      </c>
      <c r="K7">
        <v>105.85</v>
      </c>
      <c r="M7">
        <v>350</v>
      </c>
      <c r="N7">
        <v>29.19</v>
      </c>
      <c r="O7">
        <v>1.51</v>
      </c>
      <c r="P7">
        <v>196.17</v>
      </c>
      <c r="Q7">
        <v>23.08</v>
      </c>
      <c r="S7">
        <v>350</v>
      </c>
      <c r="T7">
        <v>29.77</v>
      </c>
      <c r="U7">
        <v>1.53</v>
      </c>
      <c r="V7">
        <v>209.77</v>
      </c>
      <c r="W7">
        <v>24.7</v>
      </c>
      <c r="AB7" s="16">
        <f t="shared" si="52"/>
        <v>10.496793654405195</v>
      </c>
      <c r="AC7" s="16">
        <f t="shared" si="0"/>
        <v>3.0366367190292554</v>
      </c>
      <c r="AD7" s="16">
        <f t="shared" si="1"/>
        <v>2.7411344827504718</v>
      </c>
      <c r="AE7" s="16">
        <f t="shared" si="2"/>
        <v>2.3544096071528604</v>
      </c>
      <c r="AF7" s="16">
        <f t="shared" si="3"/>
        <v>2.3646128454726076</v>
      </c>
      <c r="AG7">
        <v>350</v>
      </c>
      <c r="AL7" s="16">
        <f t="shared" si="53"/>
        <v>10.496793654405195</v>
      </c>
      <c r="AM7" s="16">
        <f t="shared" si="4"/>
        <v>3.0366367190292554</v>
      </c>
      <c r="AN7" s="16">
        <f t="shared" si="5"/>
        <v>2.7411344827504718</v>
      </c>
      <c r="AO7" s="16">
        <f t="shared" si="6"/>
        <v>2.3544096071528604</v>
      </c>
      <c r="AP7" s="16">
        <f t="shared" si="7"/>
        <v>2.3646128454726076</v>
      </c>
      <c r="AQ7">
        <v>350</v>
      </c>
      <c r="AV7" s="16">
        <f t="shared" si="54"/>
        <v>10.496793654405195</v>
      </c>
      <c r="AW7" s="16">
        <f t="shared" si="8"/>
        <v>3.0366367190292554</v>
      </c>
      <c r="AX7" s="16">
        <f t="shared" si="9"/>
        <v>2.7411344827504718</v>
      </c>
      <c r="AY7" s="16">
        <f t="shared" si="10"/>
        <v>2.3544096071528604</v>
      </c>
      <c r="AZ7" s="16">
        <f t="shared" si="11"/>
        <v>2.3646128454726076</v>
      </c>
      <c r="BA7">
        <v>350</v>
      </c>
      <c r="BF7" s="16">
        <f t="shared" si="55"/>
        <v>10.496793654405195</v>
      </c>
      <c r="BG7" s="16">
        <f t="shared" si="12"/>
        <v>3.0366367190292554</v>
      </c>
      <c r="BH7" s="16">
        <f t="shared" si="13"/>
        <v>2.7411344827504718</v>
      </c>
      <c r="BI7" s="16">
        <f t="shared" si="14"/>
        <v>2.3544096071528604</v>
      </c>
      <c r="BJ7" s="16">
        <f t="shared" si="15"/>
        <v>2.3646128454726076</v>
      </c>
      <c r="BK7">
        <v>350</v>
      </c>
      <c r="BP7" s="16">
        <f t="shared" si="56"/>
        <v>10.496793654405195</v>
      </c>
      <c r="BQ7" s="16">
        <f t="shared" si="16"/>
        <v>3.0366367190292554</v>
      </c>
      <c r="BR7" s="16">
        <f t="shared" si="17"/>
        <v>2.7411344827504718</v>
      </c>
      <c r="BS7" s="16">
        <f t="shared" si="18"/>
        <v>2.3544096071528604</v>
      </c>
      <c r="BT7" s="16">
        <f t="shared" si="19"/>
        <v>2.3646128454726076</v>
      </c>
      <c r="BU7">
        <v>350</v>
      </c>
      <c r="BZ7" s="16">
        <f t="shared" si="57"/>
        <v>10.496793654405195</v>
      </c>
      <c r="CA7" s="16">
        <f t="shared" si="20"/>
        <v>3.0366367190292554</v>
      </c>
      <c r="CB7" s="16">
        <f t="shared" si="21"/>
        <v>2.7411344827504718</v>
      </c>
      <c r="CC7" s="16">
        <f t="shared" si="22"/>
        <v>2.3544096071528604</v>
      </c>
      <c r="CD7" s="16">
        <f t="shared" si="23"/>
        <v>2.3646128454726076</v>
      </c>
      <c r="CE7">
        <v>350</v>
      </c>
      <c r="CJ7" s="16">
        <f t="shared" si="58"/>
        <v>10.496793654405195</v>
      </c>
      <c r="CK7" s="16">
        <f t="shared" si="24"/>
        <v>3.0366367190292554</v>
      </c>
      <c r="CL7" s="16">
        <f t="shared" si="25"/>
        <v>2.7411344827504718</v>
      </c>
      <c r="CM7" s="16">
        <f t="shared" si="26"/>
        <v>2.3544096071528604</v>
      </c>
      <c r="CN7" s="16">
        <f t="shared" si="27"/>
        <v>2.3646128454726076</v>
      </c>
      <c r="CO7">
        <v>350</v>
      </c>
      <c r="CT7" s="16">
        <f t="shared" si="59"/>
        <v>10.496793654405195</v>
      </c>
      <c r="CU7" s="16">
        <f t="shared" si="28"/>
        <v>3.0366367190292554</v>
      </c>
      <c r="CV7" s="16">
        <f t="shared" si="29"/>
        <v>2.7411344827504718</v>
      </c>
      <c r="CW7" s="16">
        <f t="shared" si="30"/>
        <v>2.3544096071528604</v>
      </c>
      <c r="CX7" s="16">
        <f t="shared" si="31"/>
        <v>2.3646128454726076</v>
      </c>
      <c r="CY7">
        <v>350</v>
      </c>
      <c r="DD7" s="16">
        <f t="shared" si="60"/>
        <v>10.496793654405195</v>
      </c>
      <c r="DE7" s="16">
        <f t="shared" si="32"/>
        <v>3.0366367190292554</v>
      </c>
      <c r="DF7" s="16">
        <f t="shared" si="33"/>
        <v>2.7411344827504718</v>
      </c>
      <c r="DG7" s="16">
        <f t="shared" si="34"/>
        <v>2.3544096071528604</v>
      </c>
      <c r="DH7" s="16">
        <f t="shared" si="35"/>
        <v>2.3646128454726076</v>
      </c>
      <c r="DI7">
        <v>350</v>
      </c>
      <c r="DN7" s="16">
        <f t="shared" si="61"/>
        <v>10.496793654405195</v>
      </c>
      <c r="DO7" s="16">
        <f t="shared" si="36"/>
        <v>3.0366367190292554</v>
      </c>
      <c r="DP7" s="16">
        <f t="shared" si="37"/>
        <v>2.7411344827504718</v>
      </c>
      <c r="DQ7" s="16">
        <f t="shared" si="38"/>
        <v>2.3544096071528604</v>
      </c>
      <c r="DR7" s="16">
        <f t="shared" si="39"/>
        <v>2.3646128454726076</v>
      </c>
      <c r="DS7">
        <v>350</v>
      </c>
      <c r="DX7" s="16">
        <f t="shared" si="62"/>
        <v>10.496793654405195</v>
      </c>
      <c r="DY7" s="16">
        <f t="shared" si="40"/>
        <v>3.0366367190292554</v>
      </c>
      <c r="DZ7" s="16">
        <f t="shared" si="41"/>
        <v>2.7411344827504718</v>
      </c>
      <c r="EA7" s="16">
        <f t="shared" si="42"/>
        <v>2.3544096071528604</v>
      </c>
      <c r="EB7" s="16">
        <f t="shared" si="43"/>
        <v>2.3646128454726076</v>
      </c>
      <c r="EC7">
        <v>350</v>
      </c>
      <c r="EH7" s="16">
        <f t="shared" si="63"/>
        <v>10.496793654405195</v>
      </c>
      <c r="EI7" s="16">
        <f t="shared" si="44"/>
        <v>3.0366367190292554</v>
      </c>
      <c r="EJ7" s="16">
        <f t="shared" si="45"/>
        <v>2.7411344827504718</v>
      </c>
      <c r="EK7" s="16">
        <f t="shared" si="46"/>
        <v>2.3544096071528604</v>
      </c>
      <c r="EL7" s="16">
        <f t="shared" si="47"/>
        <v>2.3646128454726076</v>
      </c>
      <c r="EM7">
        <v>350</v>
      </c>
      <c r="ER7" s="16">
        <f t="shared" si="64"/>
        <v>10.496793654405195</v>
      </c>
      <c r="ES7" s="16">
        <f t="shared" si="48"/>
        <v>3.0366367190292554</v>
      </c>
      <c r="ET7" s="16">
        <f t="shared" si="49"/>
        <v>2.7411344827504718</v>
      </c>
      <c r="EU7" s="16">
        <f t="shared" si="50"/>
        <v>2.3544096071528604</v>
      </c>
      <c r="EV7" s="16">
        <f t="shared" si="51"/>
        <v>2.3646128454726076</v>
      </c>
      <c r="EW7">
        <v>350</v>
      </c>
    </row>
    <row r="8" spans="1:153" x14ac:dyDescent="0.3">
      <c r="A8">
        <v>400</v>
      </c>
      <c r="B8">
        <v>41.27</v>
      </c>
      <c r="C8">
        <v>4</v>
      </c>
      <c r="D8">
        <v>225.25</v>
      </c>
      <c r="E8">
        <v>144.22</v>
      </c>
      <c r="G8">
        <v>400</v>
      </c>
      <c r="H8">
        <v>34.44</v>
      </c>
      <c r="I8">
        <v>3.46</v>
      </c>
      <c r="J8">
        <v>198.68</v>
      </c>
      <c r="K8">
        <v>95.58</v>
      </c>
      <c r="M8">
        <v>400</v>
      </c>
      <c r="N8">
        <v>29.32</v>
      </c>
      <c r="O8">
        <v>2.97</v>
      </c>
      <c r="P8">
        <v>200.08</v>
      </c>
      <c r="Q8">
        <v>23.17</v>
      </c>
      <c r="S8">
        <v>400</v>
      </c>
      <c r="T8">
        <v>30.21</v>
      </c>
      <c r="U8">
        <v>3.03</v>
      </c>
      <c r="V8">
        <v>213.77</v>
      </c>
      <c r="W8">
        <v>24.8</v>
      </c>
      <c r="AB8" s="16">
        <f t="shared" si="52"/>
        <v>14.937424112853822</v>
      </c>
      <c r="AC8" s="16">
        <f t="shared" si="0"/>
        <v>4.4313244270464605</v>
      </c>
      <c r="AD8" s="16">
        <f t="shared" si="1"/>
        <v>3.8597030703885946</v>
      </c>
      <c r="AE8" s="16">
        <f t="shared" si="2"/>
        <v>3.2966838029085079</v>
      </c>
      <c r="AF8" s="16">
        <f t="shared" si="3"/>
        <v>3.3497128125102611</v>
      </c>
      <c r="AG8">
        <v>400</v>
      </c>
      <c r="AL8" s="16">
        <f t="shared" si="53"/>
        <v>14.937424112853822</v>
      </c>
      <c r="AM8" s="16">
        <f t="shared" si="4"/>
        <v>4.4313244270464605</v>
      </c>
      <c r="AN8" s="16">
        <f t="shared" si="5"/>
        <v>3.8597030703885946</v>
      </c>
      <c r="AO8" s="16">
        <f t="shared" si="6"/>
        <v>3.2966838029085079</v>
      </c>
      <c r="AP8" s="16">
        <f t="shared" si="7"/>
        <v>3.3497128125102611</v>
      </c>
      <c r="AQ8">
        <v>400</v>
      </c>
      <c r="AV8" s="16">
        <f t="shared" si="54"/>
        <v>14.937424112853822</v>
      </c>
      <c r="AW8" s="16">
        <f t="shared" si="8"/>
        <v>4.4313244270464605</v>
      </c>
      <c r="AX8" s="16">
        <f t="shared" si="9"/>
        <v>3.8597030703885946</v>
      </c>
      <c r="AY8" s="16">
        <f t="shared" si="10"/>
        <v>3.2966838029085079</v>
      </c>
      <c r="AZ8" s="16">
        <f t="shared" si="11"/>
        <v>3.3497128125102611</v>
      </c>
      <c r="BA8">
        <v>400</v>
      </c>
      <c r="BF8" s="16">
        <f t="shared" si="55"/>
        <v>14.937424112853822</v>
      </c>
      <c r="BG8" s="16">
        <f t="shared" si="12"/>
        <v>4.4313244270464605</v>
      </c>
      <c r="BH8" s="16">
        <f t="shared" si="13"/>
        <v>3.8597030703885946</v>
      </c>
      <c r="BI8" s="16">
        <f t="shared" si="14"/>
        <v>3.2966838029085079</v>
      </c>
      <c r="BJ8" s="16">
        <f t="shared" si="15"/>
        <v>3.3497128125102611</v>
      </c>
      <c r="BK8">
        <v>400</v>
      </c>
      <c r="BP8" s="16">
        <f t="shared" si="56"/>
        <v>14.937424112853822</v>
      </c>
      <c r="BQ8" s="16">
        <f t="shared" si="16"/>
        <v>4.4313244270464605</v>
      </c>
      <c r="BR8" s="16">
        <f t="shared" si="17"/>
        <v>3.8597030703885946</v>
      </c>
      <c r="BS8" s="16">
        <f t="shared" si="18"/>
        <v>3.2966838029085079</v>
      </c>
      <c r="BT8" s="16">
        <f t="shared" si="19"/>
        <v>3.3497128125102611</v>
      </c>
      <c r="BU8">
        <v>400</v>
      </c>
      <c r="BZ8" s="16">
        <f t="shared" si="57"/>
        <v>14.937424112853822</v>
      </c>
      <c r="CA8" s="16">
        <f t="shared" si="20"/>
        <v>4.4313244270464605</v>
      </c>
      <c r="CB8" s="16">
        <f t="shared" si="21"/>
        <v>3.8597030703885946</v>
      </c>
      <c r="CC8" s="16">
        <f t="shared" si="22"/>
        <v>3.2966838029085079</v>
      </c>
      <c r="CD8" s="16">
        <f t="shared" si="23"/>
        <v>3.3497128125102611</v>
      </c>
      <c r="CE8">
        <v>400</v>
      </c>
      <c r="CJ8" s="16">
        <f t="shared" si="58"/>
        <v>14.937424112853822</v>
      </c>
      <c r="CK8" s="16">
        <f t="shared" si="24"/>
        <v>4.4313244270464605</v>
      </c>
      <c r="CL8" s="16">
        <f t="shared" si="25"/>
        <v>3.8597030703885946</v>
      </c>
      <c r="CM8" s="16">
        <f t="shared" si="26"/>
        <v>3.2966838029085079</v>
      </c>
      <c r="CN8" s="16">
        <f t="shared" si="27"/>
        <v>3.3497128125102611</v>
      </c>
      <c r="CO8">
        <v>400</v>
      </c>
      <c r="CT8" s="16">
        <f t="shared" si="59"/>
        <v>14.937424112853822</v>
      </c>
      <c r="CU8" s="16">
        <f t="shared" si="28"/>
        <v>4.4313244270464605</v>
      </c>
      <c r="CV8" s="16">
        <f t="shared" si="29"/>
        <v>3.8597030703885946</v>
      </c>
      <c r="CW8" s="16">
        <f t="shared" si="30"/>
        <v>3.2966838029085079</v>
      </c>
      <c r="CX8" s="16">
        <f t="shared" si="31"/>
        <v>3.3497128125102611</v>
      </c>
      <c r="CY8">
        <v>400</v>
      </c>
      <c r="DD8" s="16">
        <f t="shared" si="60"/>
        <v>14.937424112853822</v>
      </c>
      <c r="DE8" s="16">
        <f t="shared" si="32"/>
        <v>4.4313244270464605</v>
      </c>
      <c r="DF8" s="16">
        <f t="shared" si="33"/>
        <v>3.8597030703885946</v>
      </c>
      <c r="DG8" s="16">
        <f t="shared" si="34"/>
        <v>3.2966838029085079</v>
      </c>
      <c r="DH8" s="16">
        <f t="shared" si="35"/>
        <v>3.3497128125102611</v>
      </c>
      <c r="DI8">
        <v>400</v>
      </c>
      <c r="DN8" s="16">
        <f t="shared" si="61"/>
        <v>14.937424112853822</v>
      </c>
      <c r="DO8" s="16">
        <f t="shared" si="36"/>
        <v>4.4313244270464605</v>
      </c>
      <c r="DP8" s="16">
        <f t="shared" si="37"/>
        <v>3.8597030703885946</v>
      </c>
      <c r="DQ8" s="16">
        <f t="shared" si="38"/>
        <v>3.2966838029085079</v>
      </c>
      <c r="DR8" s="16">
        <f t="shared" si="39"/>
        <v>3.3497128125102611</v>
      </c>
      <c r="DS8">
        <v>400</v>
      </c>
      <c r="DX8" s="16">
        <f t="shared" si="62"/>
        <v>14.937424112853822</v>
      </c>
      <c r="DY8" s="16">
        <f t="shared" si="40"/>
        <v>4.4313244270464605</v>
      </c>
      <c r="DZ8" s="16">
        <f t="shared" si="41"/>
        <v>3.8597030703885946</v>
      </c>
      <c r="EA8" s="16">
        <f t="shared" si="42"/>
        <v>3.2966838029085079</v>
      </c>
      <c r="EB8" s="16">
        <f t="shared" si="43"/>
        <v>3.3497128125102611</v>
      </c>
      <c r="EC8">
        <v>400</v>
      </c>
      <c r="EH8" s="16">
        <f t="shared" si="63"/>
        <v>14.937424112853822</v>
      </c>
      <c r="EI8" s="16">
        <f t="shared" si="44"/>
        <v>4.4313244270464605</v>
      </c>
      <c r="EJ8" s="16">
        <f t="shared" si="45"/>
        <v>3.8597030703885946</v>
      </c>
      <c r="EK8" s="16">
        <f t="shared" si="46"/>
        <v>3.2966838029085079</v>
      </c>
      <c r="EL8" s="16">
        <f t="shared" si="47"/>
        <v>3.3497128125102611</v>
      </c>
      <c r="EM8">
        <v>400</v>
      </c>
      <c r="ER8" s="16">
        <f t="shared" si="64"/>
        <v>14.937424112853822</v>
      </c>
      <c r="ES8" s="16">
        <f t="shared" si="48"/>
        <v>4.4313244270464605</v>
      </c>
      <c r="ET8" s="16">
        <f t="shared" si="49"/>
        <v>3.8597030703885946</v>
      </c>
      <c r="EU8" s="16">
        <f t="shared" si="50"/>
        <v>3.2966838029085079</v>
      </c>
      <c r="EV8" s="16">
        <f t="shared" si="51"/>
        <v>3.3497128125102611</v>
      </c>
      <c r="EW8">
        <v>400</v>
      </c>
    </row>
    <row r="9" spans="1:153" x14ac:dyDescent="0.3">
      <c r="A9">
        <v>450</v>
      </c>
      <c r="B9">
        <v>43</v>
      </c>
      <c r="C9">
        <v>6.11</v>
      </c>
      <c r="D9">
        <v>230.21</v>
      </c>
      <c r="E9">
        <v>131.24</v>
      </c>
      <c r="G9">
        <v>450</v>
      </c>
      <c r="H9">
        <v>34.89</v>
      </c>
      <c r="I9">
        <v>5.19</v>
      </c>
      <c r="J9">
        <v>202.76</v>
      </c>
      <c r="K9">
        <v>87.64</v>
      </c>
      <c r="M9">
        <v>450</v>
      </c>
      <c r="N9">
        <v>29.46</v>
      </c>
      <c r="O9">
        <v>4.4400000000000004</v>
      </c>
      <c r="P9">
        <v>203.54</v>
      </c>
      <c r="Q9">
        <v>23.29</v>
      </c>
      <c r="S9">
        <v>450</v>
      </c>
      <c r="T9">
        <v>30.66</v>
      </c>
      <c r="U9">
        <v>4.55</v>
      </c>
      <c r="V9">
        <v>217.36</v>
      </c>
      <c r="W9">
        <v>24.93</v>
      </c>
      <c r="AB9" s="16">
        <f t="shared" si="52"/>
        <v>20.170215756370112</v>
      </c>
      <c r="AC9" s="16">
        <f t="shared" si="0"/>
        <v>6.0947569702524245</v>
      </c>
      <c r="AD9" s="16">
        <f t="shared" si="1"/>
        <v>5.1669639111420871</v>
      </c>
      <c r="AE9" s="16">
        <f t="shared" si="2"/>
        <v>4.3977834839845453</v>
      </c>
      <c r="AF9" s="16">
        <f t="shared" si="3"/>
        <v>4.5107113909910543</v>
      </c>
      <c r="AG9">
        <v>450</v>
      </c>
      <c r="AL9" s="16">
        <f t="shared" si="53"/>
        <v>20.170215756370112</v>
      </c>
      <c r="AM9" s="16">
        <f t="shared" si="4"/>
        <v>6.0947569702524245</v>
      </c>
      <c r="AN9" s="16">
        <f t="shared" si="5"/>
        <v>5.1669639111420871</v>
      </c>
      <c r="AO9" s="16">
        <f t="shared" si="6"/>
        <v>4.3977834839845453</v>
      </c>
      <c r="AP9" s="16">
        <f t="shared" si="7"/>
        <v>4.5107113909910543</v>
      </c>
      <c r="AQ9">
        <v>450</v>
      </c>
      <c r="AV9" s="16">
        <f t="shared" si="54"/>
        <v>20.170215756370112</v>
      </c>
      <c r="AW9" s="16">
        <f t="shared" si="8"/>
        <v>6.0947569702524245</v>
      </c>
      <c r="AX9" s="16">
        <f t="shared" si="9"/>
        <v>5.1669639111420871</v>
      </c>
      <c r="AY9" s="16">
        <f t="shared" si="10"/>
        <v>4.3977834839845453</v>
      </c>
      <c r="AZ9" s="16">
        <f t="shared" si="11"/>
        <v>4.5107113909910543</v>
      </c>
      <c r="BA9">
        <v>450</v>
      </c>
      <c r="BF9" s="16">
        <f t="shared" si="55"/>
        <v>20.170215756370112</v>
      </c>
      <c r="BG9" s="16">
        <f t="shared" si="12"/>
        <v>6.0947569702524245</v>
      </c>
      <c r="BH9" s="16">
        <f t="shared" si="13"/>
        <v>5.1669639111420871</v>
      </c>
      <c r="BI9" s="16">
        <f t="shared" si="14"/>
        <v>4.3977834839845453</v>
      </c>
      <c r="BJ9" s="16">
        <f t="shared" si="15"/>
        <v>4.5107113909910543</v>
      </c>
      <c r="BK9">
        <v>450</v>
      </c>
      <c r="BP9" s="16">
        <f t="shared" si="56"/>
        <v>20.170215756370112</v>
      </c>
      <c r="BQ9" s="16">
        <f t="shared" si="16"/>
        <v>6.0947569702524245</v>
      </c>
      <c r="BR9" s="16">
        <f t="shared" si="17"/>
        <v>5.1669639111420871</v>
      </c>
      <c r="BS9" s="16">
        <f t="shared" si="18"/>
        <v>4.3977834839845453</v>
      </c>
      <c r="BT9" s="16">
        <f t="shared" si="19"/>
        <v>4.5107113909910543</v>
      </c>
      <c r="BU9">
        <v>450</v>
      </c>
      <c r="BZ9" s="16">
        <f t="shared" si="57"/>
        <v>20.170215756370112</v>
      </c>
      <c r="CA9" s="16">
        <f t="shared" si="20"/>
        <v>6.0947569702524245</v>
      </c>
      <c r="CB9" s="16">
        <f t="shared" si="21"/>
        <v>5.1669639111420871</v>
      </c>
      <c r="CC9" s="16">
        <f t="shared" si="22"/>
        <v>4.3977834839845453</v>
      </c>
      <c r="CD9" s="16">
        <f t="shared" si="23"/>
        <v>4.5107113909910543</v>
      </c>
      <c r="CE9">
        <v>450</v>
      </c>
      <c r="CJ9" s="16">
        <f t="shared" si="58"/>
        <v>20.170215756370112</v>
      </c>
      <c r="CK9" s="16">
        <f t="shared" si="24"/>
        <v>6.0947569702524245</v>
      </c>
      <c r="CL9" s="16">
        <f t="shared" si="25"/>
        <v>5.1669639111420871</v>
      </c>
      <c r="CM9" s="16">
        <f t="shared" si="26"/>
        <v>4.3977834839845453</v>
      </c>
      <c r="CN9" s="16">
        <f t="shared" si="27"/>
        <v>4.5107113909910543</v>
      </c>
      <c r="CO9">
        <v>450</v>
      </c>
      <c r="CT9" s="16">
        <f t="shared" si="59"/>
        <v>20.170215756370112</v>
      </c>
      <c r="CU9" s="16">
        <f t="shared" si="28"/>
        <v>6.0947569702524245</v>
      </c>
      <c r="CV9" s="16">
        <f t="shared" si="29"/>
        <v>5.1669639111420871</v>
      </c>
      <c r="CW9" s="16">
        <f t="shared" si="30"/>
        <v>4.3977834839845453</v>
      </c>
      <c r="CX9" s="16">
        <f t="shared" si="31"/>
        <v>4.5107113909910543</v>
      </c>
      <c r="CY9">
        <v>450</v>
      </c>
      <c r="DD9" s="16">
        <f t="shared" si="60"/>
        <v>20.170215756370112</v>
      </c>
      <c r="DE9" s="16">
        <f t="shared" si="32"/>
        <v>6.0947569702524245</v>
      </c>
      <c r="DF9" s="16">
        <f t="shared" si="33"/>
        <v>5.1669639111420871</v>
      </c>
      <c r="DG9" s="16">
        <f t="shared" si="34"/>
        <v>4.3977834839845453</v>
      </c>
      <c r="DH9" s="16">
        <f t="shared" si="35"/>
        <v>4.5107113909910543</v>
      </c>
      <c r="DI9">
        <v>450</v>
      </c>
      <c r="DN9" s="16">
        <f t="shared" si="61"/>
        <v>20.170215756370112</v>
      </c>
      <c r="DO9" s="16">
        <f t="shared" si="36"/>
        <v>6.0947569702524245</v>
      </c>
      <c r="DP9" s="16">
        <f t="shared" si="37"/>
        <v>5.1669639111420871</v>
      </c>
      <c r="DQ9" s="16">
        <f t="shared" si="38"/>
        <v>4.3977834839845453</v>
      </c>
      <c r="DR9" s="16">
        <f t="shared" si="39"/>
        <v>4.5107113909910543</v>
      </c>
      <c r="DS9">
        <v>450</v>
      </c>
      <c r="DX9" s="16">
        <f t="shared" si="62"/>
        <v>20.170215756370112</v>
      </c>
      <c r="DY9" s="16">
        <f t="shared" si="40"/>
        <v>6.0947569702524245</v>
      </c>
      <c r="DZ9" s="16">
        <f t="shared" si="41"/>
        <v>5.1669639111420871</v>
      </c>
      <c r="EA9" s="16">
        <f t="shared" si="42"/>
        <v>4.3977834839845453</v>
      </c>
      <c r="EB9" s="16">
        <f t="shared" si="43"/>
        <v>4.5107113909910543</v>
      </c>
      <c r="EC9">
        <v>450</v>
      </c>
      <c r="EH9" s="16">
        <f t="shared" si="63"/>
        <v>20.170215756370112</v>
      </c>
      <c r="EI9" s="16">
        <f t="shared" si="44"/>
        <v>6.0947569702524245</v>
      </c>
      <c r="EJ9" s="16">
        <f t="shared" si="45"/>
        <v>5.1669639111420871</v>
      </c>
      <c r="EK9" s="16">
        <f t="shared" si="46"/>
        <v>4.3977834839845453</v>
      </c>
      <c r="EL9" s="16">
        <f t="shared" si="47"/>
        <v>4.5107113909910543</v>
      </c>
      <c r="EM9">
        <v>450</v>
      </c>
      <c r="ER9" s="16">
        <f t="shared" si="64"/>
        <v>20.170215756370112</v>
      </c>
      <c r="ES9" s="16">
        <f t="shared" si="48"/>
        <v>6.0947569702524245</v>
      </c>
      <c r="ET9" s="16">
        <f t="shared" si="49"/>
        <v>5.1669639111420871</v>
      </c>
      <c r="EU9" s="16">
        <f t="shared" si="50"/>
        <v>4.3977834839845453</v>
      </c>
      <c r="EV9" s="16">
        <f t="shared" si="51"/>
        <v>4.5107113909910543</v>
      </c>
      <c r="EW9">
        <v>450</v>
      </c>
    </row>
    <row r="10" spans="1:153" x14ac:dyDescent="0.3">
      <c r="A10">
        <v>500</v>
      </c>
      <c r="B10">
        <v>44.57</v>
      </c>
      <c r="C10">
        <v>8.3000000000000007</v>
      </c>
      <c r="D10">
        <v>234.82</v>
      </c>
      <c r="E10">
        <v>120.91</v>
      </c>
      <c r="G10">
        <v>500</v>
      </c>
      <c r="H10">
        <v>35.340000000000003</v>
      </c>
      <c r="I10">
        <v>6.95</v>
      </c>
      <c r="J10">
        <v>206.46</v>
      </c>
      <c r="K10">
        <v>81.34</v>
      </c>
      <c r="M10">
        <v>500</v>
      </c>
      <c r="N10">
        <v>29.63</v>
      </c>
      <c r="O10">
        <v>5.92</v>
      </c>
      <c r="P10">
        <v>206.65</v>
      </c>
      <c r="Q10">
        <v>23.43</v>
      </c>
      <c r="S10">
        <v>500</v>
      </c>
      <c r="T10">
        <v>31.11</v>
      </c>
      <c r="U10">
        <v>6.1</v>
      </c>
      <c r="V10">
        <v>220.61</v>
      </c>
      <c r="W10">
        <v>25.07</v>
      </c>
      <c r="AB10" s="16">
        <f t="shared" si="52"/>
        <v>26.073522912429691</v>
      </c>
      <c r="AC10" s="16">
        <f t="shared" si="0"/>
        <v>7.9870395805301602</v>
      </c>
      <c r="AD10" s="16">
        <f t="shared" si="1"/>
        <v>6.6351859737839085</v>
      </c>
      <c r="AE10" s="16">
        <f t="shared" si="2"/>
        <v>5.6322255244829673</v>
      </c>
      <c r="AF10" s="16">
        <f t="shared" si="3"/>
        <v>5.8190718336326563</v>
      </c>
      <c r="AG10">
        <v>500</v>
      </c>
      <c r="AL10" s="16">
        <f t="shared" si="53"/>
        <v>26.073522912429691</v>
      </c>
      <c r="AM10" s="16">
        <f t="shared" si="4"/>
        <v>7.9870395805301602</v>
      </c>
      <c r="AN10" s="16">
        <f t="shared" si="5"/>
        <v>6.6351859737839085</v>
      </c>
      <c r="AO10" s="16">
        <f t="shared" si="6"/>
        <v>5.6322255244829673</v>
      </c>
      <c r="AP10" s="16">
        <f t="shared" si="7"/>
        <v>5.8190718336326563</v>
      </c>
      <c r="AQ10">
        <v>500</v>
      </c>
      <c r="AV10" s="16">
        <f t="shared" si="54"/>
        <v>26.073522912429691</v>
      </c>
      <c r="AW10" s="16">
        <f t="shared" si="8"/>
        <v>7.9870395805301602</v>
      </c>
      <c r="AX10" s="16">
        <f t="shared" si="9"/>
        <v>6.6351859737839085</v>
      </c>
      <c r="AY10" s="16">
        <f t="shared" si="10"/>
        <v>5.6322255244829673</v>
      </c>
      <c r="AZ10" s="16">
        <f t="shared" si="11"/>
        <v>5.8190718336326563</v>
      </c>
      <c r="BA10">
        <v>500</v>
      </c>
      <c r="BF10" s="16">
        <f t="shared" si="55"/>
        <v>26.073522912429691</v>
      </c>
      <c r="BG10" s="16">
        <f t="shared" si="12"/>
        <v>7.9870395805301602</v>
      </c>
      <c r="BH10" s="16">
        <f t="shared" si="13"/>
        <v>6.6351859737839085</v>
      </c>
      <c r="BI10" s="16">
        <f t="shared" si="14"/>
        <v>5.6322255244829673</v>
      </c>
      <c r="BJ10" s="16">
        <f t="shared" si="15"/>
        <v>5.8190718336326563</v>
      </c>
      <c r="BK10">
        <v>500</v>
      </c>
      <c r="BP10" s="16">
        <f t="shared" si="56"/>
        <v>26.073522912429691</v>
      </c>
      <c r="BQ10" s="16">
        <f t="shared" si="16"/>
        <v>7.9870395805301602</v>
      </c>
      <c r="BR10" s="16">
        <f t="shared" si="17"/>
        <v>6.6351859737839085</v>
      </c>
      <c r="BS10" s="16">
        <f t="shared" si="18"/>
        <v>5.6322255244829673</v>
      </c>
      <c r="BT10" s="16">
        <f t="shared" si="19"/>
        <v>5.8190718336326563</v>
      </c>
      <c r="BU10">
        <v>500</v>
      </c>
      <c r="BZ10" s="16">
        <f t="shared" si="57"/>
        <v>26.073522912429691</v>
      </c>
      <c r="CA10" s="16">
        <f t="shared" si="20"/>
        <v>7.9870395805301602</v>
      </c>
      <c r="CB10" s="16">
        <f t="shared" si="21"/>
        <v>6.6351859737839085</v>
      </c>
      <c r="CC10" s="16">
        <f t="shared" si="22"/>
        <v>5.6322255244829673</v>
      </c>
      <c r="CD10" s="16">
        <f t="shared" si="23"/>
        <v>5.8190718336326563</v>
      </c>
      <c r="CE10">
        <v>500</v>
      </c>
      <c r="CJ10" s="16">
        <f t="shared" si="58"/>
        <v>26.073522912429691</v>
      </c>
      <c r="CK10" s="16">
        <f t="shared" si="24"/>
        <v>7.9870395805301602</v>
      </c>
      <c r="CL10" s="16">
        <f t="shared" si="25"/>
        <v>6.6351859737839085</v>
      </c>
      <c r="CM10" s="16">
        <f t="shared" si="26"/>
        <v>5.6322255244829673</v>
      </c>
      <c r="CN10" s="16">
        <f t="shared" si="27"/>
        <v>5.8190718336326563</v>
      </c>
      <c r="CO10">
        <v>500</v>
      </c>
      <c r="CT10" s="16">
        <f t="shared" si="59"/>
        <v>26.073522912429691</v>
      </c>
      <c r="CU10" s="16">
        <f t="shared" si="28"/>
        <v>7.9870395805301602</v>
      </c>
      <c r="CV10" s="16">
        <f t="shared" si="29"/>
        <v>6.6351859737839085</v>
      </c>
      <c r="CW10" s="16">
        <f t="shared" si="30"/>
        <v>5.6322255244829673</v>
      </c>
      <c r="CX10" s="16">
        <f t="shared" si="31"/>
        <v>5.8190718336326563</v>
      </c>
      <c r="CY10">
        <v>500</v>
      </c>
      <c r="DD10" s="16">
        <f t="shared" si="60"/>
        <v>26.073522912429691</v>
      </c>
      <c r="DE10" s="16">
        <f t="shared" si="32"/>
        <v>7.9870395805301602</v>
      </c>
      <c r="DF10" s="16">
        <f t="shared" si="33"/>
        <v>6.6351859737839085</v>
      </c>
      <c r="DG10" s="16">
        <f t="shared" si="34"/>
        <v>5.6322255244829673</v>
      </c>
      <c r="DH10" s="16">
        <f t="shared" si="35"/>
        <v>5.8190718336326563</v>
      </c>
      <c r="DI10">
        <v>500</v>
      </c>
      <c r="DN10" s="16">
        <f t="shared" si="61"/>
        <v>26.073522912429691</v>
      </c>
      <c r="DO10" s="16">
        <f t="shared" si="36"/>
        <v>7.9870395805301602</v>
      </c>
      <c r="DP10" s="16">
        <f t="shared" si="37"/>
        <v>6.6351859737839085</v>
      </c>
      <c r="DQ10" s="16">
        <f t="shared" si="38"/>
        <v>5.6322255244829673</v>
      </c>
      <c r="DR10" s="16">
        <f t="shared" si="39"/>
        <v>5.8190718336326563</v>
      </c>
      <c r="DS10">
        <v>500</v>
      </c>
      <c r="DX10" s="16">
        <f t="shared" si="62"/>
        <v>26.073522912429691</v>
      </c>
      <c r="DY10" s="16">
        <f t="shared" si="40"/>
        <v>7.9870395805301602</v>
      </c>
      <c r="DZ10" s="16">
        <f t="shared" si="41"/>
        <v>6.6351859737839085</v>
      </c>
      <c r="EA10" s="16">
        <f t="shared" si="42"/>
        <v>5.6322255244829673</v>
      </c>
      <c r="EB10" s="16">
        <f t="shared" si="43"/>
        <v>5.8190718336326563</v>
      </c>
      <c r="EC10">
        <v>500</v>
      </c>
      <c r="EH10" s="16">
        <f t="shared" si="63"/>
        <v>26.073522912429691</v>
      </c>
      <c r="EI10" s="16">
        <f t="shared" si="44"/>
        <v>7.9870395805301602</v>
      </c>
      <c r="EJ10" s="16">
        <f t="shared" si="45"/>
        <v>6.6351859737839085</v>
      </c>
      <c r="EK10" s="16">
        <f t="shared" si="46"/>
        <v>5.6322255244829673</v>
      </c>
      <c r="EL10" s="16">
        <f t="shared" si="47"/>
        <v>5.8190718336326563</v>
      </c>
      <c r="EM10">
        <v>500</v>
      </c>
      <c r="ER10" s="16">
        <f t="shared" si="64"/>
        <v>26.073522912429691</v>
      </c>
      <c r="ES10" s="16">
        <f t="shared" si="48"/>
        <v>7.9870395805301602</v>
      </c>
      <c r="ET10" s="16">
        <f t="shared" si="49"/>
        <v>6.6351859737839085</v>
      </c>
      <c r="EU10" s="16">
        <f t="shared" si="50"/>
        <v>5.6322255244829673</v>
      </c>
      <c r="EV10" s="16">
        <f t="shared" si="51"/>
        <v>5.8190718336326563</v>
      </c>
      <c r="EW10">
        <v>500</v>
      </c>
    </row>
    <row r="11" spans="1:153" x14ac:dyDescent="0.3">
      <c r="A11">
        <v>550</v>
      </c>
      <c r="B11">
        <v>46</v>
      </c>
      <c r="C11">
        <v>10.56</v>
      </c>
      <c r="D11">
        <v>239.14</v>
      </c>
      <c r="E11">
        <v>112.51</v>
      </c>
      <c r="G11">
        <v>550</v>
      </c>
      <c r="H11">
        <v>35.799999999999997</v>
      </c>
      <c r="I11">
        <v>8.73</v>
      </c>
      <c r="J11">
        <v>209.85</v>
      </c>
      <c r="K11">
        <v>76.22</v>
      </c>
      <c r="M11">
        <v>550</v>
      </c>
      <c r="N11">
        <v>29.84</v>
      </c>
      <c r="O11">
        <v>7.41</v>
      </c>
      <c r="P11">
        <v>209.49</v>
      </c>
      <c r="Q11">
        <v>23.58</v>
      </c>
      <c r="S11">
        <v>550</v>
      </c>
      <c r="T11">
        <v>31.57</v>
      </c>
      <c r="U11">
        <v>7.66</v>
      </c>
      <c r="V11">
        <v>223.6</v>
      </c>
      <c r="W11">
        <v>25.22</v>
      </c>
      <c r="AB11" s="16">
        <f t="shared" si="52"/>
        <v>32.539333735098758</v>
      </c>
      <c r="AC11" s="16">
        <f t="shared" si="0"/>
        <v>10.072621789020113</v>
      </c>
      <c r="AD11" s="16">
        <f t="shared" si="1"/>
        <v>8.2398087518695426</v>
      </c>
      <c r="AE11" s="16">
        <f t="shared" si="2"/>
        <v>6.9774206320545442</v>
      </c>
      <c r="AF11" s="16">
        <f t="shared" si="3"/>
        <v>7.2494825621545518</v>
      </c>
      <c r="AG11">
        <v>550</v>
      </c>
      <c r="AL11" s="16">
        <f t="shared" si="53"/>
        <v>32.539333735098758</v>
      </c>
      <c r="AM11" s="16">
        <f t="shared" si="4"/>
        <v>10.072621789020113</v>
      </c>
      <c r="AN11" s="16">
        <f t="shared" si="5"/>
        <v>8.2398087518695426</v>
      </c>
      <c r="AO11" s="16">
        <f t="shared" si="6"/>
        <v>6.9774206320545442</v>
      </c>
      <c r="AP11" s="16">
        <f t="shared" si="7"/>
        <v>7.2494825621545518</v>
      </c>
      <c r="AQ11">
        <v>550</v>
      </c>
      <c r="AV11" s="16">
        <f t="shared" si="54"/>
        <v>32.539333735098758</v>
      </c>
      <c r="AW11" s="16">
        <f t="shared" si="8"/>
        <v>10.072621789020113</v>
      </c>
      <c r="AX11" s="16">
        <f t="shared" si="9"/>
        <v>8.2398087518695426</v>
      </c>
      <c r="AY11" s="16">
        <f t="shared" si="10"/>
        <v>6.9774206320545442</v>
      </c>
      <c r="AZ11" s="16">
        <f t="shared" si="11"/>
        <v>7.2494825621545518</v>
      </c>
      <c r="BA11">
        <v>550</v>
      </c>
      <c r="BF11" s="16">
        <f t="shared" si="55"/>
        <v>32.539333735098758</v>
      </c>
      <c r="BG11" s="16">
        <f t="shared" si="12"/>
        <v>10.072621789020113</v>
      </c>
      <c r="BH11" s="16">
        <f t="shared" si="13"/>
        <v>8.2398087518695426</v>
      </c>
      <c r="BI11" s="16">
        <f t="shared" si="14"/>
        <v>6.9774206320545442</v>
      </c>
      <c r="BJ11" s="16">
        <f t="shared" si="15"/>
        <v>7.2494825621545518</v>
      </c>
      <c r="BK11">
        <v>550</v>
      </c>
      <c r="BP11" s="16">
        <f t="shared" si="56"/>
        <v>32.539333735098758</v>
      </c>
      <c r="BQ11" s="16">
        <f t="shared" si="16"/>
        <v>10.072621789020113</v>
      </c>
      <c r="BR11" s="16">
        <f t="shared" si="17"/>
        <v>8.2398087518695426</v>
      </c>
      <c r="BS11" s="16">
        <f t="shared" si="18"/>
        <v>6.9774206320545442</v>
      </c>
      <c r="BT11" s="16">
        <f t="shared" si="19"/>
        <v>7.2494825621545518</v>
      </c>
      <c r="BU11">
        <v>550</v>
      </c>
      <c r="BZ11" s="16">
        <f t="shared" si="57"/>
        <v>32.539333735098758</v>
      </c>
      <c r="CA11" s="16">
        <f t="shared" si="20"/>
        <v>10.072621789020113</v>
      </c>
      <c r="CB11" s="16">
        <f t="shared" si="21"/>
        <v>8.2398087518695426</v>
      </c>
      <c r="CC11" s="16">
        <f t="shared" si="22"/>
        <v>6.9774206320545442</v>
      </c>
      <c r="CD11" s="16">
        <f t="shared" si="23"/>
        <v>7.2494825621545518</v>
      </c>
      <c r="CE11">
        <v>550</v>
      </c>
      <c r="CJ11" s="16">
        <f t="shared" si="58"/>
        <v>32.539333735098758</v>
      </c>
      <c r="CK11" s="16">
        <f t="shared" si="24"/>
        <v>10.072621789020113</v>
      </c>
      <c r="CL11" s="16">
        <f t="shared" si="25"/>
        <v>8.2398087518695426</v>
      </c>
      <c r="CM11" s="16">
        <f t="shared" si="26"/>
        <v>6.9774206320545442</v>
      </c>
      <c r="CN11" s="16">
        <f t="shared" si="27"/>
        <v>7.2494825621545518</v>
      </c>
      <c r="CO11">
        <v>550</v>
      </c>
      <c r="CT11" s="16">
        <f t="shared" si="59"/>
        <v>32.539333735098758</v>
      </c>
      <c r="CU11" s="16">
        <f t="shared" si="28"/>
        <v>10.072621789020113</v>
      </c>
      <c r="CV11" s="16">
        <f t="shared" si="29"/>
        <v>8.2398087518695426</v>
      </c>
      <c r="CW11" s="16">
        <f t="shared" si="30"/>
        <v>6.9774206320545442</v>
      </c>
      <c r="CX11" s="16">
        <f t="shared" si="31"/>
        <v>7.2494825621545518</v>
      </c>
      <c r="CY11">
        <v>550</v>
      </c>
      <c r="DD11" s="16">
        <f t="shared" si="60"/>
        <v>32.539333735098758</v>
      </c>
      <c r="DE11" s="16">
        <f t="shared" si="32"/>
        <v>10.072621789020113</v>
      </c>
      <c r="DF11" s="16">
        <f t="shared" si="33"/>
        <v>8.2398087518695426</v>
      </c>
      <c r="DG11" s="16">
        <f t="shared" si="34"/>
        <v>6.9774206320545442</v>
      </c>
      <c r="DH11" s="16">
        <f t="shared" si="35"/>
        <v>7.2494825621545518</v>
      </c>
      <c r="DI11">
        <v>550</v>
      </c>
      <c r="DN11" s="16">
        <f t="shared" si="61"/>
        <v>32.539333735098758</v>
      </c>
      <c r="DO11" s="16">
        <f t="shared" si="36"/>
        <v>10.072621789020113</v>
      </c>
      <c r="DP11" s="16">
        <f t="shared" si="37"/>
        <v>8.2398087518695426</v>
      </c>
      <c r="DQ11" s="16">
        <f t="shared" si="38"/>
        <v>6.9774206320545442</v>
      </c>
      <c r="DR11" s="16">
        <f t="shared" si="39"/>
        <v>7.2494825621545518</v>
      </c>
      <c r="DS11">
        <v>550</v>
      </c>
      <c r="DX11" s="16">
        <f t="shared" si="62"/>
        <v>32.539333735098758</v>
      </c>
      <c r="DY11" s="16">
        <f t="shared" si="40"/>
        <v>10.072621789020113</v>
      </c>
      <c r="DZ11" s="16">
        <f t="shared" si="41"/>
        <v>8.2398087518695426</v>
      </c>
      <c r="EA11" s="16">
        <f t="shared" si="42"/>
        <v>6.9774206320545442</v>
      </c>
      <c r="EB11" s="16">
        <f t="shared" si="43"/>
        <v>7.2494825621545518</v>
      </c>
      <c r="EC11">
        <v>550</v>
      </c>
      <c r="EH11" s="16">
        <f t="shared" si="63"/>
        <v>32.539333735098758</v>
      </c>
      <c r="EI11" s="16">
        <f t="shared" si="44"/>
        <v>10.072621789020113</v>
      </c>
      <c r="EJ11" s="16">
        <f t="shared" si="45"/>
        <v>8.2398087518695426</v>
      </c>
      <c r="EK11" s="16">
        <f t="shared" si="46"/>
        <v>6.9774206320545442</v>
      </c>
      <c r="EL11" s="16">
        <f t="shared" si="47"/>
        <v>7.2494825621545518</v>
      </c>
      <c r="EM11">
        <v>550</v>
      </c>
      <c r="ER11" s="16">
        <f t="shared" si="64"/>
        <v>32.539333735098758</v>
      </c>
      <c r="ES11" s="16">
        <f t="shared" si="48"/>
        <v>10.072621789020113</v>
      </c>
      <c r="ET11" s="16">
        <f t="shared" si="49"/>
        <v>8.2398087518695426</v>
      </c>
      <c r="EU11" s="16">
        <f t="shared" si="50"/>
        <v>6.9774206320545442</v>
      </c>
      <c r="EV11" s="16">
        <f t="shared" si="51"/>
        <v>7.2494825621545518</v>
      </c>
      <c r="EW11">
        <v>550</v>
      </c>
    </row>
    <row r="12" spans="1:153" x14ac:dyDescent="0.3">
      <c r="A12">
        <v>600</v>
      </c>
      <c r="B12">
        <v>47.31</v>
      </c>
      <c r="C12">
        <v>12.9</v>
      </c>
      <c r="D12">
        <v>243.2</v>
      </c>
      <c r="E12">
        <v>105.55</v>
      </c>
      <c r="G12">
        <v>600</v>
      </c>
      <c r="H12">
        <v>36.29</v>
      </c>
      <c r="I12">
        <v>10.53</v>
      </c>
      <c r="J12">
        <v>212.98</v>
      </c>
      <c r="K12">
        <v>71.989999999999995</v>
      </c>
      <c r="M12">
        <v>600</v>
      </c>
      <c r="N12">
        <v>30.08</v>
      </c>
      <c r="O12">
        <v>8.9</v>
      </c>
      <c r="P12">
        <v>212.09</v>
      </c>
      <c r="Q12">
        <v>23.72</v>
      </c>
      <c r="S12">
        <v>600</v>
      </c>
      <c r="T12">
        <v>32.03</v>
      </c>
      <c r="U12">
        <v>9.25</v>
      </c>
      <c r="V12">
        <v>226.36</v>
      </c>
      <c r="W12">
        <v>25.37</v>
      </c>
      <c r="AB12" s="16">
        <f t="shared" si="52"/>
        <v>39.472320915239138</v>
      </c>
      <c r="AC12" s="16">
        <f t="shared" si="0"/>
        <v>12.320000035117973</v>
      </c>
      <c r="AD12" s="16">
        <f t="shared" si="1"/>
        <v>9.959217151656123</v>
      </c>
      <c r="AE12" s="16">
        <f t="shared" si="2"/>
        <v>8.4134704789947587</v>
      </c>
      <c r="AF12" s="16">
        <f t="shared" si="3"/>
        <v>8.7796332494702831</v>
      </c>
      <c r="AG12">
        <v>600</v>
      </c>
      <c r="AL12" s="16">
        <f t="shared" si="53"/>
        <v>39.472320915239138</v>
      </c>
      <c r="AM12" s="16">
        <f t="shared" si="4"/>
        <v>12.320000035117973</v>
      </c>
      <c r="AN12" s="16">
        <f t="shared" si="5"/>
        <v>9.959217151656123</v>
      </c>
      <c r="AO12" s="16">
        <f t="shared" si="6"/>
        <v>8.4134704789947587</v>
      </c>
      <c r="AP12" s="16">
        <f t="shared" si="7"/>
        <v>8.7796332494702831</v>
      </c>
      <c r="AQ12">
        <v>600</v>
      </c>
      <c r="AV12" s="16">
        <f t="shared" si="54"/>
        <v>39.472320915239138</v>
      </c>
      <c r="AW12" s="16">
        <f t="shared" si="8"/>
        <v>12.320000035117973</v>
      </c>
      <c r="AX12" s="16">
        <f t="shared" si="9"/>
        <v>9.959217151656123</v>
      </c>
      <c r="AY12" s="16">
        <f t="shared" si="10"/>
        <v>8.4134704789947587</v>
      </c>
      <c r="AZ12" s="16">
        <f t="shared" si="11"/>
        <v>8.7796332494702831</v>
      </c>
      <c r="BA12">
        <v>600</v>
      </c>
      <c r="BF12" s="16">
        <f t="shared" si="55"/>
        <v>39.472320915239138</v>
      </c>
      <c r="BG12" s="16">
        <f t="shared" si="12"/>
        <v>12.320000035117973</v>
      </c>
      <c r="BH12" s="16">
        <f t="shared" si="13"/>
        <v>9.959217151656123</v>
      </c>
      <c r="BI12" s="16">
        <f t="shared" si="14"/>
        <v>8.4134704789947587</v>
      </c>
      <c r="BJ12" s="16">
        <f t="shared" si="15"/>
        <v>8.7796332494702831</v>
      </c>
      <c r="BK12">
        <v>600</v>
      </c>
      <c r="BP12" s="16">
        <f t="shared" si="56"/>
        <v>39.472320915239138</v>
      </c>
      <c r="BQ12" s="16">
        <f t="shared" si="16"/>
        <v>12.320000035117973</v>
      </c>
      <c r="BR12" s="16">
        <f t="shared" si="17"/>
        <v>9.959217151656123</v>
      </c>
      <c r="BS12" s="16">
        <f t="shared" si="18"/>
        <v>8.4134704789947587</v>
      </c>
      <c r="BT12" s="16">
        <f t="shared" si="19"/>
        <v>8.7796332494702831</v>
      </c>
      <c r="BU12">
        <v>600</v>
      </c>
      <c r="BZ12" s="16">
        <f t="shared" si="57"/>
        <v>39.472320915239138</v>
      </c>
      <c r="CA12" s="16">
        <f t="shared" si="20"/>
        <v>12.320000035117973</v>
      </c>
      <c r="CB12" s="16">
        <f t="shared" si="21"/>
        <v>9.959217151656123</v>
      </c>
      <c r="CC12" s="16">
        <f t="shared" si="22"/>
        <v>8.4134704789947587</v>
      </c>
      <c r="CD12" s="16">
        <f t="shared" si="23"/>
        <v>8.7796332494702831</v>
      </c>
      <c r="CE12">
        <v>600</v>
      </c>
      <c r="CJ12" s="16">
        <f t="shared" si="58"/>
        <v>39.472320915239138</v>
      </c>
      <c r="CK12" s="16">
        <f t="shared" si="24"/>
        <v>12.320000035117973</v>
      </c>
      <c r="CL12" s="16">
        <f t="shared" si="25"/>
        <v>9.959217151656123</v>
      </c>
      <c r="CM12" s="16">
        <f t="shared" si="26"/>
        <v>8.4134704789947587</v>
      </c>
      <c r="CN12" s="16">
        <f t="shared" si="27"/>
        <v>8.7796332494702831</v>
      </c>
      <c r="CO12">
        <v>600</v>
      </c>
      <c r="CT12" s="16">
        <f t="shared" si="59"/>
        <v>39.472320915239138</v>
      </c>
      <c r="CU12" s="16">
        <f t="shared" si="28"/>
        <v>12.320000035117973</v>
      </c>
      <c r="CV12" s="16">
        <f t="shared" si="29"/>
        <v>9.959217151656123</v>
      </c>
      <c r="CW12" s="16">
        <f t="shared" si="30"/>
        <v>8.4134704789947587</v>
      </c>
      <c r="CX12" s="16">
        <f t="shared" si="31"/>
        <v>8.7796332494702831</v>
      </c>
      <c r="CY12">
        <v>600</v>
      </c>
      <c r="DD12" s="16">
        <f t="shared" si="60"/>
        <v>39.472320915239138</v>
      </c>
      <c r="DE12" s="16">
        <f t="shared" si="32"/>
        <v>12.320000035117973</v>
      </c>
      <c r="DF12" s="16">
        <f t="shared" si="33"/>
        <v>9.959217151656123</v>
      </c>
      <c r="DG12" s="16">
        <f t="shared" si="34"/>
        <v>8.4134704789947587</v>
      </c>
      <c r="DH12" s="16">
        <f t="shared" si="35"/>
        <v>8.7796332494702831</v>
      </c>
      <c r="DI12">
        <v>600</v>
      </c>
      <c r="DN12" s="16">
        <f t="shared" si="61"/>
        <v>39.472320915239138</v>
      </c>
      <c r="DO12" s="16">
        <f t="shared" si="36"/>
        <v>12.320000035117973</v>
      </c>
      <c r="DP12" s="16">
        <f t="shared" si="37"/>
        <v>9.959217151656123</v>
      </c>
      <c r="DQ12" s="16">
        <f t="shared" si="38"/>
        <v>8.4134704789947587</v>
      </c>
      <c r="DR12" s="16">
        <f t="shared" si="39"/>
        <v>8.7796332494702831</v>
      </c>
      <c r="DS12">
        <v>600</v>
      </c>
      <c r="DX12" s="16">
        <f t="shared" si="62"/>
        <v>39.472320915239138</v>
      </c>
      <c r="DY12" s="16">
        <f t="shared" si="40"/>
        <v>12.320000035117973</v>
      </c>
      <c r="DZ12" s="16">
        <f t="shared" si="41"/>
        <v>9.959217151656123</v>
      </c>
      <c r="EA12" s="16">
        <f t="shared" si="42"/>
        <v>8.4134704789947587</v>
      </c>
      <c r="EB12" s="16">
        <f t="shared" si="43"/>
        <v>8.7796332494702831</v>
      </c>
      <c r="EC12">
        <v>600</v>
      </c>
      <c r="EH12" s="16">
        <f t="shared" si="63"/>
        <v>39.472320915239138</v>
      </c>
      <c r="EI12" s="16">
        <f t="shared" si="44"/>
        <v>12.320000035117973</v>
      </c>
      <c r="EJ12" s="16">
        <f t="shared" si="45"/>
        <v>9.959217151656123</v>
      </c>
      <c r="EK12" s="16">
        <f t="shared" si="46"/>
        <v>8.4134704789947587</v>
      </c>
      <c r="EL12" s="16">
        <f t="shared" si="47"/>
        <v>8.7796332494702831</v>
      </c>
      <c r="EM12">
        <v>600</v>
      </c>
      <c r="ER12" s="16">
        <f t="shared" si="64"/>
        <v>39.472320915239138</v>
      </c>
      <c r="ES12" s="16">
        <f t="shared" si="48"/>
        <v>12.320000035117973</v>
      </c>
      <c r="ET12" s="16">
        <f t="shared" si="49"/>
        <v>9.959217151656123</v>
      </c>
      <c r="EU12" s="16">
        <f t="shared" si="50"/>
        <v>8.4134704789947587</v>
      </c>
      <c r="EV12" s="16">
        <f t="shared" si="51"/>
        <v>8.7796332494702831</v>
      </c>
      <c r="EW12">
        <v>600</v>
      </c>
    </row>
    <row r="13" spans="1:153" x14ac:dyDescent="0.3">
      <c r="A13">
        <v>650</v>
      </c>
      <c r="B13">
        <v>48.51</v>
      </c>
      <c r="C13">
        <v>15.29</v>
      </c>
      <c r="D13">
        <v>247.03</v>
      </c>
      <c r="E13">
        <v>99.7</v>
      </c>
      <c r="G13">
        <v>650</v>
      </c>
      <c r="H13">
        <v>36.81</v>
      </c>
      <c r="I13">
        <v>12.35</v>
      </c>
      <c r="J13">
        <v>215.91</v>
      </c>
      <c r="K13">
        <v>68.430000000000007</v>
      </c>
      <c r="M13">
        <v>650</v>
      </c>
      <c r="N13">
        <v>30.37</v>
      </c>
      <c r="O13">
        <v>10.42</v>
      </c>
      <c r="P13">
        <v>214.51</v>
      </c>
      <c r="Q13">
        <v>23.87</v>
      </c>
      <c r="S13">
        <v>650</v>
      </c>
      <c r="T13">
        <v>32.479999999999997</v>
      </c>
      <c r="U13">
        <v>10.87</v>
      </c>
      <c r="V13">
        <v>228.94</v>
      </c>
      <c r="W13">
        <v>25.53</v>
      </c>
      <c r="AB13" s="16">
        <f t="shared" si="52"/>
        <v>46.788923509552845</v>
      </c>
      <c r="AC13" s="16">
        <f t="shared" si="0"/>
        <v>14.701429924612468</v>
      </c>
      <c r="AD13" s="16">
        <f t="shared" si="1"/>
        <v>11.774523862043139</v>
      </c>
      <c r="AE13" s="16">
        <f t="shared" si="2"/>
        <v>9.9229715132097009</v>
      </c>
      <c r="AF13" s="16">
        <f t="shared" si="3"/>
        <v>10.389998209687537</v>
      </c>
      <c r="AG13">
        <v>650</v>
      </c>
      <c r="AL13" s="16">
        <f t="shared" si="53"/>
        <v>46.788923509552845</v>
      </c>
      <c r="AM13" s="16">
        <f t="shared" si="4"/>
        <v>14.701429924612468</v>
      </c>
      <c r="AN13" s="16">
        <f t="shared" si="5"/>
        <v>11.774523862043139</v>
      </c>
      <c r="AO13" s="16">
        <f t="shared" si="6"/>
        <v>9.9229715132097009</v>
      </c>
      <c r="AP13" s="16">
        <f t="shared" si="7"/>
        <v>10.389998209687537</v>
      </c>
      <c r="AQ13">
        <v>650</v>
      </c>
      <c r="AV13" s="16">
        <f t="shared" si="54"/>
        <v>46.788923509552845</v>
      </c>
      <c r="AW13" s="16">
        <f t="shared" si="8"/>
        <v>14.701429924612468</v>
      </c>
      <c r="AX13" s="16">
        <f t="shared" si="9"/>
        <v>11.774523862043139</v>
      </c>
      <c r="AY13" s="16">
        <f t="shared" si="10"/>
        <v>9.9229715132097009</v>
      </c>
      <c r="AZ13" s="16">
        <f t="shared" si="11"/>
        <v>10.389998209687537</v>
      </c>
      <c r="BA13">
        <v>650</v>
      </c>
      <c r="BF13" s="16">
        <f t="shared" si="55"/>
        <v>46.788923509552845</v>
      </c>
      <c r="BG13" s="16">
        <f t="shared" si="12"/>
        <v>14.701429924612468</v>
      </c>
      <c r="BH13" s="16">
        <f t="shared" si="13"/>
        <v>11.774523862043139</v>
      </c>
      <c r="BI13" s="16">
        <f t="shared" si="14"/>
        <v>9.9229715132097009</v>
      </c>
      <c r="BJ13" s="16">
        <f t="shared" si="15"/>
        <v>10.389998209687537</v>
      </c>
      <c r="BK13">
        <v>650</v>
      </c>
      <c r="BP13" s="16">
        <f t="shared" si="56"/>
        <v>46.788923509552845</v>
      </c>
      <c r="BQ13" s="16">
        <f t="shared" si="16"/>
        <v>14.701429924612468</v>
      </c>
      <c r="BR13" s="16">
        <f t="shared" si="17"/>
        <v>11.774523862043139</v>
      </c>
      <c r="BS13" s="16">
        <f t="shared" si="18"/>
        <v>9.9229715132097009</v>
      </c>
      <c r="BT13" s="16">
        <f t="shared" si="19"/>
        <v>10.389998209687537</v>
      </c>
      <c r="BU13">
        <v>650</v>
      </c>
      <c r="BZ13" s="16">
        <f t="shared" si="57"/>
        <v>46.788923509552845</v>
      </c>
      <c r="CA13" s="16">
        <f t="shared" si="20"/>
        <v>14.701429924612468</v>
      </c>
      <c r="CB13" s="16">
        <f t="shared" si="21"/>
        <v>11.774523862043139</v>
      </c>
      <c r="CC13" s="16">
        <f t="shared" si="22"/>
        <v>9.9229715132097009</v>
      </c>
      <c r="CD13" s="16">
        <f t="shared" si="23"/>
        <v>10.389998209687537</v>
      </c>
      <c r="CE13">
        <v>650</v>
      </c>
      <c r="CJ13" s="16">
        <f t="shared" si="58"/>
        <v>46.788923509552845</v>
      </c>
      <c r="CK13" s="16">
        <f t="shared" si="24"/>
        <v>14.701429924612468</v>
      </c>
      <c r="CL13" s="16">
        <f t="shared" si="25"/>
        <v>11.774523862043139</v>
      </c>
      <c r="CM13" s="16">
        <f t="shared" si="26"/>
        <v>9.9229715132097009</v>
      </c>
      <c r="CN13" s="16">
        <f t="shared" si="27"/>
        <v>10.389998209687537</v>
      </c>
      <c r="CO13">
        <v>650</v>
      </c>
      <c r="CT13" s="16">
        <f t="shared" si="59"/>
        <v>46.788923509552845</v>
      </c>
      <c r="CU13" s="16">
        <f t="shared" si="28"/>
        <v>14.701429924612468</v>
      </c>
      <c r="CV13" s="16">
        <f t="shared" si="29"/>
        <v>11.774523862043139</v>
      </c>
      <c r="CW13" s="16">
        <f t="shared" si="30"/>
        <v>9.9229715132097009</v>
      </c>
      <c r="CX13" s="16">
        <f t="shared" si="31"/>
        <v>10.389998209687537</v>
      </c>
      <c r="CY13">
        <v>650</v>
      </c>
      <c r="DD13" s="16">
        <f t="shared" si="60"/>
        <v>46.788923509552845</v>
      </c>
      <c r="DE13" s="16">
        <f t="shared" si="32"/>
        <v>14.701429924612468</v>
      </c>
      <c r="DF13" s="16">
        <f t="shared" si="33"/>
        <v>11.774523862043139</v>
      </c>
      <c r="DG13" s="16">
        <f t="shared" si="34"/>
        <v>9.9229715132097009</v>
      </c>
      <c r="DH13" s="16">
        <f t="shared" si="35"/>
        <v>10.389998209687537</v>
      </c>
      <c r="DI13">
        <v>650</v>
      </c>
      <c r="DN13" s="16">
        <f t="shared" si="61"/>
        <v>46.788923509552845</v>
      </c>
      <c r="DO13" s="16">
        <f t="shared" si="36"/>
        <v>14.701429924612468</v>
      </c>
      <c r="DP13" s="16">
        <f t="shared" si="37"/>
        <v>11.774523862043139</v>
      </c>
      <c r="DQ13" s="16">
        <f t="shared" si="38"/>
        <v>9.9229715132097009</v>
      </c>
      <c r="DR13" s="16">
        <f t="shared" si="39"/>
        <v>10.389998209687537</v>
      </c>
      <c r="DS13">
        <v>650</v>
      </c>
      <c r="DX13" s="16">
        <f t="shared" si="62"/>
        <v>46.788923509552845</v>
      </c>
      <c r="DY13" s="16">
        <f t="shared" si="40"/>
        <v>14.701429924612468</v>
      </c>
      <c r="DZ13" s="16">
        <f t="shared" si="41"/>
        <v>11.774523862043139</v>
      </c>
      <c r="EA13" s="16">
        <f t="shared" si="42"/>
        <v>9.9229715132097009</v>
      </c>
      <c r="EB13" s="16">
        <f t="shared" si="43"/>
        <v>10.389998209687537</v>
      </c>
      <c r="EC13">
        <v>650</v>
      </c>
      <c r="EH13" s="16">
        <f t="shared" si="63"/>
        <v>46.788923509552845</v>
      </c>
      <c r="EI13" s="16">
        <f t="shared" si="44"/>
        <v>14.701429924612468</v>
      </c>
      <c r="EJ13" s="16">
        <f t="shared" si="45"/>
        <v>11.774523862043139</v>
      </c>
      <c r="EK13" s="16">
        <f t="shared" si="46"/>
        <v>9.9229715132097009</v>
      </c>
      <c r="EL13" s="16">
        <f t="shared" si="47"/>
        <v>10.389998209687537</v>
      </c>
      <c r="EM13">
        <v>650</v>
      </c>
      <c r="ER13" s="16">
        <f t="shared" si="64"/>
        <v>46.788923509552845</v>
      </c>
      <c r="ES13" s="16">
        <f t="shared" si="48"/>
        <v>14.701429924612468</v>
      </c>
      <c r="ET13" s="16">
        <f t="shared" si="49"/>
        <v>11.774523862043139</v>
      </c>
      <c r="EU13" s="16">
        <f t="shared" si="50"/>
        <v>9.9229715132097009</v>
      </c>
      <c r="EV13" s="16">
        <f t="shared" si="51"/>
        <v>10.389998209687537</v>
      </c>
      <c r="EW13">
        <v>650</v>
      </c>
    </row>
    <row r="14" spans="1:153" x14ac:dyDescent="0.3">
      <c r="A14">
        <v>700</v>
      </c>
      <c r="B14">
        <v>49.61</v>
      </c>
      <c r="C14">
        <v>17.75</v>
      </c>
      <c r="D14">
        <v>250.67</v>
      </c>
      <c r="E14">
        <v>94.72</v>
      </c>
      <c r="G14">
        <v>700</v>
      </c>
      <c r="H14">
        <v>37.36</v>
      </c>
      <c r="I14">
        <v>14.21</v>
      </c>
      <c r="J14">
        <v>218.65</v>
      </c>
      <c r="K14">
        <v>65.41</v>
      </c>
      <c r="M14">
        <v>700</v>
      </c>
      <c r="N14">
        <v>30.68</v>
      </c>
      <c r="O14">
        <v>11.94</v>
      </c>
      <c r="P14">
        <v>216.77</v>
      </c>
      <c r="Q14">
        <v>24.02</v>
      </c>
      <c r="S14">
        <v>700</v>
      </c>
      <c r="T14">
        <v>32.93</v>
      </c>
      <c r="U14">
        <v>12.5</v>
      </c>
      <c r="V14">
        <v>231.37</v>
      </c>
      <c r="W14">
        <v>25.68</v>
      </c>
      <c r="AB14" s="16">
        <f t="shared" si="52"/>
        <v>54.416459888466107</v>
      </c>
      <c r="AC14" s="16">
        <f t="shared" si="0"/>
        <v>17.192648136963342</v>
      </c>
      <c r="AD14" s="16">
        <f t="shared" si="1"/>
        <v>13.669359206534931</v>
      </c>
      <c r="AE14" s="16">
        <f t="shared" si="2"/>
        <v>11.490825449051888</v>
      </c>
      <c r="AF14" s="16">
        <f t="shared" si="3"/>
        <v>12.063627095915948</v>
      </c>
      <c r="AG14">
        <v>700</v>
      </c>
      <c r="AL14" s="16">
        <f t="shared" si="53"/>
        <v>54.416459888466107</v>
      </c>
      <c r="AM14" s="16">
        <f t="shared" si="4"/>
        <v>17.192648136963342</v>
      </c>
      <c r="AN14" s="16">
        <f t="shared" si="5"/>
        <v>13.669359206534931</v>
      </c>
      <c r="AO14" s="16">
        <f t="shared" si="6"/>
        <v>11.490825449051888</v>
      </c>
      <c r="AP14" s="16">
        <f t="shared" si="7"/>
        <v>12.063627095915948</v>
      </c>
      <c r="AQ14">
        <v>700</v>
      </c>
      <c r="AV14" s="16">
        <f t="shared" si="54"/>
        <v>54.416459888466107</v>
      </c>
      <c r="AW14" s="16">
        <f t="shared" si="8"/>
        <v>17.192648136963342</v>
      </c>
      <c r="AX14" s="16">
        <f t="shared" si="9"/>
        <v>13.669359206534931</v>
      </c>
      <c r="AY14" s="16">
        <f t="shared" si="10"/>
        <v>11.490825449051888</v>
      </c>
      <c r="AZ14" s="16">
        <f t="shared" si="11"/>
        <v>12.063627095915948</v>
      </c>
      <c r="BA14">
        <v>700</v>
      </c>
      <c r="BF14" s="16">
        <f t="shared" si="55"/>
        <v>54.416459888466107</v>
      </c>
      <c r="BG14" s="16">
        <f t="shared" si="12"/>
        <v>17.192648136963342</v>
      </c>
      <c r="BH14" s="16">
        <f t="shared" si="13"/>
        <v>13.669359206534931</v>
      </c>
      <c r="BI14" s="16">
        <f t="shared" si="14"/>
        <v>11.490825449051888</v>
      </c>
      <c r="BJ14" s="16">
        <f t="shared" si="15"/>
        <v>12.063627095915948</v>
      </c>
      <c r="BK14">
        <v>700</v>
      </c>
      <c r="BP14" s="16">
        <f t="shared" si="56"/>
        <v>54.416459888466107</v>
      </c>
      <c r="BQ14" s="16">
        <f t="shared" si="16"/>
        <v>17.192648136963342</v>
      </c>
      <c r="BR14" s="16">
        <f t="shared" si="17"/>
        <v>13.669359206534931</v>
      </c>
      <c r="BS14" s="16">
        <f t="shared" si="18"/>
        <v>11.490825449051888</v>
      </c>
      <c r="BT14" s="16">
        <f t="shared" si="19"/>
        <v>12.063627095915948</v>
      </c>
      <c r="BU14">
        <v>700</v>
      </c>
      <c r="BZ14" s="16">
        <f t="shared" si="57"/>
        <v>54.416459888466107</v>
      </c>
      <c r="CA14" s="16">
        <f t="shared" si="20"/>
        <v>17.192648136963342</v>
      </c>
      <c r="CB14" s="16">
        <f t="shared" si="21"/>
        <v>13.669359206534931</v>
      </c>
      <c r="CC14" s="16">
        <f t="shared" si="22"/>
        <v>11.490825449051888</v>
      </c>
      <c r="CD14" s="16">
        <f t="shared" si="23"/>
        <v>12.063627095915948</v>
      </c>
      <c r="CE14">
        <v>700</v>
      </c>
      <c r="CJ14" s="16">
        <f t="shared" si="58"/>
        <v>54.416459888466107</v>
      </c>
      <c r="CK14" s="16">
        <f t="shared" si="24"/>
        <v>17.192648136963342</v>
      </c>
      <c r="CL14" s="16">
        <f t="shared" si="25"/>
        <v>13.669359206534931</v>
      </c>
      <c r="CM14" s="16">
        <f t="shared" si="26"/>
        <v>11.490825449051888</v>
      </c>
      <c r="CN14" s="16">
        <f t="shared" si="27"/>
        <v>12.063627095915948</v>
      </c>
      <c r="CO14">
        <v>700</v>
      </c>
      <c r="CT14" s="16">
        <f t="shared" si="59"/>
        <v>54.416459888466107</v>
      </c>
      <c r="CU14" s="16">
        <f t="shared" si="28"/>
        <v>17.192648136963342</v>
      </c>
      <c r="CV14" s="16">
        <f t="shared" si="29"/>
        <v>13.669359206534931</v>
      </c>
      <c r="CW14" s="16">
        <f t="shared" si="30"/>
        <v>11.490825449051888</v>
      </c>
      <c r="CX14" s="16">
        <f t="shared" si="31"/>
        <v>12.063627095915948</v>
      </c>
      <c r="CY14">
        <v>700</v>
      </c>
      <c r="DD14" s="16">
        <f t="shared" si="60"/>
        <v>54.416459888466107</v>
      </c>
      <c r="DE14" s="16">
        <f t="shared" si="32"/>
        <v>17.192648136963342</v>
      </c>
      <c r="DF14" s="16">
        <f t="shared" si="33"/>
        <v>13.669359206534931</v>
      </c>
      <c r="DG14" s="16">
        <f t="shared" si="34"/>
        <v>11.490825449051888</v>
      </c>
      <c r="DH14" s="16">
        <f t="shared" si="35"/>
        <v>12.063627095915948</v>
      </c>
      <c r="DI14">
        <v>700</v>
      </c>
      <c r="DN14" s="16">
        <f t="shared" si="61"/>
        <v>54.416459888466107</v>
      </c>
      <c r="DO14" s="16">
        <f t="shared" si="36"/>
        <v>17.192648136963342</v>
      </c>
      <c r="DP14" s="16">
        <f t="shared" si="37"/>
        <v>13.669359206534931</v>
      </c>
      <c r="DQ14" s="16">
        <f t="shared" si="38"/>
        <v>11.490825449051888</v>
      </c>
      <c r="DR14" s="16">
        <f t="shared" si="39"/>
        <v>12.063627095915948</v>
      </c>
      <c r="DS14">
        <v>700</v>
      </c>
      <c r="DX14" s="16">
        <f t="shared" si="62"/>
        <v>54.416459888466107</v>
      </c>
      <c r="DY14" s="16">
        <f t="shared" si="40"/>
        <v>17.192648136963342</v>
      </c>
      <c r="DZ14" s="16">
        <f t="shared" si="41"/>
        <v>13.669359206534931</v>
      </c>
      <c r="EA14" s="16">
        <f t="shared" si="42"/>
        <v>11.490825449051888</v>
      </c>
      <c r="EB14" s="16">
        <f t="shared" si="43"/>
        <v>12.063627095915948</v>
      </c>
      <c r="EC14">
        <v>700</v>
      </c>
      <c r="EH14" s="16">
        <f t="shared" si="63"/>
        <v>54.416459888466107</v>
      </c>
      <c r="EI14" s="16">
        <f t="shared" si="44"/>
        <v>17.192648136963342</v>
      </c>
      <c r="EJ14" s="16">
        <f t="shared" si="45"/>
        <v>13.669359206534931</v>
      </c>
      <c r="EK14" s="16">
        <f t="shared" si="46"/>
        <v>11.490825449051888</v>
      </c>
      <c r="EL14" s="16">
        <f t="shared" si="47"/>
        <v>12.063627095915948</v>
      </c>
      <c r="EM14">
        <v>700</v>
      </c>
      <c r="ER14" s="16">
        <f t="shared" si="64"/>
        <v>54.416459888466107</v>
      </c>
      <c r="ES14" s="16">
        <f t="shared" si="48"/>
        <v>17.192648136963342</v>
      </c>
      <c r="ET14" s="16">
        <f t="shared" si="49"/>
        <v>13.669359206534931</v>
      </c>
      <c r="EU14" s="16">
        <f t="shared" si="50"/>
        <v>11.490825449051888</v>
      </c>
      <c r="EV14" s="16">
        <f t="shared" si="51"/>
        <v>12.063627095915948</v>
      </c>
      <c r="EW14">
        <v>700</v>
      </c>
    </row>
    <row r="15" spans="1:153" x14ac:dyDescent="0.3">
      <c r="A15">
        <v>750</v>
      </c>
      <c r="B15">
        <v>50.62</v>
      </c>
      <c r="C15">
        <v>20.25</v>
      </c>
      <c r="D15">
        <v>254.13</v>
      </c>
      <c r="E15">
        <v>90.43</v>
      </c>
      <c r="G15">
        <v>750</v>
      </c>
      <c r="H15">
        <v>37.96</v>
      </c>
      <c r="I15">
        <v>16.09</v>
      </c>
      <c r="J15">
        <v>221.25</v>
      </c>
      <c r="K15">
        <v>62.81</v>
      </c>
      <c r="M15">
        <v>750</v>
      </c>
      <c r="N15">
        <v>31.03</v>
      </c>
      <c r="O15">
        <v>13.48</v>
      </c>
      <c r="P15">
        <v>218.9</v>
      </c>
      <c r="Q15">
        <v>24.17</v>
      </c>
      <c r="S15">
        <v>750</v>
      </c>
      <c r="T15">
        <v>33.35</v>
      </c>
      <c r="U15">
        <v>14.16</v>
      </c>
      <c r="V15">
        <v>233.65</v>
      </c>
      <c r="W15">
        <v>25.83</v>
      </c>
      <c r="AB15" s="16">
        <f t="shared" si="52"/>
        <v>62.292271802853023</v>
      </c>
      <c r="AC15" s="16">
        <f t="shared" si="0"/>
        <v>19.772603981719477</v>
      </c>
      <c r="AD15" s="16">
        <f t="shared" si="1"/>
        <v>15.629668477224701</v>
      </c>
      <c r="AE15" s="16">
        <f t="shared" si="2"/>
        <v>13.104056438026069</v>
      </c>
      <c r="AF15" s="16">
        <f t="shared" si="3"/>
        <v>13.78594290588277</v>
      </c>
      <c r="AG15">
        <v>750</v>
      </c>
      <c r="AL15" s="16">
        <f t="shared" si="53"/>
        <v>62.292271802853023</v>
      </c>
      <c r="AM15" s="16">
        <f t="shared" si="4"/>
        <v>19.772603981719477</v>
      </c>
      <c r="AN15" s="16">
        <f t="shared" si="5"/>
        <v>15.629668477224701</v>
      </c>
      <c r="AO15" s="16">
        <f t="shared" si="6"/>
        <v>13.104056438026069</v>
      </c>
      <c r="AP15" s="16">
        <f t="shared" si="7"/>
        <v>13.78594290588277</v>
      </c>
      <c r="AQ15">
        <v>750</v>
      </c>
      <c r="AV15" s="16">
        <f t="shared" si="54"/>
        <v>62.292271802853023</v>
      </c>
      <c r="AW15" s="16">
        <f t="shared" si="8"/>
        <v>19.772603981719477</v>
      </c>
      <c r="AX15" s="16">
        <f t="shared" si="9"/>
        <v>15.629668477224701</v>
      </c>
      <c r="AY15" s="16">
        <f t="shared" si="10"/>
        <v>13.104056438026069</v>
      </c>
      <c r="AZ15" s="16">
        <f t="shared" si="11"/>
        <v>13.78594290588277</v>
      </c>
      <c r="BA15">
        <v>750</v>
      </c>
      <c r="BF15" s="16">
        <f t="shared" si="55"/>
        <v>62.292271802853023</v>
      </c>
      <c r="BG15" s="16">
        <f t="shared" si="12"/>
        <v>19.772603981719477</v>
      </c>
      <c r="BH15" s="16">
        <f t="shared" si="13"/>
        <v>15.629668477224701</v>
      </c>
      <c r="BI15" s="16">
        <f t="shared" si="14"/>
        <v>13.104056438026069</v>
      </c>
      <c r="BJ15" s="16">
        <f t="shared" si="15"/>
        <v>13.78594290588277</v>
      </c>
      <c r="BK15">
        <v>750</v>
      </c>
      <c r="BP15" s="16">
        <f t="shared" si="56"/>
        <v>62.292271802853023</v>
      </c>
      <c r="BQ15" s="16">
        <f t="shared" si="16"/>
        <v>19.772603981719477</v>
      </c>
      <c r="BR15" s="16">
        <f t="shared" si="17"/>
        <v>15.629668477224701</v>
      </c>
      <c r="BS15" s="16">
        <f t="shared" si="18"/>
        <v>13.104056438026069</v>
      </c>
      <c r="BT15" s="16">
        <f t="shared" si="19"/>
        <v>13.78594290588277</v>
      </c>
      <c r="BU15">
        <v>750</v>
      </c>
      <c r="BZ15" s="16">
        <f t="shared" si="57"/>
        <v>62.292271802853023</v>
      </c>
      <c r="CA15" s="16">
        <f t="shared" si="20"/>
        <v>19.772603981719477</v>
      </c>
      <c r="CB15" s="16">
        <f t="shared" si="21"/>
        <v>15.629668477224701</v>
      </c>
      <c r="CC15" s="16">
        <f t="shared" si="22"/>
        <v>13.104056438026069</v>
      </c>
      <c r="CD15" s="16">
        <f t="shared" si="23"/>
        <v>13.78594290588277</v>
      </c>
      <c r="CE15">
        <v>750</v>
      </c>
      <c r="CJ15" s="16">
        <f t="shared" si="58"/>
        <v>62.292271802853023</v>
      </c>
      <c r="CK15" s="16">
        <f t="shared" si="24"/>
        <v>19.772603981719477</v>
      </c>
      <c r="CL15" s="16">
        <f t="shared" si="25"/>
        <v>15.629668477224701</v>
      </c>
      <c r="CM15" s="16">
        <f t="shared" si="26"/>
        <v>13.104056438026069</v>
      </c>
      <c r="CN15" s="16">
        <f t="shared" si="27"/>
        <v>13.78594290588277</v>
      </c>
      <c r="CO15">
        <v>750</v>
      </c>
      <c r="CT15" s="16">
        <f t="shared" si="59"/>
        <v>62.292271802853023</v>
      </c>
      <c r="CU15" s="16">
        <f t="shared" si="28"/>
        <v>19.772603981719477</v>
      </c>
      <c r="CV15" s="16">
        <f t="shared" si="29"/>
        <v>15.629668477224701</v>
      </c>
      <c r="CW15" s="16">
        <f t="shared" si="30"/>
        <v>13.104056438026069</v>
      </c>
      <c r="CX15" s="16">
        <f t="shared" si="31"/>
        <v>13.78594290588277</v>
      </c>
      <c r="CY15">
        <v>750</v>
      </c>
      <c r="DD15" s="16">
        <f t="shared" si="60"/>
        <v>62.292271802853023</v>
      </c>
      <c r="DE15" s="16">
        <f t="shared" si="32"/>
        <v>19.772603981719477</v>
      </c>
      <c r="DF15" s="16">
        <f t="shared" si="33"/>
        <v>15.629668477224701</v>
      </c>
      <c r="DG15" s="16">
        <f t="shared" si="34"/>
        <v>13.104056438026069</v>
      </c>
      <c r="DH15" s="16">
        <f t="shared" si="35"/>
        <v>13.78594290588277</v>
      </c>
      <c r="DI15">
        <v>750</v>
      </c>
      <c r="DN15" s="16">
        <f t="shared" si="61"/>
        <v>62.292271802853023</v>
      </c>
      <c r="DO15" s="16">
        <f t="shared" si="36"/>
        <v>19.772603981719477</v>
      </c>
      <c r="DP15" s="16">
        <f t="shared" si="37"/>
        <v>15.629668477224701</v>
      </c>
      <c r="DQ15" s="16">
        <f t="shared" si="38"/>
        <v>13.104056438026069</v>
      </c>
      <c r="DR15" s="16">
        <f t="shared" si="39"/>
        <v>13.78594290588277</v>
      </c>
      <c r="DS15">
        <v>750</v>
      </c>
      <c r="DX15" s="16">
        <f t="shared" si="62"/>
        <v>62.292271802853023</v>
      </c>
      <c r="DY15" s="16">
        <f t="shared" si="40"/>
        <v>19.772603981719477</v>
      </c>
      <c r="DZ15" s="16">
        <f t="shared" si="41"/>
        <v>15.629668477224701</v>
      </c>
      <c r="EA15" s="16">
        <f t="shared" si="42"/>
        <v>13.104056438026069</v>
      </c>
      <c r="EB15" s="16">
        <f t="shared" si="43"/>
        <v>13.78594290588277</v>
      </c>
      <c r="EC15">
        <v>750</v>
      </c>
      <c r="EH15" s="16">
        <f t="shared" si="63"/>
        <v>62.292271802853023</v>
      </c>
      <c r="EI15" s="16">
        <f t="shared" si="44"/>
        <v>19.772603981719477</v>
      </c>
      <c r="EJ15" s="16">
        <f t="shared" si="45"/>
        <v>15.629668477224701</v>
      </c>
      <c r="EK15" s="16">
        <f t="shared" si="46"/>
        <v>13.104056438026069</v>
      </c>
      <c r="EL15" s="16">
        <f t="shared" si="47"/>
        <v>13.78594290588277</v>
      </c>
      <c r="EM15">
        <v>750</v>
      </c>
      <c r="ER15" s="16">
        <f t="shared" si="64"/>
        <v>62.292271802853023</v>
      </c>
      <c r="ES15" s="16">
        <f t="shared" si="48"/>
        <v>19.772603981719477</v>
      </c>
      <c r="ET15" s="16">
        <f t="shared" si="49"/>
        <v>15.629668477224701</v>
      </c>
      <c r="EU15" s="16">
        <f t="shared" si="50"/>
        <v>13.104056438026069</v>
      </c>
      <c r="EV15" s="16">
        <f t="shared" si="51"/>
        <v>13.78594290588277</v>
      </c>
      <c r="EW15">
        <v>750</v>
      </c>
    </row>
    <row r="16" spans="1:153" x14ac:dyDescent="0.3">
      <c r="A16">
        <v>800</v>
      </c>
      <c r="B16">
        <v>51.55</v>
      </c>
      <c r="C16">
        <v>22.81</v>
      </c>
      <c r="D16">
        <v>257.42</v>
      </c>
      <c r="E16">
        <v>86.7</v>
      </c>
      <c r="G16">
        <v>800</v>
      </c>
      <c r="H16">
        <v>38.590000000000003</v>
      </c>
      <c r="I16">
        <v>18</v>
      </c>
      <c r="J16">
        <v>223.72</v>
      </c>
      <c r="K16">
        <v>60.56</v>
      </c>
      <c r="M16">
        <v>800</v>
      </c>
      <c r="N16">
        <v>31.39</v>
      </c>
      <c r="O16">
        <v>15.04</v>
      </c>
      <c r="P16">
        <v>220.92</v>
      </c>
      <c r="Q16">
        <v>24.31</v>
      </c>
      <c r="S16">
        <v>800</v>
      </c>
      <c r="T16">
        <v>33.76</v>
      </c>
      <c r="U16">
        <v>15.84</v>
      </c>
      <c r="V16">
        <v>235.82</v>
      </c>
      <c r="W16">
        <v>25.98</v>
      </c>
      <c r="AB16" s="16">
        <f t="shared" si="52"/>
        <v>70.36289956959854</v>
      </c>
      <c r="AC16" s="16">
        <f t="shared" si="0"/>
        <v>22.42320060407706</v>
      </c>
      <c r="AD16" s="16">
        <f t="shared" si="1"/>
        <v>17.643516750800291</v>
      </c>
      <c r="AE16" s="16">
        <f t="shared" si="2"/>
        <v>14.751634919364873</v>
      </c>
      <c r="AF16" s="16">
        <f t="shared" si="3"/>
        <v>15.544547295356313</v>
      </c>
      <c r="AG16">
        <v>800</v>
      </c>
      <c r="AL16" s="16">
        <f t="shared" si="53"/>
        <v>70.36289956959854</v>
      </c>
      <c r="AM16" s="16">
        <f t="shared" si="4"/>
        <v>22.42320060407706</v>
      </c>
      <c r="AN16" s="16">
        <f t="shared" si="5"/>
        <v>17.643516750800291</v>
      </c>
      <c r="AO16" s="16">
        <f t="shared" si="6"/>
        <v>14.751634919364873</v>
      </c>
      <c r="AP16" s="16">
        <f t="shared" si="7"/>
        <v>15.544547295356313</v>
      </c>
      <c r="AQ16">
        <v>800</v>
      </c>
      <c r="AV16" s="16">
        <f t="shared" si="54"/>
        <v>70.36289956959854</v>
      </c>
      <c r="AW16" s="16">
        <f t="shared" si="8"/>
        <v>22.42320060407706</v>
      </c>
      <c r="AX16" s="16">
        <f t="shared" si="9"/>
        <v>17.643516750800291</v>
      </c>
      <c r="AY16" s="16">
        <f t="shared" si="10"/>
        <v>14.751634919364873</v>
      </c>
      <c r="AZ16" s="16">
        <f t="shared" si="11"/>
        <v>15.544547295356313</v>
      </c>
      <c r="BA16">
        <v>800</v>
      </c>
      <c r="BF16" s="16">
        <f t="shared" si="55"/>
        <v>70.36289956959854</v>
      </c>
      <c r="BG16" s="16">
        <f t="shared" si="12"/>
        <v>22.42320060407706</v>
      </c>
      <c r="BH16" s="16">
        <f t="shared" si="13"/>
        <v>17.643516750800291</v>
      </c>
      <c r="BI16" s="16">
        <f t="shared" si="14"/>
        <v>14.751634919364873</v>
      </c>
      <c r="BJ16" s="16">
        <f t="shared" si="15"/>
        <v>15.544547295356313</v>
      </c>
      <c r="BK16">
        <v>800</v>
      </c>
      <c r="BP16" s="16">
        <f t="shared" si="56"/>
        <v>70.36289956959854</v>
      </c>
      <c r="BQ16" s="16">
        <f t="shared" si="16"/>
        <v>22.42320060407706</v>
      </c>
      <c r="BR16" s="16">
        <f t="shared" si="17"/>
        <v>17.643516750800291</v>
      </c>
      <c r="BS16" s="16">
        <f t="shared" si="18"/>
        <v>14.751634919364873</v>
      </c>
      <c r="BT16" s="16">
        <f t="shared" si="19"/>
        <v>15.544547295356313</v>
      </c>
      <c r="BU16">
        <v>800</v>
      </c>
      <c r="BZ16" s="16">
        <f t="shared" si="57"/>
        <v>70.36289956959854</v>
      </c>
      <c r="CA16" s="16">
        <f t="shared" si="20"/>
        <v>22.42320060407706</v>
      </c>
      <c r="CB16" s="16">
        <f t="shared" si="21"/>
        <v>17.643516750800291</v>
      </c>
      <c r="CC16" s="16">
        <f t="shared" si="22"/>
        <v>14.751634919364873</v>
      </c>
      <c r="CD16" s="16">
        <f t="shared" si="23"/>
        <v>15.544547295356313</v>
      </c>
      <c r="CE16">
        <v>800</v>
      </c>
      <c r="CJ16" s="16">
        <f t="shared" si="58"/>
        <v>70.36289956959854</v>
      </c>
      <c r="CK16" s="16">
        <f t="shared" si="24"/>
        <v>22.42320060407706</v>
      </c>
      <c r="CL16" s="16">
        <f t="shared" si="25"/>
        <v>17.643516750800291</v>
      </c>
      <c r="CM16" s="16">
        <f t="shared" si="26"/>
        <v>14.751634919364873</v>
      </c>
      <c r="CN16" s="16">
        <f t="shared" si="27"/>
        <v>15.544547295356313</v>
      </c>
      <c r="CO16">
        <v>800</v>
      </c>
      <c r="CT16" s="16">
        <f t="shared" si="59"/>
        <v>70.36289956959854</v>
      </c>
      <c r="CU16" s="16">
        <f t="shared" si="28"/>
        <v>22.42320060407706</v>
      </c>
      <c r="CV16" s="16">
        <f t="shared" si="29"/>
        <v>17.643516750800291</v>
      </c>
      <c r="CW16" s="16">
        <f t="shared" si="30"/>
        <v>14.751634919364873</v>
      </c>
      <c r="CX16" s="16">
        <f t="shared" si="31"/>
        <v>15.544547295356313</v>
      </c>
      <c r="CY16">
        <v>800</v>
      </c>
      <c r="DD16" s="16">
        <f t="shared" si="60"/>
        <v>70.36289956959854</v>
      </c>
      <c r="DE16" s="16">
        <f t="shared" si="32"/>
        <v>22.42320060407706</v>
      </c>
      <c r="DF16" s="16">
        <f t="shared" si="33"/>
        <v>17.643516750800291</v>
      </c>
      <c r="DG16" s="16">
        <f t="shared" si="34"/>
        <v>14.751634919364873</v>
      </c>
      <c r="DH16" s="16">
        <f t="shared" si="35"/>
        <v>15.544547295356313</v>
      </c>
      <c r="DI16">
        <v>800</v>
      </c>
      <c r="DN16" s="16">
        <f t="shared" si="61"/>
        <v>70.36289956959854</v>
      </c>
      <c r="DO16" s="16">
        <f t="shared" si="36"/>
        <v>22.42320060407706</v>
      </c>
      <c r="DP16" s="16">
        <f t="shared" si="37"/>
        <v>17.643516750800291</v>
      </c>
      <c r="DQ16" s="16">
        <f t="shared" si="38"/>
        <v>14.751634919364873</v>
      </c>
      <c r="DR16" s="16">
        <f t="shared" si="39"/>
        <v>15.544547295356313</v>
      </c>
      <c r="DS16">
        <v>800</v>
      </c>
      <c r="DX16" s="16">
        <f t="shared" si="62"/>
        <v>70.36289956959854</v>
      </c>
      <c r="DY16" s="16">
        <f t="shared" si="40"/>
        <v>22.42320060407706</v>
      </c>
      <c r="DZ16" s="16">
        <f t="shared" si="41"/>
        <v>17.643516750800291</v>
      </c>
      <c r="EA16" s="16">
        <f t="shared" si="42"/>
        <v>14.751634919364873</v>
      </c>
      <c r="EB16" s="16">
        <f t="shared" si="43"/>
        <v>15.544547295356313</v>
      </c>
      <c r="EC16">
        <v>800</v>
      </c>
      <c r="EH16" s="16">
        <f t="shared" si="63"/>
        <v>70.36289956959854</v>
      </c>
      <c r="EI16" s="16">
        <f t="shared" si="44"/>
        <v>22.42320060407706</v>
      </c>
      <c r="EJ16" s="16">
        <f t="shared" si="45"/>
        <v>17.643516750800291</v>
      </c>
      <c r="EK16" s="16">
        <f t="shared" si="46"/>
        <v>14.751634919364873</v>
      </c>
      <c r="EL16" s="16">
        <f t="shared" si="47"/>
        <v>15.544547295356313</v>
      </c>
      <c r="EM16">
        <v>800</v>
      </c>
      <c r="ER16" s="16">
        <f t="shared" si="64"/>
        <v>70.36289956959854</v>
      </c>
      <c r="ES16" s="16">
        <f t="shared" si="48"/>
        <v>22.42320060407706</v>
      </c>
      <c r="ET16" s="16">
        <f t="shared" si="49"/>
        <v>17.643516750800291</v>
      </c>
      <c r="EU16" s="16">
        <f t="shared" si="50"/>
        <v>14.751634919364873</v>
      </c>
      <c r="EV16" s="16">
        <f t="shared" si="51"/>
        <v>15.544547295356313</v>
      </c>
      <c r="EW16">
        <v>800</v>
      </c>
    </row>
    <row r="17" spans="1:153" x14ac:dyDescent="0.3">
      <c r="A17">
        <v>850</v>
      </c>
      <c r="B17">
        <v>52.38</v>
      </c>
      <c r="C17">
        <v>25.41</v>
      </c>
      <c r="D17">
        <v>260.57</v>
      </c>
      <c r="E17">
        <v>83.43</v>
      </c>
      <c r="G17">
        <v>850</v>
      </c>
      <c r="H17">
        <v>39.25</v>
      </c>
      <c r="I17">
        <v>19.95</v>
      </c>
      <c r="J17">
        <v>226.08</v>
      </c>
      <c r="K17">
        <v>58.59</v>
      </c>
      <c r="M17">
        <v>850</v>
      </c>
      <c r="N17">
        <v>31.76</v>
      </c>
      <c r="O17">
        <v>16.62</v>
      </c>
      <c r="P17">
        <v>222.83</v>
      </c>
      <c r="Q17">
        <v>24.45</v>
      </c>
      <c r="S17">
        <v>850</v>
      </c>
      <c r="T17">
        <v>34.130000000000003</v>
      </c>
      <c r="U17">
        <v>17.53</v>
      </c>
      <c r="V17">
        <v>237.88</v>
      </c>
      <c r="W17">
        <v>26.13</v>
      </c>
      <c r="AB17" s="16">
        <f t="shared" si="52"/>
        <v>78.583288376001178</v>
      </c>
      <c r="AC17" s="16">
        <f t="shared" si="0"/>
        <v>25.12904583957787</v>
      </c>
      <c r="AD17" s="16">
        <f t="shared" si="1"/>
        <v>19.700901186571574</v>
      </c>
      <c r="AE17" s="16">
        <f t="shared" si="2"/>
        <v>16.424308150474481</v>
      </c>
      <c r="AF17" s="16">
        <f t="shared" si="3"/>
        <v>17.32903319937726</v>
      </c>
      <c r="AG17">
        <v>850</v>
      </c>
      <c r="AL17" s="16">
        <f t="shared" si="53"/>
        <v>78.583288376001178</v>
      </c>
      <c r="AM17" s="16">
        <f t="shared" si="4"/>
        <v>25.12904583957787</v>
      </c>
      <c r="AN17" s="16">
        <f t="shared" si="5"/>
        <v>19.700901186571574</v>
      </c>
      <c r="AO17" s="16">
        <f t="shared" si="6"/>
        <v>16.424308150474481</v>
      </c>
      <c r="AP17" s="16">
        <f t="shared" si="7"/>
        <v>17.32903319937726</v>
      </c>
      <c r="AQ17">
        <v>850</v>
      </c>
      <c r="AV17" s="16">
        <f t="shared" si="54"/>
        <v>78.583288376001178</v>
      </c>
      <c r="AW17" s="16">
        <f t="shared" si="8"/>
        <v>25.12904583957787</v>
      </c>
      <c r="AX17" s="16">
        <f t="shared" si="9"/>
        <v>19.700901186571574</v>
      </c>
      <c r="AY17" s="16">
        <f t="shared" si="10"/>
        <v>16.424308150474481</v>
      </c>
      <c r="AZ17" s="16">
        <f t="shared" si="11"/>
        <v>17.32903319937726</v>
      </c>
      <c r="BA17">
        <v>850</v>
      </c>
      <c r="BF17" s="16">
        <f t="shared" si="55"/>
        <v>78.583288376001178</v>
      </c>
      <c r="BG17" s="16">
        <f t="shared" si="12"/>
        <v>25.12904583957787</v>
      </c>
      <c r="BH17" s="16">
        <f t="shared" si="13"/>
        <v>19.700901186571574</v>
      </c>
      <c r="BI17" s="16">
        <f t="shared" si="14"/>
        <v>16.424308150474481</v>
      </c>
      <c r="BJ17" s="16">
        <f t="shared" si="15"/>
        <v>17.32903319937726</v>
      </c>
      <c r="BK17">
        <v>850</v>
      </c>
      <c r="BP17" s="16">
        <f t="shared" si="56"/>
        <v>78.583288376001178</v>
      </c>
      <c r="BQ17" s="16">
        <f t="shared" si="16"/>
        <v>25.12904583957787</v>
      </c>
      <c r="BR17" s="16">
        <f t="shared" si="17"/>
        <v>19.700901186571574</v>
      </c>
      <c r="BS17" s="16">
        <f t="shared" si="18"/>
        <v>16.424308150474481</v>
      </c>
      <c r="BT17" s="16">
        <f t="shared" si="19"/>
        <v>17.32903319937726</v>
      </c>
      <c r="BU17">
        <v>850</v>
      </c>
      <c r="BZ17" s="16">
        <f t="shared" si="57"/>
        <v>78.583288376001178</v>
      </c>
      <c r="CA17" s="16">
        <f t="shared" si="20"/>
        <v>25.12904583957787</v>
      </c>
      <c r="CB17" s="16">
        <f t="shared" si="21"/>
        <v>19.700901186571574</v>
      </c>
      <c r="CC17" s="16">
        <f t="shared" si="22"/>
        <v>16.424308150474481</v>
      </c>
      <c r="CD17" s="16">
        <f t="shared" si="23"/>
        <v>17.32903319937726</v>
      </c>
      <c r="CE17">
        <v>850</v>
      </c>
      <c r="CJ17" s="16">
        <f t="shared" si="58"/>
        <v>78.583288376001178</v>
      </c>
      <c r="CK17" s="16">
        <f t="shared" si="24"/>
        <v>25.12904583957787</v>
      </c>
      <c r="CL17" s="16">
        <f t="shared" si="25"/>
        <v>19.700901186571574</v>
      </c>
      <c r="CM17" s="16">
        <f t="shared" si="26"/>
        <v>16.424308150474481</v>
      </c>
      <c r="CN17" s="16">
        <f t="shared" si="27"/>
        <v>17.32903319937726</v>
      </c>
      <c r="CO17">
        <v>850</v>
      </c>
      <c r="CT17" s="16">
        <f t="shared" si="59"/>
        <v>78.583288376001178</v>
      </c>
      <c r="CU17" s="16">
        <f t="shared" si="28"/>
        <v>25.12904583957787</v>
      </c>
      <c r="CV17" s="16">
        <f t="shared" si="29"/>
        <v>19.700901186571574</v>
      </c>
      <c r="CW17" s="16">
        <f t="shared" si="30"/>
        <v>16.424308150474481</v>
      </c>
      <c r="CX17" s="16">
        <f t="shared" si="31"/>
        <v>17.32903319937726</v>
      </c>
      <c r="CY17">
        <v>850</v>
      </c>
      <c r="DD17" s="16">
        <f t="shared" si="60"/>
        <v>78.583288376001178</v>
      </c>
      <c r="DE17" s="16">
        <f t="shared" si="32"/>
        <v>25.12904583957787</v>
      </c>
      <c r="DF17" s="16">
        <f t="shared" si="33"/>
        <v>19.700901186571574</v>
      </c>
      <c r="DG17" s="16">
        <f t="shared" si="34"/>
        <v>16.424308150474481</v>
      </c>
      <c r="DH17" s="16">
        <f t="shared" si="35"/>
        <v>17.32903319937726</v>
      </c>
      <c r="DI17">
        <v>850</v>
      </c>
      <c r="DN17" s="16">
        <f t="shared" si="61"/>
        <v>78.583288376001178</v>
      </c>
      <c r="DO17" s="16">
        <f t="shared" si="36"/>
        <v>25.12904583957787</v>
      </c>
      <c r="DP17" s="16">
        <f t="shared" si="37"/>
        <v>19.700901186571574</v>
      </c>
      <c r="DQ17" s="16">
        <f t="shared" si="38"/>
        <v>16.424308150474481</v>
      </c>
      <c r="DR17" s="16">
        <f t="shared" si="39"/>
        <v>17.32903319937726</v>
      </c>
      <c r="DS17">
        <v>850</v>
      </c>
      <c r="DX17" s="16">
        <f t="shared" si="62"/>
        <v>78.583288376001178</v>
      </c>
      <c r="DY17" s="16">
        <f t="shared" si="40"/>
        <v>25.12904583957787</v>
      </c>
      <c r="DZ17" s="16">
        <f t="shared" si="41"/>
        <v>19.700901186571574</v>
      </c>
      <c r="EA17" s="16">
        <f t="shared" si="42"/>
        <v>16.424308150474481</v>
      </c>
      <c r="EB17" s="16">
        <f t="shared" si="43"/>
        <v>17.32903319937726</v>
      </c>
      <c r="EC17">
        <v>850</v>
      </c>
      <c r="EH17" s="16">
        <f t="shared" si="63"/>
        <v>78.583288376001178</v>
      </c>
      <c r="EI17" s="16">
        <f t="shared" si="44"/>
        <v>25.12904583957787</v>
      </c>
      <c r="EJ17" s="16">
        <f t="shared" si="45"/>
        <v>19.700901186571574</v>
      </c>
      <c r="EK17" s="16">
        <f t="shared" si="46"/>
        <v>16.424308150474481</v>
      </c>
      <c r="EL17" s="16">
        <f t="shared" si="47"/>
        <v>17.32903319937726</v>
      </c>
      <c r="EM17">
        <v>850</v>
      </c>
      <c r="ER17" s="16">
        <f t="shared" si="64"/>
        <v>78.583288376001178</v>
      </c>
      <c r="ES17" s="16">
        <f t="shared" si="48"/>
        <v>25.12904583957787</v>
      </c>
      <c r="ET17" s="16">
        <f t="shared" si="49"/>
        <v>19.700901186571574</v>
      </c>
      <c r="EU17" s="16">
        <f t="shared" si="50"/>
        <v>16.424308150474481</v>
      </c>
      <c r="EV17" s="16">
        <f t="shared" si="51"/>
        <v>17.32903319937726</v>
      </c>
      <c r="EW17">
        <v>850</v>
      </c>
    </row>
    <row r="18" spans="1:153" x14ac:dyDescent="0.3">
      <c r="A18">
        <v>900</v>
      </c>
      <c r="B18">
        <v>53.13</v>
      </c>
      <c r="C18">
        <v>28.05</v>
      </c>
      <c r="D18">
        <v>263.58999999999997</v>
      </c>
      <c r="E18">
        <v>80.55</v>
      </c>
      <c r="G18">
        <v>900</v>
      </c>
      <c r="H18">
        <v>39.93</v>
      </c>
      <c r="I18">
        <v>21.93</v>
      </c>
      <c r="J18">
        <v>228.34</v>
      </c>
      <c r="K18">
        <v>56.85</v>
      </c>
      <c r="M18">
        <v>900</v>
      </c>
      <c r="N18">
        <v>32.130000000000003</v>
      </c>
      <c r="O18">
        <v>18.22</v>
      </c>
      <c r="P18">
        <v>224.66</v>
      </c>
      <c r="Q18">
        <v>24.59</v>
      </c>
      <c r="S18">
        <v>900</v>
      </c>
      <c r="T18">
        <v>34.450000000000003</v>
      </c>
      <c r="U18">
        <v>19.25</v>
      </c>
      <c r="V18">
        <v>239.84</v>
      </c>
      <c r="W18">
        <v>26.28</v>
      </c>
      <c r="AB18" s="16">
        <f t="shared" si="52"/>
        <v>86.916025703015038</v>
      </c>
      <c r="AC18" s="16">
        <f t="shared" si="0"/>
        <v>27.877212717947806</v>
      </c>
      <c r="AD18" s="16">
        <f t="shared" si="1"/>
        <v>21.793570806519451</v>
      </c>
      <c r="AE18" s="16">
        <f t="shared" si="2"/>
        <v>18.114437417250222</v>
      </c>
      <c r="AF18" s="16">
        <f t="shared" si="3"/>
        <v>19.130804761297554</v>
      </c>
      <c r="AG18">
        <v>900</v>
      </c>
      <c r="AL18" s="16">
        <f t="shared" si="53"/>
        <v>86.916025703015038</v>
      </c>
      <c r="AM18" s="16">
        <f t="shared" si="4"/>
        <v>27.877212717947806</v>
      </c>
      <c r="AN18" s="16">
        <f t="shared" si="5"/>
        <v>21.793570806519451</v>
      </c>
      <c r="AO18" s="16">
        <f t="shared" si="6"/>
        <v>18.114437417250222</v>
      </c>
      <c r="AP18" s="16">
        <f t="shared" si="7"/>
        <v>19.130804761297554</v>
      </c>
      <c r="AQ18">
        <v>900</v>
      </c>
      <c r="AV18" s="16">
        <f t="shared" si="54"/>
        <v>86.916025703015038</v>
      </c>
      <c r="AW18" s="16">
        <f t="shared" si="8"/>
        <v>27.877212717947806</v>
      </c>
      <c r="AX18" s="16">
        <f t="shared" si="9"/>
        <v>21.793570806519451</v>
      </c>
      <c r="AY18" s="16">
        <f t="shared" si="10"/>
        <v>18.114437417250222</v>
      </c>
      <c r="AZ18" s="16">
        <f t="shared" si="11"/>
        <v>19.130804761297554</v>
      </c>
      <c r="BA18">
        <v>900</v>
      </c>
      <c r="BF18" s="16">
        <f t="shared" si="55"/>
        <v>86.916025703015038</v>
      </c>
      <c r="BG18" s="16">
        <f t="shared" si="12"/>
        <v>27.877212717947806</v>
      </c>
      <c r="BH18" s="16">
        <f t="shared" si="13"/>
        <v>21.793570806519451</v>
      </c>
      <c r="BI18" s="16">
        <f t="shared" si="14"/>
        <v>18.114437417250222</v>
      </c>
      <c r="BJ18" s="16">
        <f t="shared" si="15"/>
        <v>19.130804761297554</v>
      </c>
      <c r="BK18">
        <v>900</v>
      </c>
      <c r="BP18" s="16">
        <f t="shared" si="56"/>
        <v>86.916025703015038</v>
      </c>
      <c r="BQ18" s="16">
        <f t="shared" si="16"/>
        <v>27.877212717947806</v>
      </c>
      <c r="BR18" s="16">
        <f t="shared" si="17"/>
        <v>21.793570806519451</v>
      </c>
      <c r="BS18" s="16">
        <f t="shared" si="18"/>
        <v>18.114437417250222</v>
      </c>
      <c r="BT18" s="16">
        <f t="shared" si="19"/>
        <v>19.130804761297554</v>
      </c>
      <c r="BU18">
        <v>900</v>
      </c>
      <c r="BZ18" s="16">
        <f t="shared" si="57"/>
        <v>86.916025703015038</v>
      </c>
      <c r="CA18" s="16">
        <f t="shared" si="20"/>
        <v>27.877212717947806</v>
      </c>
      <c r="CB18" s="16">
        <f t="shared" si="21"/>
        <v>21.793570806519451</v>
      </c>
      <c r="CC18" s="16">
        <f t="shared" si="22"/>
        <v>18.114437417250222</v>
      </c>
      <c r="CD18" s="16">
        <f t="shared" si="23"/>
        <v>19.130804761297554</v>
      </c>
      <c r="CE18">
        <v>900</v>
      </c>
      <c r="CJ18" s="16">
        <f t="shared" si="58"/>
        <v>86.916025703015038</v>
      </c>
      <c r="CK18" s="16">
        <f t="shared" si="24"/>
        <v>27.877212717947806</v>
      </c>
      <c r="CL18" s="16">
        <f t="shared" si="25"/>
        <v>21.793570806519451</v>
      </c>
      <c r="CM18" s="16">
        <f t="shared" si="26"/>
        <v>18.114437417250222</v>
      </c>
      <c r="CN18" s="16">
        <f t="shared" si="27"/>
        <v>19.130804761297554</v>
      </c>
      <c r="CO18">
        <v>900</v>
      </c>
      <c r="CT18" s="16">
        <f t="shared" si="59"/>
        <v>86.916025703015038</v>
      </c>
      <c r="CU18" s="16">
        <f t="shared" si="28"/>
        <v>27.877212717947806</v>
      </c>
      <c r="CV18" s="16">
        <f t="shared" si="29"/>
        <v>21.793570806519451</v>
      </c>
      <c r="CW18" s="16">
        <f t="shared" si="30"/>
        <v>18.114437417250222</v>
      </c>
      <c r="CX18" s="16">
        <f t="shared" si="31"/>
        <v>19.130804761297554</v>
      </c>
      <c r="CY18">
        <v>900</v>
      </c>
      <c r="DD18" s="16">
        <f t="shared" si="60"/>
        <v>86.916025703015038</v>
      </c>
      <c r="DE18" s="16">
        <f t="shared" si="32"/>
        <v>27.877212717947806</v>
      </c>
      <c r="DF18" s="16">
        <f t="shared" si="33"/>
        <v>21.793570806519451</v>
      </c>
      <c r="DG18" s="16">
        <f t="shared" si="34"/>
        <v>18.114437417250222</v>
      </c>
      <c r="DH18" s="16">
        <f t="shared" si="35"/>
        <v>19.130804761297554</v>
      </c>
      <c r="DI18">
        <v>900</v>
      </c>
      <c r="DN18" s="16">
        <f t="shared" si="61"/>
        <v>86.916025703015038</v>
      </c>
      <c r="DO18" s="16">
        <f t="shared" si="36"/>
        <v>27.877212717947806</v>
      </c>
      <c r="DP18" s="16">
        <f t="shared" si="37"/>
        <v>21.793570806519451</v>
      </c>
      <c r="DQ18" s="16">
        <f t="shared" si="38"/>
        <v>18.114437417250222</v>
      </c>
      <c r="DR18" s="16">
        <f t="shared" si="39"/>
        <v>19.130804761297554</v>
      </c>
      <c r="DS18">
        <v>900</v>
      </c>
      <c r="DX18" s="16">
        <f t="shared" si="62"/>
        <v>86.916025703015038</v>
      </c>
      <c r="DY18" s="16">
        <f t="shared" si="40"/>
        <v>27.877212717947806</v>
      </c>
      <c r="DZ18" s="16">
        <f t="shared" si="41"/>
        <v>21.793570806519451</v>
      </c>
      <c r="EA18" s="16">
        <f t="shared" si="42"/>
        <v>18.114437417250222</v>
      </c>
      <c r="EB18" s="16">
        <f t="shared" si="43"/>
        <v>19.130804761297554</v>
      </c>
      <c r="EC18">
        <v>900</v>
      </c>
      <c r="EH18" s="16">
        <f t="shared" si="63"/>
        <v>86.916025703015038</v>
      </c>
      <c r="EI18" s="16">
        <f t="shared" si="44"/>
        <v>27.877212717947806</v>
      </c>
      <c r="EJ18" s="16">
        <f t="shared" si="45"/>
        <v>21.793570806519451</v>
      </c>
      <c r="EK18" s="16">
        <f t="shared" si="46"/>
        <v>18.114437417250222</v>
      </c>
      <c r="EL18" s="16">
        <f t="shared" si="47"/>
        <v>19.130804761297554</v>
      </c>
      <c r="EM18">
        <v>900</v>
      </c>
      <c r="ER18" s="16">
        <f t="shared" si="64"/>
        <v>86.916025703015038</v>
      </c>
      <c r="ES18" s="16">
        <f t="shared" si="48"/>
        <v>27.877212717947806</v>
      </c>
      <c r="ET18" s="16">
        <f t="shared" si="49"/>
        <v>21.793570806519451</v>
      </c>
      <c r="EU18" s="16">
        <f t="shared" si="50"/>
        <v>18.114437417250222</v>
      </c>
      <c r="EV18" s="16">
        <f t="shared" si="51"/>
        <v>19.130804761297554</v>
      </c>
      <c r="EW18">
        <v>900</v>
      </c>
    </row>
    <row r="19" spans="1:153" x14ac:dyDescent="0.3">
      <c r="A19">
        <v>950</v>
      </c>
      <c r="B19">
        <v>53.79</v>
      </c>
      <c r="C19">
        <v>30.72</v>
      </c>
      <c r="D19">
        <v>266.48</v>
      </c>
      <c r="E19">
        <v>77.989999999999995</v>
      </c>
      <c r="G19">
        <v>950</v>
      </c>
      <c r="H19">
        <v>40.619999999999997</v>
      </c>
      <c r="I19">
        <v>23.94</v>
      </c>
      <c r="J19">
        <v>230.52</v>
      </c>
      <c r="K19">
        <v>55.31</v>
      </c>
      <c r="M19">
        <v>950</v>
      </c>
      <c r="N19">
        <v>32.47</v>
      </c>
      <c r="O19">
        <v>19.84</v>
      </c>
      <c r="P19">
        <v>226.4</v>
      </c>
      <c r="Q19">
        <v>24.72</v>
      </c>
      <c r="S19">
        <v>950</v>
      </c>
      <c r="T19">
        <v>34.729999999999997</v>
      </c>
      <c r="U19">
        <v>20.98</v>
      </c>
      <c r="V19">
        <v>241.71</v>
      </c>
      <c r="W19">
        <v>26.42</v>
      </c>
      <c r="AB19" s="16">
        <f t="shared" si="52"/>
        <v>95.330609867331418</v>
      </c>
      <c r="AC19" s="16">
        <f t="shared" si="0"/>
        <v>30.657009616075264</v>
      </c>
      <c r="AD19" s="16">
        <f t="shared" si="1"/>
        <v>23.914853757366654</v>
      </c>
      <c r="AE19" s="16">
        <f t="shared" si="2"/>
        <v>19.815841924262031</v>
      </c>
      <c r="AF19" s="16">
        <f t="shared" si="3"/>
        <v>20.942904569627466</v>
      </c>
      <c r="AG19">
        <v>950</v>
      </c>
      <c r="AL19" s="16">
        <f t="shared" si="53"/>
        <v>95.330609867331418</v>
      </c>
      <c r="AM19" s="16">
        <f t="shared" si="4"/>
        <v>30.657009616075264</v>
      </c>
      <c r="AN19" s="16">
        <f t="shared" si="5"/>
        <v>23.914853757366654</v>
      </c>
      <c r="AO19" s="16">
        <f t="shared" si="6"/>
        <v>19.815841924262031</v>
      </c>
      <c r="AP19" s="16">
        <f t="shared" si="7"/>
        <v>20.942904569627466</v>
      </c>
      <c r="AQ19">
        <v>950</v>
      </c>
      <c r="AV19" s="16">
        <f t="shared" si="54"/>
        <v>95.330609867331418</v>
      </c>
      <c r="AW19" s="16">
        <f t="shared" si="8"/>
        <v>30.657009616075264</v>
      </c>
      <c r="AX19" s="16">
        <f t="shared" si="9"/>
        <v>23.914853757366654</v>
      </c>
      <c r="AY19" s="16">
        <f t="shared" si="10"/>
        <v>19.815841924262031</v>
      </c>
      <c r="AZ19" s="16">
        <f t="shared" si="11"/>
        <v>20.942904569627466</v>
      </c>
      <c r="BA19">
        <v>950</v>
      </c>
      <c r="BF19" s="16">
        <f t="shared" si="55"/>
        <v>95.330609867331418</v>
      </c>
      <c r="BG19" s="16">
        <f t="shared" si="12"/>
        <v>30.657009616075264</v>
      </c>
      <c r="BH19" s="16">
        <f t="shared" si="13"/>
        <v>23.914853757366654</v>
      </c>
      <c r="BI19" s="16">
        <f t="shared" si="14"/>
        <v>19.815841924262031</v>
      </c>
      <c r="BJ19" s="16">
        <f t="shared" si="15"/>
        <v>20.942904569627466</v>
      </c>
      <c r="BK19">
        <v>950</v>
      </c>
      <c r="BP19" s="16">
        <f t="shared" si="56"/>
        <v>95.330609867331418</v>
      </c>
      <c r="BQ19" s="16">
        <f t="shared" si="16"/>
        <v>30.657009616075264</v>
      </c>
      <c r="BR19" s="16">
        <f t="shared" si="17"/>
        <v>23.914853757366654</v>
      </c>
      <c r="BS19" s="16">
        <f t="shared" si="18"/>
        <v>19.815841924262031</v>
      </c>
      <c r="BT19" s="16">
        <f t="shared" si="19"/>
        <v>20.942904569627466</v>
      </c>
      <c r="BU19">
        <v>950</v>
      </c>
      <c r="BZ19" s="16">
        <f t="shared" si="57"/>
        <v>95.330609867331418</v>
      </c>
      <c r="CA19" s="16">
        <f t="shared" si="20"/>
        <v>30.657009616075264</v>
      </c>
      <c r="CB19" s="16">
        <f t="shared" si="21"/>
        <v>23.914853757366654</v>
      </c>
      <c r="CC19" s="16">
        <f t="shared" si="22"/>
        <v>19.815841924262031</v>
      </c>
      <c r="CD19" s="16">
        <f t="shared" si="23"/>
        <v>20.942904569627466</v>
      </c>
      <c r="CE19">
        <v>950</v>
      </c>
      <c r="CJ19" s="16">
        <f t="shared" si="58"/>
        <v>95.330609867331418</v>
      </c>
      <c r="CK19" s="16">
        <f t="shared" si="24"/>
        <v>30.657009616075264</v>
      </c>
      <c r="CL19" s="16">
        <f t="shared" si="25"/>
        <v>23.914853757366654</v>
      </c>
      <c r="CM19" s="16">
        <f t="shared" si="26"/>
        <v>19.815841924262031</v>
      </c>
      <c r="CN19" s="16">
        <f t="shared" si="27"/>
        <v>20.942904569627466</v>
      </c>
      <c r="CO19">
        <v>950</v>
      </c>
      <c r="CT19" s="16">
        <f t="shared" si="59"/>
        <v>95.330609867331418</v>
      </c>
      <c r="CU19" s="16">
        <f t="shared" si="28"/>
        <v>30.657009616075264</v>
      </c>
      <c r="CV19" s="16">
        <f t="shared" si="29"/>
        <v>23.914853757366654</v>
      </c>
      <c r="CW19" s="16">
        <f t="shared" si="30"/>
        <v>19.815841924262031</v>
      </c>
      <c r="CX19" s="16">
        <f t="shared" si="31"/>
        <v>20.942904569627466</v>
      </c>
      <c r="CY19">
        <v>950</v>
      </c>
      <c r="DD19" s="16">
        <f t="shared" si="60"/>
        <v>95.330609867331418</v>
      </c>
      <c r="DE19" s="16">
        <f t="shared" si="32"/>
        <v>30.657009616075264</v>
      </c>
      <c r="DF19" s="16">
        <f t="shared" si="33"/>
        <v>23.914853757366654</v>
      </c>
      <c r="DG19" s="16">
        <f t="shared" si="34"/>
        <v>19.815841924262031</v>
      </c>
      <c r="DH19" s="16">
        <f t="shared" si="35"/>
        <v>20.942904569627466</v>
      </c>
      <c r="DI19">
        <v>950</v>
      </c>
      <c r="DN19" s="16">
        <f t="shared" si="61"/>
        <v>95.330609867331418</v>
      </c>
      <c r="DO19" s="16">
        <f t="shared" si="36"/>
        <v>30.657009616075264</v>
      </c>
      <c r="DP19" s="16">
        <f t="shared" si="37"/>
        <v>23.914853757366654</v>
      </c>
      <c r="DQ19" s="16">
        <f t="shared" si="38"/>
        <v>19.815841924262031</v>
      </c>
      <c r="DR19" s="16">
        <f t="shared" si="39"/>
        <v>20.942904569627466</v>
      </c>
      <c r="DS19">
        <v>950</v>
      </c>
      <c r="DX19" s="16">
        <f t="shared" si="62"/>
        <v>95.330609867331418</v>
      </c>
      <c r="DY19" s="16">
        <f t="shared" si="40"/>
        <v>30.657009616075264</v>
      </c>
      <c r="DZ19" s="16">
        <f t="shared" si="41"/>
        <v>23.914853757366654</v>
      </c>
      <c r="EA19" s="16">
        <f t="shared" si="42"/>
        <v>19.815841924262031</v>
      </c>
      <c r="EB19" s="16">
        <f t="shared" si="43"/>
        <v>20.942904569627466</v>
      </c>
      <c r="EC19">
        <v>950</v>
      </c>
      <c r="EH19" s="16">
        <f t="shared" si="63"/>
        <v>95.330609867331418</v>
      </c>
      <c r="EI19" s="16">
        <f t="shared" si="44"/>
        <v>30.657009616075264</v>
      </c>
      <c r="EJ19" s="16">
        <f t="shared" si="45"/>
        <v>23.914853757366654</v>
      </c>
      <c r="EK19" s="16">
        <f t="shared" si="46"/>
        <v>19.815841924262031</v>
      </c>
      <c r="EL19" s="16">
        <f t="shared" si="47"/>
        <v>20.942904569627466</v>
      </c>
      <c r="EM19">
        <v>950</v>
      </c>
      <c r="ER19" s="16">
        <f t="shared" si="64"/>
        <v>95.330609867331418</v>
      </c>
      <c r="ES19" s="16">
        <f t="shared" si="48"/>
        <v>30.657009616075264</v>
      </c>
      <c r="ET19" s="16">
        <f t="shared" si="49"/>
        <v>23.914853757366654</v>
      </c>
      <c r="EU19" s="16">
        <f t="shared" si="50"/>
        <v>19.815841924262031</v>
      </c>
      <c r="EV19" s="16">
        <f t="shared" si="51"/>
        <v>20.942904569627466</v>
      </c>
      <c r="EW19">
        <v>950</v>
      </c>
    </row>
    <row r="20" spans="1:153" x14ac:dyDescent="0.3">
      <c r="A20" s="9">
        <v>1000</v>
      </c>
      <c r="B20">
        <v>54.36</v>
      </c>
      <c r="C20">
        <v>33.42</v>
      </c>
      <c r="D20">
        <v>269.25</v>
      </c>
      <c r="E20">
        <v>75.7</v>
      </c>
      <c r="G20" s="9">
        <v>1000</v>
      </c>
      <c r="H20">
        <v>41.31</v>
      </c>
      <c r="I20">
        <v>25.99</v>
      </c>
      <c r="J20">
        <v>232.62</v>
      </c>
      <c r="K20">
        <v>53.94</v>
      </c>
      <c r="M20" s="9">
        <v>1000</v>
      </c>
      <c r="N20">
        <v>32.76</v>
      </c>
      <c r="O20">
        <v>21.47</v>
      </c>
      <c r="P20">
        <v>228.08</v>
      </c>
      <c r="Q20">
        <v>24.85</v>
      </c>
      <c r="S20" s="9">
        <v>1000</v>
      </c>
      <c r="T20">
        <v>34.93</v>
      </c>
      <c r="U20">
        <v>22.72</v>
      </c>
      <c r="V20">
        <v>243.49</v>
      </c>
      <c r="W20">
        <v>26.55</v>
      </c>
      <c r="AB20" s="16">
        <f t="shared" si="52"/>
        <v>103.80274968230003</v>
      </c>
      <c r="AC20" s="16">
        <f t="shared" si="0"/>
        <v>33.459760060130023</v>
      </c>
      <c r="AD20" s="16">
        <f t="shared" si="1"/>
        <v>26.059492054670013</v>
      </c>
      <c r="AE20" s="16">
        <f t="shared" si="2"/>
        <v>21.523649364809998</v>
      </c>
      <c r="AF20" s="16">
        <f t="shared" si="3"/>
        <v>22.759848202689998</v>
      </c>
      <c r="AG20" s="9">
        <v>1000</v>
      </c>
      <c r="AL20" s="16">
        <f t="shared" si="53"/>
        <v>103.80274968230003</v>
      </c>
      <c r="AM20" s="16">
        <f t="shared" si="4"/>
        <v>33.459760060130023</v>
      </c>
      <c r="AN20" s="16">
        <f t="shared" si="5"/>
        <v>26.059492054670013</v>
      </c>
      <c r="AO20" s="16">
        <f t="shared" si="6"/>
        <v>21.523649364809998</v>
      </c>
      <c r="AP20" s="16">
        <f t="shared" si="7"/>
        <v>22.759848202689998</v>
      </c>
      <c r="AQ20" s="9">
        <v>1000</v>
      </c>
      <c r="AV20" s="16">
        <f t="shared" si="54"/>
        <v>103.80274968230003</v>
      </c>
      <c r="AW20" s="16">
        <f t="shared" si="8"/>
        <v>33.459760060130023</v>
      </c>
      <c r="AX20" s="16">
        <f t="shared" si="9"/>
        <v>26.059492054670013</v>
      </c>
      <c r="AY20" s="16">
        <f t="shared" si="10"/>
        <v>21.523649364809998</v>
      </c>
      <c r="AZ20" s="16">
        <f t="shared" si="11"/>
        <v>22.759848202689998</v>
      </c>
      <c r="BA20" s="9">
        <v>1000</v>
      </c>
      <c r="BF20" s="16">
        <f t="shared" si="55"/>
        <v>103.80274968230003</v>
      </c>
      <c r="BG20" s="16">
        <f t="shared" si="12"/>
        <v>33.459760060130023</v>
      </c>
      <c r="BH20" s="16">
        <f t="shared" si="13"/>
        <v>26.059492054670013</v>
      </c>
      <c r="BI20" s="16">
        <f t="shared" si="14"/>
        <v>21.523649364809998</v>
      </c>
      <c r="BJ20" s="16">
        <f t="shared" si="15"/>
        <v>22.759848202689998</v>
      </c>
      <c r="BK20" s="9">
        <v>1000</v>
      </c>
      <c r="BP20" s="16">
        <f t="shared" si="56"/>
        <v>103.80274968230003</v>
      </c>
      <c r="BQ20" s="16">
        <f t="shared" si="16"/>
        <v>33.459760060130023</v>
      </c>
      <c r="BR20" s="16">
        <f t="shared" si="17"/>
        <v>26.059492054670013</v>
      </c>
      <c r="BS20" s="16">
        <f t="shared" si="18"/>
        <v>21.523649364809998</v>
      </c>
      <c r="BT20" s="16">
        <f t="shared" si="19"/>
        <v>22.759848202689998</v>
      </c>
      <c r="BU20" s="9">
        <v>1000</v>
      </c>
      <c r="BZ20" s="16">
        <f t="shared" si="57"/>
        <v>103.80274968230003</v>
      </c>
      <c r="CA20" s="16">
        <f t="shared" si="20"/>
        <v>33.459760060130023</v>
      </c>
      <c r="CB20" s="16">
        <f t="shared" si="21"/>
        <v>26.059492054670013</v>
      </c>
      <c r="CC20" s="16">
        <f t="shared" si="22"/>
        <v>21.523649364809998</v>
      </c>
      <c r="CD20" s="16">
        <f t="shared" si="23"/>
        <v>22.759848202689998</v>
      </c>
      <c r="CE20" s="9">
        <v>1000</v>
      </c>
      <c r="CJ20" s="16">
        <f t="shared" si="58"/>
        <v>103.80274968230003</v>
      </c>
      <c r="CK20" s="16">
        <f t="shared" si="24"/>
        <v>33.459760060130023</v>
      </c>
      <c r="CL20" s="16">
        <f t="shared" si="25"/>
        <v>26.059492054670013</v>
      </c>
      <c r="CM20" s="16">
        <f t="shared" si="26"/>
        <v>21.523649364809998</v>
      </c>
      <c r="CN20" s="16">
        <f t="shared" si="27"/>
        <v>22.759848202689998</v>
      </c>
      <c r="CO20" s="9">
        <v>1000</v>
      </c>
      <c r="CT20" s="16">
        <f t="shared" si="59"/>
        <v>103.80274968230003</v>
      </c>
      <c r="CU20" s="16">
        <f t="shared" si="28"/>
        <v>33.459760060130023</v>
      </c>
      <c r="CV20" s="16">
        <f t="shared" si="29"/>
        <v>26.059492054670013</v>
      </c>
      <c r="CW20" s="16">
        <f t="shared" si="30"/>
        <v>21.523649364809998</v>
      </c>
      <c r="CX20" s="16">
        <f t="shared" si="31"/>
        <v>22.759848202689998</v>
      </c>
      <c r="CY20" s="9">
        <v>1000</v>
      </c>
      <c r="DD20" s="16">
        <f t="shared" si="60"/>
        <v>103.80274968230003</v>
      </c>
      <c r="DE20" s="16">
        <f t="shared" si="32"/>
        <v>33.459760060130023</v>
      </c>
      <c r="DF20" s="16">
        <f t="shared" si="33"/>
        <v>26.059492054670013</v>
      </c>
      <c r="DG20" s="16">
        <f t="shared" si="34"/>
        <v>21.523649364809998</v>
      </c>
      <c r="DH20" s="16">
        <f t="shared" si="35"/>
        <v>22.759848202689998</v>
      </c>
      <c r="DI20" s="9">
        <v>1000</v>
      </c>
      <c r="DN20" s="16">
        <f t="shared" si="61"/>
        <v>103.80274968230003</v>
      </c>
      <c r="DO20" s="16">
        <f t="shared" si="36"/>
        <v>33.459760060130023</v>
      </c>
      <c r="DP20" s="16">
        <f t="shared" si="37"/>
        <v>26.059492054670013</v>
      </c>
      <c r="DQ20" s="16">
        <f t="shared" si="38"/>
        <v>21.523649364809998</v>
      </c>
      <c r="DR20" s="16">
        <f t="shared" si="39"/>
        <v>22.759848202689998</v>
      </c>
      <c r="DS20" s="9">
        <v>1000</v>
      </c>
      <c r="DX20" s="16">
        <f t="shared" si="62"/>
        <v>103.80274968230003</v>
      </c>
      <c r="DY20" s="16">
        <f t="shared" si="40"/>
        <v>33.459760060130023</v>
      </c>
      <c r="DZ20" s="16">
        <f t="shared" si="41"/>
        <v>26.059492054670013</v>
      </c>
      <c r="EA20" s="16">
        <f t="shared" si="42"/>
        <v>21.523649364809998</v>
      </c>
      <c r="EB20" s="16">
        <f t="shared" si="43"/>
        <v>22.759848202689998</v>
      </c>
      <c r="EC20" s="9">
        <v>1000</v>
      </c>
      <c r="EH20" s="16">
        <f t="shared" si="63"/>
        <v>103.80274968230003</v>
      </c>
      <c r="EI20" s="16">
        <f t="shared" si="44"/>
        <v>33.459760060130023</v>
      </c>
      <c r="EJ20" s="16">
        <f t="shared" si="45"/>
        <v>26.059492054670013</v>
      </c>
      <c r="EK20" s="16">
        <f t="shared" si="46"/>
        <v>21.523649364809998</v>
      </c>
      <c r="EL20" s="16">
        <f t="shared" si="47"/>
        <v>22.759848202689998</v>
      </c>
      <c r="EM20" s="9">
        <v>1000</v>
      </c>
      <c r="ER20" s="16">
        <f t="shared" si="64"/>
        <v>103.80274968230003</v>
      </c>
      <c r="ES20" s="16">
        <f t="shared" si="48"/>
        <v>33.459760060130023</v>
      </c>
      <c r="ET20" s="16">
        <f t="shared" si="49"/>
        <v>26.059492054670013</v>
      </c>
      <c r="EU20" s="16">
        <f t="shared" si="50"/>
        <v>21.523649364809998</v>
      </c>
      <c r="EV20" s="16">
        <f t="shared" si="51"/>
        <v>22.759848202689998</v>
      </c>
      <c r="EW20" s="9">
        <v>1000</v>
      </c>
    </row>
    <row r="21" spans="1:153" x14ac:dyDescent="0.3">
      <c r="A21" s="9">
        <v>1050</v>
      </c>
      <c r="B21">
        <v>54.86</v>
      </c>
      <c r="C21">
        <v>36.15</v>
      </c>
      <c r="D21">
        <v>271.92</v>
      </c>
      <c r="E21">
        <v>73.64</v>
      </c>
      <c r="G21" s="9">
        <v>1050</v>
      </c>
      <c r="H21">
        <v>41.99</v>
      </c>
      <c r="I21">
        <v>28.07</v>
      </c>
      <c r="J21">
        <v>234.65</v>
      </c>
      <c r="K21">
        <v>52.71</v>
      </c>
      <c r="M21" s="9">
        <v>1050</v>
      </c>
      <c r="N21">
        <v>33.01</v>
      </c>
      <c r="O21">
        <v>23.11</v>
      </c>
      <c r="P21">
        <v>229.68</v>
      </c>
      <c r="Q21">
        <v>24.98</v>
      </c>
      <c r="S21" s="9">
        <v>1050</v>
      </c>
      <c r="T21">
        <v>35.1</v>
      </c>
      <c r="U21">
        <v>24.47</v>
      </c>
      <c r="V21">
        <v>245.2</v>
      </c>
      <c r="W21">
        <v>26.69</v>
      </c>
      <c r="AB21" s="16">
        <f t="shared" si="52"/>
        <v>112.31369523768952</v>
      </c>
      <c r="AC21" s="16">
        <f t="shared" si="0"/>
        <v>36.278592176821746</v>
      </c>
      <c r="AD21" s="16">
        <f t="shared" si="1"/>
        <v>28.223483808934535</v>
      </c>
      <c r="AE21" s="16">
        <f t="shared" si="2"/>
        <v>23.234153170849673</v>
      </c>
      <c r="AF21" s="16">
        <f t="shared" si="3"/>
        <v>24.577466081083561</v>
      </c>
      <c r="AG21" s="9">
        <v>1050</v>
      </c>
      <c r="AL21" s="16">
        <f t="shared" si="53"/>
        <v>112.31369523768952</v>
      </c>
      <c r="AM21" s="16">
        <f t="shared" si="4"/>
        <v>36.278592176821746</v>
      </c>
      <c r="AN21" s="16">
        <f t="shared" si="5"/>
        <v>28.223483808934535</v>
      </c>
      <c r="AO21" s="16">
        <f t="shared" si="6"/>
        <v>23.234153170849673</v>
      </c>
      <c r="AP21" s="16">
        <f t="shared" si="7"/>
        <v>24.577466081083561</v>
      </c>
      <c r="AQ21" s="9">
        <v>1050</v>
      </c>
      <c r="AV21" s="16">
        <f t="shared" si="54"/>
        <v>112.31369523768952</v>
      </c>
      <c r="AW21" s="16">
        <f t="shared" si="8"/>
        <v>36.278592176821746</v>
      </c>
      <c r="AX21" s="16">
        <f t="shared" si="9"/>
        <v>28.223483808934535</v>
      </c>
      <c r="AY21" s="16">
        <f t="shared" si="10"/>
        <v>23.234153170849673</v>
      </c>
      <c r="AZ21" s="16">
        <f t="shared" si="11"/>
        <v>24.577466081083561</v>
      </c>
      <c r="BA21" s="9">
        <v>1050</v>
      </c>
      <c r="BF21" s="16">
        <f t="shared" si="55"/>
        <v>112.31369523768952</v>
      </c>
      <c r="BG21" s="16">
        <f t="shared" si="12"/>
        <v>36.278592176821746</v>
      </c>
      <c r="BH21" s="16">
        <f t="shared" si="13"/>
        <v>28.223483808934535</v>
      </c>
      <c r="BI21" s="16">
        <f t="shared" si="14"/>
        <v>23.234153170849673</v>
      </c>
      <c r="BJ21" s="16">
        <f t="shared" si="15"/>
        <v>24.577466081083561</v>
      </c>
      <c r="BK21" s="9">
        <v>1050</v>
      </c>
      <c r="BP21" s="16">
        <f t="shared" si="56"/>
        <v>112.31369523768952</v>
      </c>
      <c r="BQ21" s="16">
        <f t="shared" si="16"/>
        <v>36.278592176821746</v>
      </c>
      <c r="BR21" s="16">
        <f t="shared" si="17"/>
        <v>28.223483808934535</v>
      </c>
      <c r="BS21" s="16">
        <f t="shared" si="18"/>
        <v>23.234153170849673</v>
      </c>
      <c r="BT21" s="16">
        <f t="shared" si="19"/>
        <v>24.577466081083561</v>
      </c>
      <c r="BU21" s="9">
        <v>1050</v>
      </c>
      <c r="BZ21" s="16">
        <f t="shared" si="57"/>
        <v>112.31369523768952</v>
      </c>
      <c r="CA21" s="16">
        <f t="shared" si="20"/>
        <v>36.278592176821746</v>
      </c>
      <c r="CB21" s="16">
        <f t="shared" si="21"/>
        <v>28.223483808934535</v>
      </c>
      <c r="CC21" s="16">
        <f t="shared" si="22"/>
        <v>23.234153170849673</v>
      </c>
      <c r="CD21" s="16">
        <f t="shared" si="23"/>
        <v>24.577466081083561</v>
      </c>
      <c r="CE21" s="9">
        <v>1050</v>
      </c>
      <c r="CJ21" s="16">
        <f t="shared" si="58"/>
        <v>112.31369523768952</v>
      </c>
      <c r="CK21" s="16">
        <f t="shared" si="24"/>
        <v>36.278592176821746</v>
      </c>
      <c r="CL21" s="16">
        <f t="shared" si="25"/>
        <v>28.223483808934535</v>
      </c>
      <c r="CM21" s="16">
        <f t="shared" si="26"/>
        <v>23.234153170849673</v>
      </c>
      <c r="CN21" s="16">
        <f t="shared" si="27"/>
        <v>24.577466081083561</v>
      </c>
      <c r="CO21" s="9">
        <v>1050</v>
      </c>
      <c r="CT21" s="16">
        <f t="shared" si="59"/>
        <v>112.31369523768952</v>
      </c>
      <c r="CU21" s="16">
        <f t="shared" si="28"/>
        <v>36.278592176821746</v>
      </c>
      <c r="CV21" s="16">
        <f t="shared" si="29"/>
        <v>28.223483808934535</v>
      </c>
      <c r="CW21" s="16">
        <f t="shared" si="30"/>
        <v>23.234153170849673</v>
      </c>
      <c r="CX21" s="16">
        <f t="shared" si="31"/>
        <v>24.577466081083561</v>
      </c>
      <c r="CY21" s="9">
        <v>1050</v>
      </c>
      <c r="DD21" s="16">
        <f t="shared" si="60"/>
        <v>112.31369523768952</v>
      </c>
      <c r="DE21" s="16">
        <f t="shared" si="32"/>
        <v>36.278592176821746</v>
      </c>
      <c r="DF21" s="16">
        <f t="shared" si="33"/>
        <v>28.223483808934535</v>
      </c>
      <c r="DG21" s="16">
        <f t="shared" si="34"/>
        <v>23.234153170849673</v>
      </c>
      <c r="DH21" s="16">
        <f t="shared" si="35"/>
        <v>24.577466081083561</v>
      </c>
      <c r="DI21" s="9">
        <v>1050</v>
      </c>
      <c r="DN21" s="16">
        <f t="shared" si="61"/>
        <v>112.31369523768952</v>
      </c>
      <c r="DO21" s="16">
        <f t="shared" si="36"/>
        <v>36.278592176821746</v>
      </c>
      <c r="DP21" s="16">
        <f t="shared" si="37"/>
        <v>28.223483808934535</v>
      </c>
      <c r="DQ21" s="16">
        <f t="shared" si="38"/>
        <v>23.234153170849673</v>
      </c>
      <c r="DR21" s="16">
        <f t="shared" si="39"/>
        <v>24.577466081083561</v>
      </c>
      <c r="DS21" s="9">
        <v>1050</v>
      </c>
      <c r="DX21" s="16">
        <f t="shared" si="62"/>
        <v>112.31369523768952</v>
      </c>
      <c r="DY21" s="16">
        <f t="shared" si="40"/>
        <v>36.278592176821746</v>
      </c>
      <c r="DZ21" s="16">
        <f t="shared" si="41"/>
        <v>28.223483808934535</v>
      </c>
      <c r="EA21" s="16">
        <f t="shared" si="42"/>
        <v>23.234153170849673</v>
      </c>
      <c r="EB21" s="16">
        <f t="shared" si="43"/>
        <v>24.577466081083561</v>
      </c>
      <c r="EC21" s="9">
        <v>1050</v>
      </c>
      <c r="EH21" s="16">
        <f t="shared" si="63"/>
        <v>112.31369523768952</v>
      </c>
      <c r="EI21" s="16">
        <f t="shared" si="44"/>
        <v>36.278592176821746</v>
      </c>
      <c r="EJ21" s="16">
        <f t="shared" si="45"/>
        <v>28.223483808934535</v>
      </c>
      <c r="EK21" s="16">
        <f t="shared" si="46"/>
        <v>23.234153170849673</v>
      </c>
      <c r="EL21" s="16">
        <f t="shared" si="47"/>
        <v>24.577466081083561</v>
      </c>
      <c r="EM21" s="9">
        <v>1050</v>
      </c>
      <c r="ER21" s="16">
        <f t="shared" si="64"/>
        <v>112.31369523768952</v>
      </c>
      <c r="ES21" s="16">
        <f t="shared" si="48"/>
        <v>36.278592176821746</v>
      </c>
      <c r="ET21" s="16">
        <f t="shared" si="49"/>
        <v>28.223483808934535</v>
      </c>
      <c r="EU21" s="16">
        <f t="shared" si="50"/>
        <v>23.234153170849673</v>
      </c>
      <c r="EV21" s="16">
        <f t="shared" si="51"/>
        <v>24.577466081083561</v>
      </c>
      <c r="EW21" s="9">
        <v>1050</v>
      </c>
    </row>
    <row r="22" spans="1:153" x14ac:dyDescent="0.3">
      <c r="A22" s="9">
        <v>1100</v>
      </c>
      <c r="B22">
        <v>55.33</v>
      </c>
      <c r="C22">
        <v>38.909999999999997</v>
      </c>
      <c r="D22">
        <v>274.48</v>
      </c>
      <c r="E22">
        <v>71.790000000000006</v>
      </c>
      <c r="G22" s="9">
        <v>1100</v>
      </c>
      <c r="H22">
        <v>42.64</v>
      </c>
      <c r="I22">
        <v>30.19</v>
      </c>
      <c r="J22">
        <v>236.62</v>
      </c>
      <c r="K22">
        <v>51.6</v>
      </c>
      <c r="M22" s="9">
        <v>1100</v>
      </c>
      <c r="N22">
        <v>33.26</v>
      </c>
      <c r="O22">
        <v>24.77</v>
      </c>
      <c r="P22">
        <v>231.22</v>
      </c>
      <c r="Q22">
        <v>25.1</v>
      </c>
      <c r="S22" s="9">
        <v>1100</v>
      </c>
      <c r="T22">
        <v>35.270000000000003</v>
      </c>
      <c r="U22">
        <v>26.23</v>
      </c>
      <c r="V22">
        <v>246.84</v>
      </c>
      <c r="W22">
        <v>26.82</v>
      </c>
      <c r="AB22" s="16">
        <f t="shared" si="52"/>
        <v>120.84959979828761</v>
      </c>
      <c r="AC22" s="16">
        <f t="shared" si="0"/>
        <v>39.108237793799084</v>
      </c>
      <c r="AD22" s="16">
        <f t="shared" si="1"/>
        <v>30.403932933749044</v>
      </c>
      <c r="AE22" s="16">
        <f t="shared" si="2"/>
        <v>24.94467644278744</v>
      </c>
      <c r="AF22" s="16">
        <f t="shared" si="3"/>
        <v>26.392752627952046</v>
      </c>
      <c r="AG22" s="9">
        <v>1100</v>
      </c>
      <c r="AL22" s="16">
        <f t="shared" si="53"/>
        <v>120.84959979828761</v>
      </c>
      <c r="AM22" s="16">
        <f t="shared" si="4"/>
        <v>39.108237793799084</v>
      </c>
      <c r="AN22" s="16">
        <f t="shared" si="5"/>
        <v>30.403932933749044</v>
      </c>
      <c r="AO22" s="16">
        <f t="shared" si="6"/>
        <v>24.94467644278744</v>
      </c>
      <c r="AP22" s="16">
        <f t="shared" si="7"/>
        <v>26.392752627952046</v>
      </c>
      <c r="AQ22" s="9">
        <v>1100</v>
      </c>
      <c r="AV22" s="16">
        <f t="shared" si="54"/>
        <v>120.84959979828761</v>
      </c>
      <c r="AW22" s="16">
        <f t="shared" si="8"/>
        <v>39.108237793799084</v>
      </c>
      <c r="AX22" s="16">
        <f t="shared" si="9"/>
        <v>30.403932933749044</v>
      </c>
      <c r="AY22" s="16">
        <f t="shared" si="10"/>
        <v>24.94467644278744</v>
      </c>
      <c r="AZ22" s="16">
        <f t="shared" si="11"/>
        <v>26.392752627952046</v>
      </c>
      <c r="BA22" s="9">
        <v>1100</v>
      </c>
      <c r="BF22" s="16">
        <f t="shared" si="55"/>
        <v>120.84959979828761</v>
      </c>
      <c r="BG22" s="16">
        <f t="shared" si="12"/>
        <v>39.108237793799084</v>
      </c>
      <c r="BH22" s="16">
        <f t="shared" si="13"/>
        <v>30.403932933749044</v>
      </c>
      <c r="BI22" s="16">
        <f t="shared" si="14"/>
        <v>24.94467644278744</v>
      </c>
      <c r="BJ22" s="16">
        <f t="shared" si="15"/>
        <v>26.392752627952046</v>
      </c>
      <c r="BK22" s="9">
        <v>1100</v>
      </c>
      <c r="BP22" s="16">
        <f t="shared" si="56"/>
        <v>120.84959979828761</v>
      </c>
      <c r="BQ22" s="16">
        <f t="shared" si="16"/>
        <v>39.108237793799084</v>
      </c>
      <c r="BR22" s="16">
        <f t="shared" si="17"/>
        <v>30.403932933749044</v>
      </c>
      <c r="BS22" s="16">
        <f t="shared" si="18"/>
        <v>24.94467644278744</v>
      </c>
      <c r="BT22" s="16">
        <f t="shared" si="19"/>
        <v>26.392752627952046</v>
      </c>
      <c r="BU22" s="9">
        <v>1100</v>
      </c>
      <c r="BZ22" s="16">
        <f t="shared" si="57"/>
        <v>120.84959979828761</v>
      </c>
      <c r="CA22" s="16">
        <f t="shared" si="20"/>
        <v>39.108237793799084</v>
      </c>
      <c r="CB22" s="16">
        <f t="shared" si="21"/>
        <v>30.403932933749044</v>
      </c>
      <c r="CC22" s="16">
        <f t="shared" si="22"/>
        <v>24.94467644278744</v>
      </c>
      <c r="CD22" s="16">
        <f t="shared" si="23"/>
        <v>26.392752627952046</v>
      </c>
      <c r="CE22" s="9">
        <v>1100</v>
      </c>
      <c r="CJ22" s="16">
        <f t="shared" si="58"/>
        <v>120.84959979828761</v>
      </c>
      <c r="CK22" s="16">
        <f t="shared" si="24"/>
        <v>39.108237793799084</v>
      </c>
      <c r="CL22" s="16">
        <f t="shared" si="25"/>
        <v>30.403932933749044</v>
      </c>
      <c r="CM22" s="16">
        <f t="shared" si="26"/>
        <v>24.94467644278744</v>
      </c>
      <c r="CN22" s="16">
        <f t="shared" si="27"/>
        <v>26.392752627952046</v>
      </c>
      <c r="CO22" s="9">
        <v>1100</v>
      </c>
      <c r="CT22" s="16">
        <f t="shared" si="59"/>
        <v>120.84959979828761</v>
      </c>
      <c r="CU22" s="16">
        <f t="shared" si="28"/>
        <v>39.108237793799084</v>
      </c>
      <c r="CV22" s="16">
        <f t="shared" si="29"/>
        <v>30.403932933749044</v>
      </c>
      <c r="CW22" s="16">
        <f t="shared" si="30"/>
        <v>24.94467644278744</v>
      </c>
      <c r="CX22" s="16">
        <f t="shared" si="31"/>
        <v>26.392752627952046</v>
      </c>
      <c r="CY22" s="9">
        <v>1100</v>
      </c>
      <c r="DD22" s="16">
        <f t="shared" si="60"/>
        <v>120.84959979828761</v>
      </c>
      <c r="DE22" s="16">
        <f t="shared" si="32"/>
        <v>39.108237793799084</v>
      </c>
      <c r="DF22" s="16">
        <f t="shared" si="33"/>
        <v>30.403932933749044</v>
      </c>
      <c r="DG22" s="16">
        <f t="shared" si="34"/>
        <v>24.94467644278744</v>
      </c>
      <c r="DH22" s="16">
        <f t="shared" si="35"/>
        <v>26.392752627952046</v>
      </c>
      <c r="DI22" s="9">
        <v>1100</v>
      </c>
      <c r="DN22" s="16">
        <f t="shared" si="61"/>
        <v>120.84959979828761</v>
      </c>
      <c r="DO22" s="16">
        <f t="shared" si="36"/>
        <v>39.108237793799084</v>
      </c>
      <c r="DP22" s="16">
        <f t="shared" si="37"/>
        <v>30.403932933749044</v>
      </c>
      <c r="DQ22" s="16">
        <f t="shared" si="38"/>
        <v>24.94467644278744</v>
      </c>
      <c r="DR22" s="16">
        <f t="shared" si="39"/>
        <v>26.392752627952046</v>
      </c>
      <c r="DS22" s="9">
        <v>1100</v>
      </c>
      <c r="DX22" s="16">
        <f t="shared" si="62"/>
        <v>120.84959979828761</v>
      </c>
      <c r="DY22" s="16">
        <f t="shared" si="40"/>
        <v>39.108237793799084</v>
      </c>
      <c r="DZ22" s="16">
        <f t="shared" si="41"/>
        <v>30.403932933749044</v>
      </c>
      <c r="EA22" s="16">
        <f t="shared" si="42"/>
        <v>24.94467644278744</v>
      </c>
      <c r="EB22" s="16">
        <f t="shared" si="43"/>
        <v>26.392752627952046</v>
      </c>
      <c r="EC22" s="9">
        <v>1100</v>
      </c>
      <c r="EH22" s="16">
        <f t="shared" si="63"/>
        <v>120.84959979828761</v>
      </c>
      <c r="EI22" s="16">
        <f t="shared" si="44"/>
        <v>39.108237793799084</v>
      </c>
      <c r="EJ22" s="16">
        <f t="shared" si="45"/>
        <v>30.403932933749044</v>
      </c>
      <c r="EK22" s="16">
        <f t="shared" si="46"/>
        <v>24.94467644278744</v>
      </c>
      <c r="EL22" s="16">
        <f t="shared" si="47"/>
        <v>26.392752627952046</v>
      </c>
      <c r="EM22" s="9">
        <v>1100</v>
      </c>
      <c r="ER22" s="16">
        <f t="shared" si="64"/>
        <v>120.84959979828761</v>
      </c>
      <c r="ES22" s="16">
        <f t="shared" si="48"/>
        <v>39.108237793799084</v>
      </c>
      <c r="ET22" s="16">
        <f t="shared" si="49"/>
        <v>30.403932933749044</v>
      </c>
      <c r="EU22" s="16">
        <f t="shared" si="50"/>
        <v>24.94467644278744</v>
      </c>
      <c r="EV22" s="16">
        <f t="shared" si="51"/>
        <v>26.392752627952046</v>
      </c>
      <c r="EW22" s="9">
        <v>1100</v>
      </c>
    </row>
    <row r="23" spans="1:153" x14ac:dyDescent="0.3">
      <c r="A23" s="9">
        <v>1150</v>
      </c>
      <c r="B23">
        <v>55.78</v>
      </c>
      <c r="C23">
        <v>41.69</v>
      </c>
      <c r="D23">
        <v>276.95</v>
      </c>
      <c r="E23">
        <v>70.11</v>
      </c>
      <c r="G23" s="9">
        <v>1150</v>
      </c>
      <c r="H23">
        <v>43.26</v>
      </c>
      <c r="I23">
        <v>32.340000000000003</v>
      </c>
      <c r="J23">
        <v>238.53</v>
      </c>
      <c r="K23">
        <v>50.6</v>
      </c>
      <c r="M23" s="9">
        <v>1150</v>
      </c>
      <c r="N23">
        <v>33.49</v>
      </c>
      <c r="O23">
        <v>26.44</v>
      </c>
      <c r="P23">
        <v>232.71</v>
      </c>
      <c r="Q23">
        <v>25.22</v>
      </c>
      <c r="S23" s="9">
        <v>1150</v>
      </c>
      <c r="T23">
        <v>35.43</v>
      </c>
      <c r="U23">
        <v>28</v>
      </c>
      <c r="V23">
        <v>248.41</v>
      </c>
      <c r="W23">
        <v>26.95</v>
      </c>
      <c r="AB23" s="16">
        <f t="shared" si="52"/>
        <v>129.40091282134108</v>
      </c>
      <c r="AC23" s="16">
        <f t="shared" si="0"/>
        <v>41.944841189188665</v>
      </c>
      <c r="AD23" s="16">
        <f t="shared" si="1"/>
        <v>32.598906335943617</v>
      </c>
      <c r="AE23" s="16">
        <f t="shared" si="2"/>
        <v>26.653442559145809</v>
      </c>
      <c r="AF23" s="16">
        <f t="shared" si="3"/>
        <v>28.203722737062964</v>
      </c>
      <c r="AG23" s="9">
        <v>1150</v>
      </c>
      <c r="AL23" s="16">
        <f t="shared" si="53"/>
        <v>129.40091282134108</v>
      </c>
      <c r="AM23" s="16">
        <f t="shared" si="4"/>
        <v>41.944841189188665</v>
      </c>
      <c r="AN23" s="16">
        <f t="shared" si="5"/>
        <v>32.598906335943617</v>
      </c>
      <c r="AO23" s="16">
        <f t="shared" si="6"/>
        <v>26.653442559145809</v>
      </c>
      <c r="AP23" s="16">
        <f t="shared" si="7"/>
        <v>28.203722737062964</v>
      </c>
      <c r="AQ23" s="9">
        <v>1150</v>
      </c>
      <c r="AV23" s="16">
        <f t="shared" si="54"/>
        <v>129.40091282134108</v>
      </c>
      <c r="AW23" s="16">
        <f t="shared" si="8"/>
        <v>41.944841189188665</v>
      </c>
      <c r="AX23" s="16">
        <f t="shared" si="9"/>
        <v>32.598906335943617</v>
      </c>
      <c r="AY23" s="16">
        <f t="shared" si="10"/>
        <v>26.653442559145809</v>
      </c>
      <c r="AZ23" s="16">
        <f t="shared" si="11"/>
        <v>28.203722737062964</v>
      </c>
      <c r="BA23" s="9">
        <v>1150</v>
      </c>
      <c r="BF23" s="16">
        <f t="shared" si="55"/>
        <v>129.40091282134108</v>
      </c>
      <c r="BG23" s="16">
        <f t="shared" si="12"/>
        <v>41.944841189188665</v>
      </c>
      <c r="BH23" s="16">
        <f t="shared" si="13"/>
        <v>32.598906335943617</v>
      </c>
      <c r="BI23" s="16">
        <f t="shared" si="14"/>
        <v>26.653442559145809</v>
      </c>
      <c r="BJ23" s="16">
        <f t="shared" si="15"/>
        <v>28.203722737062964</v>
      </c>
      <c r="BK23" s="9">
        <v>1150</v>
      </c>
      <c r="BP23" s="16">
        <f t="shared" si="56"/>
        <v>129.40091282134108</v>
      </c>
      <c r="BQ23" s="16">
        <f t="shared" si="16"/>
        <v>41.944841189188665</v>
      </c>
      <c r="BR23" s="16">
        <f t="shared" si="17"/>
        <v>32.598906335943617</v>
      </c>
      <c r="BS23" s="16">
        <f t="shared" si="18"/>
        <v>26.653442559145809</v>
      </c>
      <c r="BT23" s="16">
        <f t="shared" si="19"/>
        <v>28.203722737062964</v>
      </c>
      <c r="BU23" s="9">
        <v>1150</v>
      </c>
      <c r="BZ23" s="16">
        <f t="shared" si="57"/>
        <v>129.40091282134108</v>
      </c>
      <c r="CA23" s="16">
        <f t="shared" si="20"/>
        <v>41.944841189188665</v>
      </c>
      <c r="CB23" s="16">
        <f t="shared" si="21"/>
        <v>32.598906335943617</v>
      </c>
      <c r="CC23" s="16">
        <f t="shared" si="22"/>
        <v>26.653442559145809</v>
      </c>
      <c r="CD23" s="16">
        <f t="shared" si="23"/>
        <v>28.203722737062964</v>
      </c>
      <c r="CE23" s="9">
        <v>1150</v>
      </c>
      <c r="CJ23" s="16">
        <f t="shared" si="58"/>
        <v>129.40091282134108</v>
      </c>
      <c r="CK23" s="16">
        <f t="shared" si="24"/>
        <v>41.944841189188665</v>
      </c>
      <c r="CL23" s="16">
        <f t="shared" si="25"/>
        <v>32.598906335943617</v>
      </c>
      <c r="CM23" s="16">
        <f t="shared" si="26"/>
        <v>26.653442559145809</v>
      </c>
      <c r="CN23" s="16">
        <f t="shared" si="27"/>
        <v>28.203722737062964</v>
      </c>
      <c r="CO23" s="9">
        <v>1150</v>
      </c>
      <c r="CT23" s="16">
        <f t="shared" si="59"/>
        <v>129.40091282134108</v>
      </c>
      <c r="CU23" s="16">
        <f t="shared" si="28"/>
        <v>41.944841189188665</v>
      </c>
      <c r="CV23" s="16">
        <f t="shared" si="29"/>
        <v>32.598906335943617</v>
      </c>
      <c r="CW23" s="16">
        <f t="shared" si="30"/>
        <v>26.653442559145809</v>
      </c>
      <c r="CX23" s="16">
        <f t="shared" si="31"/>
        <v>28.203722737062964</v>
      </c>
      <c r="CY23" s="9">
        <v>1150</v>
      </c>
      <c r="DD23" s="16">
        <f t="shared" si="60"/>
        <v>129.40091282134108</v>
      </c>
      <c r="DE23" s="16">
        <f t="shared" si="32"/>
        <v>41.944841189188665</v>
      </c>
      <c r="DF23" s="16">
        <f t="shared" si="33"/>
        <v>32.598906335943617</v>
      </c>
      <c r="DG23" s="16">
        <f t="shared" si="34"/>
        <v>26.653442559145809</v>
      </c>
      <c r="DH23" s="16">
        <f t="shared" si="35"/>
        <v>28.203722737062964</v>
      </c>
      <c r="DI23" s="9">
        <v>1150</v>
      </c>
      <c r="DN23" s="16">
        <f t="shared" si="61"/>
        <v>129.40091282134108</v>
      </c>
      <c r="DO23" s="16">
        <f t="shared" si="36"/>
        <v>41.944841189188665</v>
      </c>
      <c r="DP23" s="16">
        <f t="shared" si="37"/>
        <v>32.598906335943617</v>
      </c>
      <c r="DQ23" s="16">
        <f t="shared" si="38"/>
        <v>26.653442559145809</v>
      </c>
      <c r="DR23" s="16">
        <f t="shared" si="39"/>
        <v>28.203722737062964</v>
      </c>
      <c r="DS23" s="9">
        <v>1150</v>
      </c>
      <c r="DX23" s="16">
        <f t="shared" si="62"/>
        <v>129.40091282134108</v>
      </c>
      <c r="DY23" s="16">
        <f t="shared" si="40"/>
        <v>41.944841189188665</v>
      </c>
      <c r="DZ23" s="16">
        <f t="shared" si="41"/>
        <v>32.598906335943617</v>
      </c>
      <c r="EA23" s="16">
        <f t="shared" si="42"/>
        <v>26.653442559145809</v>
      </c>
      <c r="EB23" s="16">
        <f t="shared" si="43"/>
        <v>28.203722737062964</v>
      </c>
      <c r="EC23" s="9">
        <v>1150</v>
      </c>
      <c r="EH23" s="16">
        <f t="shared" si="63"/>
        <v>129.40091282134108</v>
      </c>
      <c r="EI23" s="16">
        <f t="shared" si="44"/>
        <v>41.944841189188665</v>
      </c>
      <c r="EJ23" s="16">
        <f t="shared" si="45"/>
        <v>32.598906335943617</v>
      </c>
      <c r="EK23" s="16">
        <f t="shared" si="46"/>
        <v>26.653442559145809</v>
      </c>
      <c r="EL23" s="16">
        <f t="shared" si="47"/>
        <v>28.203722737062964</v>
      </c>
      <c r="EM23" s="9">
        <v>1150</v>
      </c>
      <c r="ER23" s="16">
        <f t="shared" si="64"/>
        <v>129.40091282134108</v>
      </c>
      <c r="ES23" s="16">
        <f t="shared" si="48"/>
        <v>41.944841189188665</v>
      </c>
      <c r="ET23" s="16">
        <f t="shared" si="49"/>
        <v>32.598906335943617</v>
      </c>
      <c r="EU23" s="16">
        <f t="shared" si="50"/>
        <v>26.653442559145809</v>
      </c>
      <c r="EV23" s="16">
        <f t="shared" si="51"/>
        <v>28.203722737062964</v>
      </c>
      <c r="EW23" s="9">
        <v>1150</v>
      </c>
    </row>
    <row r="24" spans="1:153" x14ac:dyDescent="0.3">
      <c r="A24" s="9">
        <v>1200</v>
      </c>
      <c r="B24">
        <v>56.2</v>
      </c>
      <c r="C24">
        <v>44.49</v>
      </c>
      <c r="D24">
        <v>279.33</v>
      </c>
      <c r="E24">
        <v>68.58</v>
      </c>
      <c r="G24" s="9">
        <v>1200</v>
      </c>
      <c r="H24">
        <v>43.87</v>
      </c>
      <c r="I24">
        <v>34.520000000000003</v>
      </c>
      <c r="J24">
        <v>240.39</v>
      </c>
      <c r="K24">
        <v>49.69</v>
      </c>
      <c r="M24" s="9">
        <v>1200</v>
      </c>
      <c r="N24">
        <v>33.71</v>
      </c>
      <c r="O24">
        <v>28.12</v>
      </c>
      <c r="P24">
        <v>234.14</v>
      </c>
      <c r="Q24">
        <v>25.34</v>
      </c>
      <c r="S24" s="9">
        <v>1200</v>
      </c>
      <c r="T24">
        <v>35.590000000000003</v>
      </c>
      <c r="U24">
        <v>29.77</v>
      </c>
      <c r="V24">
        <v>249.92</v>
      </c>
      <c r="W24">
        <v>27.08</v>
      </c>
      <c r="AB24" s="16">
        <f t="shared" si="52"/>
        <v>137.96180409283414</v>
      </c>
      <c r="AC24" s="16">
        <f t="shared" si="0"/>
        <v>44.785777490273972</v>
      </c>
      <c r="AD24" s="16">
        <f t="shared" si="1"/>
        <v>34.807298587768443</v>
      </c>
      <c r="AE24" s="16">
        <f t="shared" si="2"/>
        <v>28.359452466098546</v>
      </c>
      <c r="AF24" s="16">
        <f t="shared" si="3"/>
        <v>30.009275548693171</v>
      </c>
      <c r="AG24" s="9">
        <v>1200</v>
      </c>
      <c r="AL24" s="16">
        <f t="shared" si="53"/>
        <v>137.96180409283414</v>
      </c>
      <c r="AM24" s="16">
        <f t="shared" si="4"/>
        <v>44.785777490273972</v>
      </c>
      <c r="AN24" s="16">
        <f t="shared" si="5"/>
        <v>34.807298587768443</v>
      </c>
      <c r="AO24" s="16">
        <f t="shared" si="6"/>
        <v>28.359452466098546</v>
      </c>
      <c r="AP24" s="16">
        <f t="shared" si="7"/>
        <v>30.009275548693171</v>
      </c>
      <c r="AQ24" s="9">
        <v>1200</v>
      </c>
      <c r="AV24" s="16">
        <f t="shared" si="54"/>
        <v>137.96180409283414</v>
      </c>
      <c r="AW24" s="16">
        <f t="shared" si="8"/>
        <v>44.785777490273972</v>
      </c>
      <c r="AX24" s="16">
        <f t="shared" si="9"/>
        <v>34.807298587768443</v>
      </c>
      <c r="AY24" s="16">
        <f t="shared" si="10"/>
        <v>28.359452466098546</v>
      </c>
      <c r="AZ24" s="16">
        <f t="shared" si="11"/>
        <v>30.009275548693171</v>
      </c>
      <c r="BA24" s="9">
        <v>1200</v>
      </c>
      <c r="BF24" s="16">
        <f t="shared" si="55"/>
        <v>137.96180409283414</v>
      </c>
      <c r="BG24" s="16">
        <f t="shared" si="12"/>
        <v>44.785777490273972</v>
      </c>
      <c r="BH24" s="16">
        <f t="shared" si="13"/>
        <v>34.807298587768443</v>
      </c>
      <c r="BI24" s="16">
        <f t="shared" si="14"/>
        <v>28.359452466098546</v>
      </c>
      <c r="BJ24" s="16">
        <f t="shared" si="15"/>
        <v>30.009275548693171</v>
      </c>
      <c r="BK24" s="9">
        <v>1200</v>
      </c>
      <c r="BP24" s="16">
        <f t="shared" si="56"/>
        <v>137.96180409283414</v>
      </c>
      <c r="BQ24" s="16">
        <f t="shared" si="16"/>
        <v>44.785777490273972</v>
      </c>
      <c r="BR24" s="16">
        <f t="shared" si="17"/>
        <v>34.807298587768443</v>
      </c>
      <c r="BS24" s="16">
        <f t="shared" si="18"/>
        <v>28.359452466098546</v>
      </c>
      <c r="BT24" s="16">
        <f t="shared" si="19"/>
        <v>30.009275548693171</v>
      </c>
      <c r="BU24" s="9">
        <v>1200</v>
      </c>
      <c r="BZ24" s="16">
        <f t="shared" si="57"/>
        <v>137.96180409283414</v>
      </c>
      <c r="CA24" s="16">
        <f t="shared" si="20"/>
        <v>44.785777490273972</v>
      </c>
      <c r="CB24" s="16">
        <f t="shared" si="21"/>
        <v>34.807298587768443</v>
      </c>
      <c r="CC24" s="16">
        <f t="shared" si="22"/>
        <v>28.359452466098546</v>
      </c>
      <c r="CD24" s="16">
        <f t="shared" si="23"/>
        <v>30.009275548693171</v>
      </c>
      <c r="CE24" s="9">
        <v>1200</v>
      </c>
      <c r="CJ24" s="16">
        <f t="shared" si="58"/>
        <v>137.96180409283414</v>
      </c>
      <c r="CK24" s="16">
        <f t="shared" si="24"/>
        <v>44.785777490273972</v>
      </c>
      <c r="CL24" s="16">
        <f t="shared" si="25"/>
        <v>34.807298587768443</v>
      </c>
      <c r="CM24" s="16">
        <f t="shared" si="26"/>
        <v>28.359452466098546</v>
      </c>
      <c r="CN24" s="16">
        <f t="shared" si="27"/>
        <v>30.009275548693171</v>
      </c>
      <c r="CO24" s="9">
        <v>1200</v>
      </c>
      <c r="CT24" s="16">
        <f t="shared" si="59"/>
        <v>137.96180409283414</v>
      </c>
      <c r="CU24" s="16">
        <f t="shared" si="28"/>
        <v>44.785777490273972</v>
      </c>
      <c r="CV24" s="16">
        <f t="shared" si="29"/>
        <v>34.807298587768443</v>
      </c>
      <c r="CW24" s="16">
        <f t="shared" si="30"/>
        <v>28.359452466098546</v>
      </c>
      <c r="CX24" s="16">
        <f t="shared" si="31"/>
        <v>30.009275548693171</v>
      </c>
      <c r="CY24" s="9">
        <v>1200</v>
      </c>
      <c r="DD24" s="16">
        <f t="shared" si="60"/>
        <v>137.96180409283414</v>
      </c>
      <c r="DE24" s="16">
        <f t="shared" si="32"/>
        <v>44.785777490273972</v>
      </c>
      <c r="DF24" s="16">
        <f t="shared" si="33"/>
        <v>34.807298587768443</v>
      </c>
      <c r="DG24" s="16">
        <f t="shared" si="34"/>
        <v>28.359452466098546</v>
      </c>
      <c r="DH24" s="16">
        <f t="shared" si="35"/>
        <v>30.009275548693171</v>
      </c>
      <c r="DI24" s="9">
        <v>1200</v>
      </c>
      <c r="DN24" s="16">
        <f t="shared" si="61"/>
        <v>137.96180409283414</v>
      </c>
      <c r="DO24" s="16">
        <f t="shared" si="36"/>
        <v>44.785777490273972</v>
      </c>
      <c r="DP24" s="16">
        <f t="shared" si="37"/>
        <v>34.807298587768443</v>
      </c>
      <c r="DQ24" s="16">
        <f t="shared" si="38"/>
        <v>28.359452466098546</v>
      </c>
      <c r="DR24" s="16">
        <f t="shared" si="39"/>
        <v>30.009275548693171</v>
      </c>
      <c r="DS24" s="9">
        <v>1200</v>
      </c>
      <c r="DX24" s="16">
        <f t="shared" si="62"/>
        <v>137.96180409283414</v>
      </c>
      <c r="DY24" s="16">
        <f t="shared" si="40"/>
        <v>44.785777490273972</v>
      </c>
      <c r="DZ24" s="16">
        <f t="shared" si="41"/>
        <v>34.807298587768443</v>
      </c>
      <c r="EA24" s="16">
        <f t="shared" si="42"/>
        <v>28.359452466098546</v>
      </c>
      <c r="EB24" s="16">
        <f t="shared" si="43"/>
        <v>30.009275548693171</v>
      </c>
      <c r="EC24" s="9">
        <v>1200</v>
      </c>
      <c r="EH24" s="16">
        <f t="shared" si="63"/>
        <v>137.96180409283414</v>
      </c>
      <c r="EI24" s="16">
        <f t="shared" si="44"/>
        <v>44.785777490273972</v>
      </c>
      <c r="EJ24" s="16">
        <f t="shared" si="45"/>
        <v>34.807298587768443</v>
      </c>
      <c r="EK24" s="16">
        <f t="shared" si="46"/>
        <v>28.359452466098546</v>
      </c>
      <c r="EL24" s="16">
        <f t="shared" si="47"/>
        <v>30.009275548693171</v>
      </c>
      <c r="EM24" s="9">
        <v>1200</v>
      </c>
      <c r="ER24" s="16">
        <f t="shared" si="64"/>
        <v>137.96180409283414</v>
      </c>
      <c r="ES24" s="16">
        <f t="shared" si="48"/>
        <v>44.785777490273972</v>
      </c>
      <c r="ET24" s="16">
        <f t="shared" si="49"/>
        <v>34.807298587768443</v>
      </c>
      <c r="EU24" s="16">
        <f t="shared" si="50"/>
        <v>28.359452466098546</v>
      </c>
      <c r="EV24" s="16">
        <f t="shared" si="51"/>
        <v>30.009275548693171</v>
      </c>
      <c r="EW24" s="9">
        <v>1200</v>
      </c>
    </row>
    <row r="25" spans="1:153" x14ac:dyDescent="0.3">
      <c r="A25" s="9">
        <v>1250</v>
      </c>
      <c r="B25">
        <v>56.6</v>
      </c>
      <c r="C25">
        <v>47.31</v>
      </c>
      <c r="D25">
        <v>281.64</v>
      </c>
      <c r="E25">
        <v>67.19</v>
      </c>
      <c r="G25" s="9">
        <v>1250</v>
      </c>
      <c r="H25">
        <v>44.46</v>
      </c>
      <c r="I25">
        <v>36.72</v>
      </c>
      <c r="J25">
        <v>242.19</v>
      </c>
      <c r="K25">
        <v>48.87</v>
      </c>
      <c r="M25" s="9">
        <v>1250</v>
      </c>
      <c r="N25">
        <v>33.909999999999997</v>
      </c>
      <c r="O25">
        <v>29.81</v>
      </c>
      <c r="P25">
        <v>235.52</v>
      </c>
      <c r="Q25">
        <v>25.46</v>
      </c>
      <c r="S25" s="9">
        <v>1250</v>
      </c>
      <c r="T25">
        <v>35.75</v>
      </c>
      <c r="U25">
        <v>31.56</v>
      </c>
      <c r="V25">
        <v>251.38</v>
      </c>
      <c r="W25">
        <v>27.2</v>
      </c>
      <c r="AB25" s="16">
        <f t="shared" si="52"/>
        <v>146.52961898260813</v>
      </c>
      <c r="AC25" s="16">
        <f t="shared" si="0"/>
        <v>47.629480721314927</v>
      </c>
      <c r="AD25" s="16">
        <f t="shared" si="1"/>
        <v>37.028704081094538</v>
      </c>
      <c r="AE25" s="16">
        <f t="shared" si="2"/>
        <v>30.062368646875903</v>
      </c>
      <c r="AF25" s="16">
        <f t="shared" si="3"/>
        <v>31.809065533322748</v>
      </c>
      <c r="AG25" s="9">
        <v>1250</v>
      </c>
      <c r="AL25" s="16">
        <f t="shared" si="53"/>
        <v>146.52961898260813</v>
      </c>
      <c r="AM25" s="16">
        <f t="shared" si="4"/>
        <v>47.629480721314927</v>
      </c>
      <c r="AN25" s="16">
        <f t="shared" si="5"/>
        <v>37.028704081094538</v>
      </c>
      <c r="AO25" s="16">
        <f t="shared" si="6"/>
        <v>30.062368646875903</v>
      </c>
      <c r="AP25" s="16">
        <f t="shared" si="7"/>
        <v>31.809065533322748</v>
      </c>
      <c r="AQ25" s="9">
        <v>1250</v>
      </c>
      <c r="AV25" s="16">
        <f t="shared" si="54"/>
        <v>146.52961898260813</v>
      </c>
      <c r="AW25" s="16">
        <f t="shared" si="8"/>
        <v>47.629480721314927</v>
      </c>
      <c r="AX25" s="16">
        <f t="shared" si="9"/>
        <v>37.028704081094538</v>
      </c>
      <c r="AY25" s="16">
        <f t="shared" si="10"/>
        <v>30.062368646875903</v>
      </c>
      <c r="AZ25" s="16">
        <f t="shared" si="11"/>
        <v>31.809065533322748</v>
      </c>
      <c r="BA25" s="9">
        <v>1250</v>
      </c>
      <c r="BF25" s="16">
        <f t="shared" si="55"/>
        <v>146.52961898260813</v>
      </c>
      <c r="BG25" s="16">
        <f t="shared" si="12"/>
        <v>47.629480721314927</v>
      </c>
      <c r="BH25" s="16">
        <f t="shared" si="13"/>
        <v>37.028704081094538</v>
      </c>
      <c r="BI25" s="16">
        <f t="shared" si="14"/>
        <v>30.062368646875903</v>
      </c>
      <c r="BJ25" s="16">
        <f t="shared" si="15"/>
        <v>31.809065533322748</v>
      </c>
      <c r="BK25" s="9">
        <v>1250</v>
      </c>
      <c r="BP25" s="16">
        <f t="shared" si="56"/>
        <v>146.52961898260813</v>
      </c>
      <c r="BQ25" s="16">
        <f t="shared" si="16"/>
        <v>47.629480721314927</v>
      </c>
      <c r="BR25" s="16">
        <f t="shared" si="17"/>
        <v>37.028704081094538</v>
      </c>
      <c r="BS25" s="16">
        <f t="shared" si="18"/>
        <v>30.062368646875903</v>
      </c>
      <c r="BT25" s="16">
        <f t="shared" si="19"/>
        <v>31.809065533322748</v>
      </c>
      <c r="BU25" s="9">
        <v>1250</v>
      </c>
      <c r="BZ25" s="16">
        <f t="shared" si="57"/>
        <v>146.52961898260813</v>
      </c>
      <c r="CA25" s="16">
        <f t="shared" si="20"/>
        <v>47.629480721314927</v>
      </c>
      <c r="CB25" s="16">
        <f t="shared" si="21"/>
        <v>37.028704081094538</v>
      </c>
      <c r="CC25" s="16">
        <f t="shared" si="22"/>
        <v>30.062368646875903</v>
      </c>
      <c r="CD25" s="16">
        <f t="shared" si="23"/>
        <v>31.809065533322748</v>
      </c>
      <c r="CE25" s="9">
        <v>1250</v>
      </c>
      <c r="CJ25" s="16">
        <f t="shared" si="58"/>
        <v>146.52961898260813</v>
      </c>
      <c r="CK25" s="16">
        <f t="shared" si="24"/>
        <v>47.629480721314927</v>
      </c>
      <c r="CL25" s="16">
        <f t="shared" si="25"/>
        <v>37.028704081094538</v>
      </c>
      <c r="CM25" s="16">
        <f t="shared" si="26"/>
        <v>30.062368646875903</v>
      </c>
      <c r="CN25" s="16">
        <f t="shared" si="27"/>
        <v>31.809065533322748</v>
      </c>
      <c r="CO25" s="9">
        <v>1250</v>
      </c>
      <c r="CT25" s="16">
        <f t="shared" si="59"/>
        <v>146.52961898260813</v>
      </c>
      <c r="CU25" s="16">
        <f t="shared" si="28"/>
        <v>47.629480721314927</v>
      </c>
      <c r="CV25" s="16">
        <f t="shared" si="29"/>
        <v>37.028704081094538</v>
      </c>
      <c r="CW25" s="16">
        <f t="shared" si="30"/>
        <v>30.062368646875903</v>
      </c>
      <c r="CX25" s="16">
        <f t="shared" si="31"/>
        <v>31.809065533322748</v>
      </c>
      <c r="CY25" s="9">
        <v>1250</v>
      </c>
      <c r="DD25" s="16">
        <f t="shared" si="60"/>
        <v>146.52961898260813</v>
      </c>
      <c r="DE25" s="16">
        <f t="shared" si="32"/>
        <v>47.629480721314927</v>
      </c>
      <c r="DF25" s="16">
        <f t="shared" si="33"/>
        <v>37.028704081094538</v>
      </c>
      <c r="DG25" s="16">
        <f t="shared" si="34"/>
        <v>30.062368646875903</v>
      </c>
      <c r="DH25" s="16">
        <f t="shared" si="35"/>
        <v>31.809065533322748</v>
      </c>
      <c r="DI25" s="9">
        <v>1250</v>
      </c>
      <c r="DN25" s="16">
        <f t="shared" si="61"/>
        <v>146.52961898260813</v>
      </c>
      <c r="DO25" s="16">
        <f t="shared" si="36"/>
        <v>47.629480721314927</v>
      </c>
      <c r="DP25" s="16">
        <f t="shared" si="37"/>
        <v>37.028704081094538</v>
      </c>
      <c r="DQ25" s="16">
        <f t="shared" si="38"/>
        <v>30.062368646875903</v>
      </c>
      <c r="DR25" s="16">
        <f t="shared" si="39"/>
        <v>31.809065533322748</v>
      </c>
      <c r="DS25" s="9">
        <v>1250</v>
      </c>
      <c r="DX25" s="16">
        <f t="shared" si="62"/>
        <v>146.52961898260813</v>
      </c>
      <c r="DY25" s="16">
        <f t="shared" si="40"/>
        <v>47.629480721314927</v>
      </c>
      <c r="DZ25" s="16">
        <f t="shared" si="41"/>
        <v>37.028704081094538</v>
      </c>
      <c r="EA25" s="16">
        <f t="shared" si="42"/>
        <v>30.062368646875903</v>
      </c>
      <c r="EB25" s="16">
        <f t="shared" si="43"/>
        <v>31.809065533322748</v>
      </c>
      <c r="EC25" s="9">
        <v>1250</v>
      </c>
      <c r="EH25" s="16">
        <f t="shared" si="63"/>
        <v>146.52961898260813</v>
      </c>
      <c r="EI25" s="16">
        <f t="shared" si="44"/>
        <v>47.629480721314927</v>
      </c>
      <c r="EJ25" s="16">
        <f t="shared" si="45"/>
        <v>37.028704081094538</v>
      </c>
      <c r="EK25" s="16">
        <f t="shared" si="46"/>
        <v>30.062368646875903</v>
      </c>
      <c r="EL25" s="16">
        <f t="shared" si="47"/>
        <v>31.809065533322748</v>
      </c>
      <c r="EM25" s="9">
        <v>1250</v>
      </c>
      <c r="ER25" s="16">
        <f t="shared" si="64"/>
        <v>146.52961898260813</v>
      </c>
      <c r="ES25" s="16">
        <f t="shared" si="48"/>
        <v>47.629480721314927</v>
      </c>
      <c r="ET25" s="16">
        <f t="shared" si="49"/>
        <v>37.028704081094538</v>
      </c>
      <c r="EU25" s="16">
        <f t="shared" si="50"/>
        <v>30.062368646875903</v>
      </c>
      <c r="EV25" s="16">
        <f t="shared" si="51"/>
        <v>31.809065533322748</v>
      </c>
      <c r="EW25" s="9">
        <v>1250</v>
      </c>
    </row>
    <row r="26" spans="1:153" x14ac:dyDescent="0.3">
      <c r="A26" s="9">
        <v>1300</v>
      </c>
      <c r="B26">
        <v>56.98</v>
      </c>
      <c r="C26">
        <v>50.15</v>
      </c>
      <c r="D26">
        <v>283.86</v>
      </c>
      <c r="E26">
        <v>65.91</v>
      </c>
      <c r="G26" s="9">
        <v>1300</v>
      </c>
      <c r="H26">
        <v>45.02</v>
      </c>
      <c r="I26">
        <v>38.96</v>
      </c>
      <c r="J26">
        <v>243.94</v>
      </c>
      <c r="K26">
        <v>48.11</v>
      </c>
      <c r="M26" s="9">
        <v>1300</v>
      </c>
      <c r="N26">
        <v>34.11</v>
      </c>
      <c r="O26">
        <v>31.51</v>
      </c>
      <c r="P26">
        <v>236.85</v>
      </c>
      <c r="Q26">
        <v>25.57</v>
      </c>
      <c r="S26" s="9">
        <v>1300</v>
      </c>
      <c r="T26">
        <v>35.9</v>
      </c>
      <c r="U26">
        <v>33.35</v>
      </c>
      <c r="V26">
        <v>252.78</v>
      </c>
      <c r="W26">
        <v>27.32</v>
      </c>
      <c r="AB26" s="16">
        <f t="shared" si="52"/>
        <v>155.10436481831886</v>
      </c>
      <c r="AC26" s="16">
        <f t="shared" si="0"/>
        <v>50.475281500506931</v>
      </c>
      <c r="AD26" s="16">
        <f t="shared" si="1"/>
        <v>39.263296663636012</v>
      </c>
      <c r="AE26" s="16">
        <f t="shared" si="2"/>
        <v>31.76240577103971</v>
      </c>
      <c r="AF26" s="16">
        <f t="shared" si="3"/>
        <v>33.603380883136204</v>
      </c>
      <c r="AG26" s="9">
        <v>1300</v>
      </c>
      <c r="AL26" s="16">
        <f t="shared" si="53"/>
        <v>155.10436481831886</v>
      </c>
      <c r="AM26" s="16">
        <f t="shared" si="4"/>
        <v>50.475281500506931</v>
      </c>
      <c r="AN26" s="16">
        <f t="shared" si="5"/>
        <v>39.263296663636012</v>
      </c>
      <c r="AO26" s="16">
        <f t="shared" si="6"/>
        <v>31.76240577103971</v>
      </c>
      <c r="AP26" s="16">
        <f t="shared" si="7"/>
        <v>33.603380883136204</v>
      </c>
      <c r="AQ26" s="9">
        <v>1300</v>
      </c>
      <c r="AV26" s="16">
        <f t="shared" si="54"/>
        <v>155.10436481831886</v>
      </c>
      <c r="AW26" s="16">
        <f t="shared" si="8"/>
        <v>50.475281500506931</v>
      </c>
      <c r="AX26" s="16">
        <f t="shared" si="9"/>
        <v>39.263296663636012</v>
      </c>
      <c r="AY26" s="16">
        <f t="shared" si="10"/>
        <v>31.76240577103971</v>
      </c>
      <c r="AZ26" s="16">
        <f t="shared" si="11"/>
        <v>33.603380883136204</v>
      </c>
      <c r="BA26" s="9">
        <v>1300</v>
      </c>
      <c r="BF26" s="16">
        <f t="shared" si="55"/>
        <v>155.10436481831886</v>
      </c>
      <c r="BG26" s="16">
        <f t="shared" si="12"/>
        <v>50.475281500506931</v>
      </c>
      <c r="BH26" s="16">
        <f t="shared" si="13"/>
        <v>39.263296663636012</v>
      </c>
      <c r="BI26" s="16">
        <f t="shared" si="14"/>
        <v>31.76240577103971</v>
      </c>
      <c r="BJ26" s="16">
        <f t="shared" si="15"/>
        <v>33.603380883136204</v>
      </c>
      <c r="BK26" s="9">
        <v>1300</v>
      </c>
      <c r="BP26" s="16">
        <f t="shared" si="56"/>
        <v>155.10436481831886</v>
      </c>
      <c r="BQ26" s="16">
        <f t="shared" si="16"/>
        <v>50.475281500506931</v>
      </c>
      <c r="BR26" s="16">
        <f t="shared" si="17"/>
        <v>39.263296663636012</v>
      </c>
      <c r="BS26" s="16">
        <f t="shared" si="18"/>
        <v>31.76240577103971</v>
      </c>
      <c r="BT26" s="16">
        <f t="shared" si="19"/>
        <v>33.603380883136204</v>
      </c>
      <c r="BU26" s="9">
        <v>1300</v>
      </c>
      <c r="BZ26" s="16">
        <f t="shared" si="57"/>
        <v>155.10436481831886</v>
      </c>
      <c r="CA26" s="16">
        <f t="shared" si="20"/>
        <v>50.475281500506931</v>
      </c>
      <c r="CB26" s="16">
        <f t="shared" si="21"/>
        <v>39.263296663636012</v>
      </c>
      <c r="CC26" s="16">
        <f t="shared" si="22"/>
        <v>31.76240577103971</v>
      </c>
      <c r="CD26" s="16">
        <f t="shared" si="23"/>
        <v>33.603380883136204</v>
      </c>
      <c r="CE26" s="9">
        <v>1300</v>
      </c>
      <c r="CJ26" s="16">
        <f t="shared" si="58"/>
        <v>155.10436481831886</v>
      </c>
      <c r="CK26" s="16">
        <f t="shared" si="24"/>
        <v>50.475281500506931</v>
      </c>
      <c r="CL26" s="16">
        <f t="shared" si="25"/>
        <v>39.263296663636012</v>
      </c>
      <c r="CM26" s="16">
        <f t="shared" si="26"/>
        <v>31.76240577103971</v>
      </c>
      <c r="CN26" s="16">
        <f t="shared" si="27"/>
        <v>33.603380883136204</v>
      </c>
      <c r="CO26" s="9">
        <v>1300</v>
      </c>
      <c r="CT26" s="16">
        <f t="shared" si="59"/>
        <v>155.10436481831886</v>
      </c>
      <c r="CU26" s="16">
        <f t="shared" si="28"/>
        <v>50.475281500506931</v>
      </c>
      <c r="CV26" s="16">
        <f t="shared" si="29"/>
        <v>39.263296663636012</v>
      </c>
      <c r="CW26" s="16">
        <f t="shared" si="30"/>
        <v>31.76240577103971</v>
      </c>
      <c r="CX26" s="16">
        <f t="shared" si="31"/>
        <v>33.603380883136204</v>
      </c>
      <c r="CY26" s="9">
        <v>1300</v>
      </c>
      <c r="DD26" s="16">
        <f t="shared" si="60"/>
        <v>155.10436481831886</v>
      </c>
      <c r="DE26" s="16">
        <f t="shared" si="32"/>
        <v>50.475281500506931</v>
      </c>
      <c r="DF26" s="16">
        <f t="shared" si="33"/>
        <v>39.263296663636012</v>
      </c>
      <c r="DG26" s="16">
        <f t="shared" si="34"/>
        <v>31.76240577103971</v>
      </c>
      <c r="DH26" s="16">
        <f t="shared" si="35"/>
        <v>33.603380883136204</v>
      </c>
      <c r="DI26" s="9">
        <v>1300</v>
      </c>
      <c r="DN26" s="16">
        <f t="shared" si="61"/>
        <v>155.10436481831886</v>
      </c>
      <c r="DO26" s="16">
        <f t="shared" si="36"/>
        <v>50.475281500506931</v>
      </c>
      <c r="DP26" s="16">
        <f t="shared" si="37"/>
        <v>39.263296663636012</v>
      </c>
      <c r="DQ26" s="16">
        <f t="shared" si="38"/>
        <v>31.76240577103971</v>
      </c>
      <c r="DR26" s="16">
        <f t="shared" si="39"/>
        <v>33.603380883136204</v>
      </c>
      <c r="DS26" s="9">
        <v>1300</v>
      </c>
      <c r="DX26" s="16">
        <f t="shared" si="62"/>
        <v>155.10436481831886</v>
      </c>
      <c r="DY26" s="16">
        <f t="shared" si="40"/>
        <v>50.475281500506931</v>
      </c>
      <c r="DZ26" s="16">
        <f t="shared" si="41"/>
        <v>39.263296663636012</v>
      </c>
      <c r="EA26" s="16">
        <f t="shared" si="42"/>
        <v>31.76240577103971</v>
      </c>
      <c r="EB26" s="16">
        <f t="shared" si="43"/>
        <v>33.603380883136204</v>
      </c>
      <c r="EC26" s="9">
        <v>1300</v>
      </c>
      <c r="EH26" s="16">
        <f t="shared" si="63"/>
        <v>155.10436481831886</v>
      </c>
      <c r="EI26" s="16">
        <f t="shared" si="44"/>
        <v>50.475281500506931</v>
      </c>
      <c r="EJ26" s="16">
        <f t="shared" si="45"/>
        <v>39.263296663636012</v>
      </c>
      <c r="EK26" s="16">
        <f t="shared" si="46"/>
        <v>31.76240577103971</v>
      </c>
      <c r="EL26" s="16">
        <f t="shared" si="47"/>
        <v>33.603380883136204</v>
      </c>
      <c r="EM26" s="9">
        <v>1300</v>
      </c>
      <c r="ER26" s="16">
        <f t="shared" si="64"/>
        <v>155.10436481831886</v>
      </c>
      <c r="ES26" s="16">
        <f t="shared" si="48"/>
        <v>50.475281500506931</v>
      </c>
      <c r="ET26" s="16">
        <f t="shared" si="49"/>
        <v>39.263296663636012</v>
      </c>
      <c r="EU26" s="16">
        <f t="shared" si="50"/>
        <v>31.76240577103971</v>
      </c>
      <c r="EV26" s="16">
        <f t="shared" si="51"/>
        <v>33.603380883136204</v>
      </c>
      <c r="EW26" s="9">
        <v>1300</v>
      </c>
    </row>
    <row r="27" spans="1:153" x14ac:dyDescent="0.3">
      <c r="A27" s="9">
        <v>1350</v>
      </c>
      <c r="B27">
        <v>57.34</v>
      </c>
      <c r="C27">
        <v>53</v>
      </c>
      <c r="D27">
        <v>286.02</v>
      </c>
      <c r="E27">
        <v>64.739999999999995</v>
      </c>
      <c r="G27" s="9">
        <v>1350</v>
      </c>
      <c r="H27">
        <v>45.57</v>
      </c>
      <c r="I27">
        <v>41.23</v>
      </c>
      <c r="J27">
        <v>245.65</v>
      </c>
      <c r="K27">
        <v>47.42</v>
      </c>
      <c r="M27" s="9">
        <v>1350</v>
      </c>
      <c r="N27">
        <v>34.299999999999997</v>
      </c>
      <c r="O27">
        <v>33.22</v>
      </c>
      <c r="P27">
        <v>238.14</v>
      </c>
      <c r="Q27">
        <v>25.68</v>
      </c>
      <c r="S27" s="9">
        <v>1350</v>
      </c>
      <c r="T27">
        <v>36.049999999999997</v>
      </c>
      <c r="U27">
        <v>35.15</v>
      </c>
      <c r="V27">
        <v>254.14</v>
      </c>
      <c r="W27">
        <v>27.44</v>
      </c>
      <c r="AB27" s="16">
        <f t="shared" si="52"/>
        <v>163.68822837823475</v>
      </c>
      <c r="AC27" s="16">
        <f t="shared" si="0"/>
        <v>53.323254386080542</v>
      </c>
      <c r="AD27" s="16">
        <f t="shared" si="1"/>
        <v>41.511716757194186</v>
      </c>
      <c r="AE27" s="16">
        <f t="shared" si="2"/>
        <v>33.460228023628254</v>
      </c>
      <c r="AF27" s="16">
        <f t="shared" si="3"/>
        <v>35.393029211331765</v>
      </c>
      <c r="AG27" s="9">
        <v>1350</v>
      </c>
      <c r="AL27" s="16">
        <f t="shared" si="53"/>
        <v>163.68822837823475</v>
      </c>
      <c r="AM27" s="16">
        <f t="shared" si="4"/>
        <v>53.323254386080542</v>
      </c>
      <c r="AN27" s="16">
        <f t="shared" si="5"/>
        <v>41.511716757194186</v>
      </c>
      <c r="AO27" s="16">
        <f t="shared" si="6"/>
        <v>33.460228023628254</v>
      </c>
      <c r="AP27" s="16">
        <f t="shared" si="7"/>
        <v>35.393029211331765</v>
      </c>
      <c r="AQ27" s="9">
        <v>1350</v>
      </c>
      <c r="AV27" s="16">
        <f t="shared" si="54"/>
        <v>163.68822837823475</v>
      </c>
      <c r="AW27" s="16">
        <f t="shared" si="8"/>
        <v>53.323254386080542</v>
      </c>
      <c r="AX27" s="16">
        <f t="shared" si="9"/>
        <v>41.511716757194186</v>
      </c>
      <c r="AY27" s="16">
        <f t="shared" si="10"/>
        <v>33.460228023628254</v>
      </c>
      <c r="AZ27" s="16">
        <f t="shared" si="11"/>
        <v>35.393029211331765</v>
      </c>
      <c r="BA27" s="9">
        <v>1350</v>
      </c>
      <c r="BF27" s="16">
        <f t="shared" si="55"/>
        <v>163.68822837823475</v>
      </c>
      <c r="BG27" s="16">
        <f t="shared" si="12"/>
        <v>53.323254386080542</v>
      </c>
      <c r="BH27" s="16">
        <f t="shared" si="13"/>
        <v>41.511716757194186</v>
      </c>
      <c r="BI27" s="16">
        <f t="shared" si="14"/>
        <v>33.460228023628254</v>
      </c>
      <c r="BJ27" s="16">
        <f t="shared" si="15"/>
        <v>35.393029211331765</v>
      </c>
      <c r="BK27" s="9">
        <v>1350</v>
      </c>
      <c r="BP27" s="16">
        <f t="shared" si="56"/>
        <v>163.68822837823475</v>
      </c>
      <c r="BQ27" s="16">
        <f t="shared" si="16"/>
        <v>53.323254386080542</v>
      </c>
      <c r="BR27" s="16">
        <f t="shared" si="17"/>
        <v>41.511716757194186</v>
      </c>
      <c r="BS27" s="16">
        <f t="shared" si="18"/>
        <v>33.460228023628254</v>
      </c>
      <c r="BT27" s="16">
        <f t="shared" si="19"/>
        <v>35.393029211331765</v>
      </c>
      <c r="BU27" s="9">
        <v>1350</v>
      </c>
      <c r="BZ27" s="16">
        <f t="shared" si="57"/>
        <v>163.68822837823475</v>
      </c>
      <c r="CA27" s="16">
        <f t="shared" si="20"/>
        <v>53.323254386080542</v>
      </c>
      <c r="CB27" s="16">
        <f t="shared" si="21"/>
        <v>41.511716757194186</v>
      </c>
      <c r="CC27" s="16">
        <f t="shared" si="22"/>
        <v>33.460228023628254</v>
      </c>
      <c r="CD27" s="16">
        <f t="shared" si="23"/>
        <v>35.393029211331765</v>
      </c>
      <c r="CE27" s="9">
        <v>1350</v>
      </c>
      <c r="CJ27" s="16">
        <f t="shared" si="58"/>
        <v>163.68822837823475</v>
      </c>
      <c r="CK27" s="16">
        <f t="shared" si="24"/>
        <v>53.323254386080542</v>
      </c>
      <c r="CL27" s="16">
        <f t="shared" si="25"/>
        <v>41.511716757194186</v>
      </c>
      <c r="CM27" s="16">
        <f t="shared" si="26"/>
        <v>33.460228023628254</v>
      </c>
      <c r="CN27" s="16">
        <f t="shared" si="27"/>
        <v>35.393029211331765</v>
      </c>
      <c r="CO27" s="9">
        <v>1350</v>
      </c>
      <c r="CT27" s="16">
        <f t="shared" si="59"/>
        <v>163.68822837823475</v>
      </c>
      <c r="CU27" s="16">
        <f t="shared" si="28"/>
        <v>53.323254386080542</v>
      </c>
      <c r="CV27" s="16">
        <f t="shared" si="29"/>
        <v>41.511716757194186</v>
      </c>
      <c r="CW27" s="16">
        <f t="shared" si="30"/>
        <v>33.460228023628254</v>
      </c>
      <c r="CX27" s="16">
        <f t="shared" si="31"/>
        <v>35.393029211331765</v>
      </c>
      <c r="CY27" s="9">
        <v>1350</v>
      </c>
      <c r="DD27" s="16">
        <f t="shared" si="60"/>
        <v>163.68822837823475</v>
      </c>
      <c r="DE27" s="16">
        <f t="shared" si="32"/>
        <v>53.323254386080542</v>
      </c>
      <c r="DF27" s="16">
        <f t="shared" si="33"/>
        <v>41.511716757194186</v>
      </c>
      <c r="DG27" s="16">
        <f t="shared" si="34"/>
        <v>33.460228023628254</v>
      </c>
      <c r="DH27" s="16">
        <f t="shared" si="35"/>
        <v>35.393029211331765</v>
      </c>
      <c r="DI27" s="9">
        <v>1350</v>
      </c>
      <c r="DN27" s="16">
        <f t="shared" si="61"/>
        <v>163.68822837823475</v>
      </c>
      <c r="DO27" s="16">
        <f t="shared" si="36"/>
        <v>53.323254386080542</v>
      </c>
      <c r="DP27" s="16">
        <f t="shared" si="37"/>
        <v>41.511716757194186</v>
      </c>
      <c r="DQ27" s="16">
        <f t="shared" si="38"/>
        <v>33.460228023628254</v>
      </c>
      <c r="DR27" s="16">
        <f t="shared" si="39"/>
        <v>35.393029211331765</v>
      </c>
      <c r="DS27" s="9">
        <v>1350</v>
      </c>
      <c r="DX27" s="16">
        <f t="shared" si="62"/>
        <v>163.68822837823475</v>
      </c>
      <c r="DY27" s="16">
        <f t="shared" si="40"/>
        <v>53.323254386080542</v>
      </c>
      <c r="DZ27" s="16">
        <f t="shared" si="41"/>
        <v>41.511716757194186</v>
      </c>
      <c r="EA27" s="16">
        <f t="shared" si="42"/>
        <v>33.460228023628254</v>
      </c>
      <c r="EB27" s="16">
        <f t="shared" si="43"/>
        <v>35.393029211331765</v>
      </c>
      <c r="EC27" s="9">
        <v>1350</v>
      </c>
      <c r="EH27" s="16">
        <f t="shared" si="63"/>
        <v>163.68822837823475</v>
      </c>
      <c r="EI27" s="16">
        <f t="shared" si="44"/>
        <v>53.323254386080542</v>
      </c>
      <c r="EJ27" s="16">
        <f t="shared" si="45"/>
        <v>41.511716757194186</v>
      </c>
      <c r="EK27" s="16">
        <f t="shared" si="46"/>
        <v>33.460228023628254</v>
      </c>
      <c r="EL27" s="16">
        <f t="shared" si="47"/>
        <v>35.393029211331765</v>
      </c>
      <c r="EM27" s="9">
        <v>1350</v>
      </c>
      <c r="ER27" s="16">
        <f t="shared" si="64"/>
        <v>163.68822837823475</v>
      </c>
      <c r="ES27" s="16">
        <f t="shared" si="48"/>
        <v>53.323254386080542</v>
      </c>
      <c r="ET27" s="16">
        <f t="shared" si="49"/>
        <v>41.511716757194186</v>
      </c>
      <c r="EU27" s="16">
        <f t="shared" si="50"/>
        <v>33.460228023628254</v>
      </c>
      <c r="EV27" s="16">
        <f t="shared" si="51"/>
        <v>35.393029211331765</v>
      </c>
      <c r="EW27" s="9">
        <v>1350</v>
      </c>
    </row>
    <row r="28" spans="1:153" x14ac:dyDescent="0.3">
      <c r="A28" s="9">
        <v>1400</v>
      </c>
      <c r="B28">
        <v>57.67</v>
      </c>
      <c r="C28">
        <v>55.88</v>
      </c>
      <c r="D28">
        <v>288.11</v>
      </c>
      <c r="E28">
        <v>63.66</v>
      </c>
      <c r="G28" s="9">
        <v>1400</v>
      </c>
      <c r="H28">
        <v>46.1</v>
      </c>
      <c r="I28">
        <v>43.52</v>
      </c>
      <c r="J28">
        <v>247.32</v>
      </c>
      <c r="K28">
        <v>46.79</v>
      </c>
      <c r="M28" s="9">
        <v>1400</v>
      </c>
      <c r="N28">
        <v>34.479999999999997</v>
      </c>
      <c r="O28">
        <v>34.94</v>
      </c>
      <c r="P28">
        <v>239.39</v>
      </c>
      <c r="Q28">
        <v>25.79</v>
      </c>
      <c r="S28" s="9">
        <v>1400</v>
      </c>
      <c r="T28">
        <v>36.200000000000003</v>
      </c>
      <c r="U28">
        <v>36.950000000000003</v>
      </c>
      <c r="V28">
        <v>255.46</v>
      </c>
      <c r="W28">
        <v>27.55</v>
      </c>
      <c r="AB28" s="16">
        <f t="shared" si="52"/>
        <v>172.28512450287383</v>
      </c>
      <c r="AC28" s="16">
        <f t="shared" si="0"/>
        <v>56.174074871540846</v>
      </c>
      <c r="AD28" s="16">
        <f t="shared" si="1"/>
        <v>43.774965957923058</v>
      </c>
      <c r="AE28" s="16">
        <f t="shared" si="2"/>
        <v>35.156853114171383</v>
      </c>
      <c r="AF28" s="16">
        <f t="shared" si="3"/>
        <v>37.179230559238533</v>
      </c>
      <c r="AG28" s="9">
        <v>1400</v>
      </c>
      <c r="AL28" s="16">
        <f t="shared" si="53"/>
        <v>172.28512450287383</v>
      </c>
      <c r="AM28" s="16">
        <f t="shared" si="4"/>
        <v>56.174074871540846</v>
      </c>
      <c r="AN28" s="16">
        <f t="shared" si="5"/>
        <v>43.774965957923058</v>
      </c>
      <c r="AO28" s="16">
        <f t="shared" si="6"/>
        <v>35.156853114171383</v>
      </c>
      <c r="AP28" s="16">
        <f t="shared" si="7"/>
        <v>37.179230559238533</v>
      </c>
      <c r="AQ28" s="9">
        <v>1400</v>
      </c>
      <c r="AV28" s="16">
        <f t="shared" si="54"/>
        <v>172.28512450287383</v>
      </c>
      <c r="AW28" s="16">
        <f t="shared" si="8"/>
        <v>56.174074871540846</v>
      </c>
      <c r="AX28" s="16">
        <f t="shared" si="9"/>
        <v>43.774965957923058</v>
      </c>
      <c r="AY28" s="16">
        <f t="shared" si="10"/>
        <v>35.156853114171383</v>
      </c>
      <c r="AZ28" s="16">
        <f t="shared" si="11"/>
        <v>37.179230559238533</v>
      </c>
      <c r="BA28" s="9">
        <v>1400</v>
      </c>
      <c r="BF28" s="16">
        <f t="shared" si="55"/>
        <v>172.28512450287383</v>
      </c>
      <c r="BG28" s="16">
        <f t="shared" si="12"/>
        <v>56.174074871540846</v>
      </c>
      <c r="BH28" s="16">
        <f t="shared" si="13"/>
        <v>43.774965957923058</v>
      </c>
      <c r="BI28" s="16">
        <f t="shared" si="14"/>
        <v>35.156853114171383</v>
      </c>
      <c r="BJ28" s="16">
        <f t="shared" si="15"/>
        <v>37.179230559238533</v>
      </c>
      <c r="BK28" s="9">
        <v>1400</v>
      </c>
      <c r="BP28" s="16">
        <f t="shared" si="56"/>
        <v>172.28512450287383</v>
      </c>
      <c r="BQ28" s="16">
        <f t="shared" si="16"/>
        <v>56.174074871540846</v>
      </c>
      <c r="BR28" s="16">
        <f t="shared" si="17"/>
        <v>43.774965957923058</v>
      </c>
      <c r="BS28" s="16">
        <f t="shared" si="18"/>
        <v>35.156853114171383</v>
      </c>
      <c r="BT28" s="16">
        <f t="shared" si="19"/>
        <v>37.179230559238533</v>
      </c>
      <c r="BU28" s="9">
        <v>1400</v>
      </c>
      <c r="BZ28" s="16">
        <f t="shared" si="57"/>
        <v>172.28512450287383</v>
      </c>
      <c r="CA28" s="16">
        <f t="shared" si="20"/>
        <v>56.174074871540846</v>
      </c>
      <c r="CB28" s="16">
        <f t="shared" si="21"/>
        <v>43.774965957923058</v>
      </c>
      <c r="CC28" s="16">
        <f t="shared" si="22"/>
        <v>35.156853114171383</v>
      </c>
      <c r="CD28" s="16">
        <f t="shared" si="23"/>
        <v>37.179230559238533</v>
      </c>
      <c r="CE28" s="9">
        <v>1400</v>
      </c>
      <c r="CJ28" s="16">
        <f t="shared" si="58"/>
        <v>172.28512450287383</v>
      </c>
      <c r="CK28" s="16">
        <f t="shared" si="24"/>
        <v>56.174074871540846</v>
      </c>
      <c r="CL28" s="16">
        <f t="shared" si="25"/>
        <v>43.774965957923058</v>
      </c>
      <c r="CM28" s="16">
        <f t="shared" si="26"/>
        <v>35.156853114171383</v>
      </c>
      <c r="CN28" s="16">
        <f t="shared" si="27"/>
        <v>37.179230559238533</v>
      </c>
      <c r="CO28" s="9">
        <v>1400</v>
      </c>
      <c r="CT28" s="16">
        <f t="shared" si="59"/>
        <v>172.28512450287383</v>
      </c>
      <c r="CU28" s="16">
        <f t="shared" si="28"/>
        <v>56.174074871540846</v>
      </c>
      <c r="CV28" s="16">
        <f t="shared" si="29"/>
        <v>43.774965957923058</v>
      </c>
      <c r="CW28" s="16">
        <f t="shared" si="30"/>
        <v>35.156853114171383</v>
      </c>
      <c r="CX28" s="16">
        <f t="shared" si="31"/>
        <v>37.179230559238533</v>
      </c>
      <c r="CY28" s="9">
        <v>1400</v>
      </c>
      <c r="DD28" s="16">
        <f t="shared" si="60"/>
        <v>172.28512450287383</v>
      </c>
      <c r="DE28" s="16">
        <f t="shared" si="32"/>
        <v>56.174074871540846</v>
      </c>
      <c r="DF28" s="16">
        <f t="shared" si="33"/>
        <v>43.774965957923058</v>
      </c>
      <c r="DG28" s="16">
        <f t="shared" si="34"/>
        <v>35.156853114171383</v>
      </c>
      <c r="DH28" s="16">
        <f t="shared" si="35"/>
        <v>37.179230559238533</v>
      </c>
      <c r="DI28" s="9">
        <v>1400</v>
      </c>
      <c r="DN28" s="16">
        <f t="shared" si="61"/>
        <v>172.28512450287383</v>
      </c>
      <c r="DO28" s="16">
        <f t="shared" si="36"/>
        <v>56.174074871540846</v>
      </c>
      <c r="DP28" s="16">
        <f t="shared" si="37"/>
        <v>43.774965957923058</v>
      </c>
      <c r="DQ28" s="16">
        <f t="shared" si="38"/>
        <v>35.156853114171383</v>
      </c>
      <c r="DR28" s="16">
        <f t="shared" si="39"/>
        <v>37.179230559238533</v>
      </c>
      <c r="DS28" s="9">
        <v>1400</v>
      </c>
      <c r="DX28" s="16">
        <f t="shared" si="62"/>
        <v>172.28512450287383</v>
      </c>
      <c r="DY28" s="16">
        <f t="shared" si="40"/>
        <v>56.174074871540846</v>
      </c>
      <c r="DZ28" s="16">
        <f t="shared" si="41"/>
        <v>43.774965957923058</v>
      </c>
      <c r="EA28" s="16">
        <f t="shared" si="42"/>
        <v>35.156853114171383</v>
      </c>
      <c r="EB28" s="16">
        <f t="shared" si="43"/>
        <v>37.179230559238533</v>
      </c>
      <c r="EC28" s="9">
        <v>1400</v>
      </c>
      <c r="EH28" s="16">
        <f t="shared" si="63"/>
        <v>172.28512450287383</v>
      </c>
      <c r="EI28" s="16">
        <f t="shared" si="44"/>
        <v>56.174074871540846</v>
      </c>
      <c r="EJ28" s="16">
        <f t="shared" si="45"/>
        <v>43.774965957923058</v>
      </c>
      <c r="EK28" s="16">
        <f t="shared" si="46"/>
        <v>35.156853114171383</v>
      </c>
      <c r="EL28" s="16">
        <f t="shared" si="47"/>
        <v>37.179230559238533</v>
      </c>
      <c r="EM28" s="9">
        <v>1400</v>
      </c>
      <c r="ER28" s="16">
        <f t="shared" si="64"/>
        <v>172.28512450287383</v>
      </c>
      <c r="ES28" s="16">
        <f t="shared" si="48"/>
        <v>56.174074871540846</v>
      </c>
      <c r="ET28" s="16">
        <f t="shared" si="49"/>
        <v>43.774965957923058</v>
      </c>
      <c r="EU28" s="16">
        <f t="shared" si="50"/>
        <v>35.156853114171383</v>
      </c>
      <c r="EV28" s="16">
        <f t="shared" si="51"/>
        <v>37.179230559238533</v>
      </c>
      <c r="EW28" s="9">
        <v>1400</v>
      </c>
    </row>
    <row r="29" spans="1:153" x14ac:dyDescent="0.3">
      <c r="A29" s="9">
        <v>1450</v>
      </c>
      <c r="B29">
        <v>57.99</v>
      </c>
      <c r="C29">
        <v>58.77</v>
      </c>
      <c r="D29">
        <v>290.14</v>
      </c>
      <c r="E29">
        <v>62.67</v>
      </c>
      <c r="G29" s="9">
        <v>1450</v>
      </c>
      <c r="H29">
        <v>46.61</v>
      </c>
      <c r="I29">
        <v>45.84</v>
      </c>
      <c r="J29">
        <v>248.95</v>
      </c>
      <c r="K29">
        <v>46.2</v>
      </c>
      <c r="M29" s="9">
        <v>1450</v>
      </c>
      <c r="N29">
        <v>34.64</v>
      </c>
      <c r="O29">
        <v>36.67</v>
      </c>
      <c r="P29">
        <v>240.6</v>
      </c>
      <c r="Q29">
        <v>25.9</v>
      </c>
      <c r="S29" s="9">
        <v>1450</v>
      </c>
      <c r="T29">
        <v>36.35</v>
      </c>
      <c r="U29">
        <v>38.770000000000003</v>
      </c>
      <c r="V29">
        <v>256.73</v>
      </c>
      <c r="W29">
        <v>27.66</v>
      </c>
      <c r="AB29" s="16">
        <f t="shared" si="52"/>
        <v>180.90027582548072</v>
      </c>
      <c r="AC29" s="16">
        <f t="shared" si="0"/>
        <v>59.028886030047495</v>
      </c>
      <c r="AD29" s="16">
        <f t="shared" si="1"/>
        <v>46.054309118616565</v>
      </c>
      <c r="AE29" s="16">
        <f t="shared" si="2"/>
        <v>36.853562965575485</v>
      </c>
      <c r="AF29" s="16">
        <f t="shared" si="3"/>
        <v>38.96351771124116</v>
      </c>
      <c r="AG29" s="9">
        <v>1450</v>
      </c>
      <c r="AL29" s="16">
        <f t="shared" si="53"/>
        <v>180.90027582548072</v>
      </c>
      <c r="AM29" s="16">
        <f t="shared" si="4"/>
        <v>59.028886030047495</v>
      </c>
      <c r="AN29" s="16">
        <f t="shared" si="5"/>
        <v>46.054309118616565</v>
      </c>
      <c r="AO29" s="16">
        <f t="shared" si="6"/>
        <v>36.853562965575485</v>
      </c>
      <c r="AP29" s="16">
        <f t="shared" si="7"/>
        <v>38.96351771124116</v>
      </c>
      <c r="AQ29" s="9">
        <v>1450</v>
      </c>
      <c r="AV29" s="16">
        <f t="shared" si="54"/>
        <v>180.90027582548072</v>
      </c>
      <c r="AW29" s="16">
        <f t="shared" si="8"/>
        <v>59.028886030047495</v>
      </c>
      <c r="AX29" s="16">
        <f t="shared" si="9"/>
        <v>46.054309118616565</v>
      </c>
      <c r="AY29" s="16">
        <f t="shared" si="10"/>
        <v>36.853562965575485</v>
      </c>
      <c r="AZ29" s="16">
        <f t="shared" si="11"/>
        <v>38.96351771124116</v>
      </c>
      <c r="BA29" s="9">
        <v>1450</v>
      </c>
      <c r="BF29" s="16">
        <f t="shared" si="55"/>
        <v>180.90027582548072</v>
      </c>
      <c r="BG29" s="16">
        <f t="shared" si="12"/>
        <v>59.028886030047495</v>
      </c>
      <c r="BH29" s="16">
        <f t="shared" si="13"/>
        <v>46.054309118616565</v>
      </c>
      <c r="BI29" s="16">
        <f t="shared" si="14"/>
        <v>36.853562965575485</v>
      </c>
      <c r="BJ29" s="16">
        <f t="shared" si="15"/>
        <v>38.96351771124116</v>
      </c>
      <c r="BK29" s="9">
        <v>1450</v>
      </c>
      <c r="BP29" s="16">
        <f t="shared" si="56"/>
        <v>180.90027582548072</v>
      </c>
      <c r="BQ29" s="16">
        <f t="shared" si="16"/>
        <v>59.028886030047495</v>
      </c>
      <c r="BR29" s="16">
        <f t="shared" si="17"/>
        <v>46.054309118616565</v>
      </c>
      <c r="BS29" s="16">
        <f t="shared" si="18"/>
        <v>36.853562965575485</v>
      </c>
      <c r="BT29" s="16">
        <f t="shared" si="19"/>
        <v>38.96351771124116</v>
      </c>
      <c r="BU29" s="9">
        <v>1450</v>
      </c>
      <c r="BZ29" s="16">
        <f t="shared" si="57"/>
        <v>180.90027582548072</v>
      </c>
      <c r="CA29" s="16">
        <f t="shared" si="20"/>
        <v>59.028886030047495</v>
      </c>
      <c r="CB29" s="16">
        <f t="shared" si="21"/>
        <v>46.054309118616565</v>
      </c>
      <c r="CC29" s="16">
        <f t="shared" si="22"/>
        <v>36.853562965575485</v>
      </c>
      <c r="CD29" s="16">
        <f t="shared" si="23"/>
        <v>38.96351771124116</v>
      </c>
      <c r="CE29" s="9">
        <v>1450</v>
      </c>
      <c r="CJ29" s="16">
        <f t="shared" si="58"/>
        <v>180.90027582548072</v>
      </c>
      <c r="CK29" s="16">
        <f t="shared" si="24"/>
        <v>59.028886030047495</v>
      </c>
      <c r="CL29" s="16">
        <f t="shared" si="25"/>
        <v>46.054309118616565</v>
      </c>
      <c r="CM29" s="16">
        <f t="shared" si="26"/>
        <v>36.853562965575485</v>
      </c>
      <c r="CN29" s="16">
        <f t="shared" si="27"/>
        <v>38.96351771124116</v>
      </c>
      <c r="CO29" s="9">
        <v>1450</v>
      </c>
      <c r="CT29" s="16">
        <f t="shared" si="59"/>
        <v>180.90027582548072</v>
      </c>
      <c r="CU29" s="16">
        <f t="shared" si="28"/>
        <v>59.028886030047495</v>
      </c>
      <c r="CV29" s="16">
        <f t="shared" si="29"/>
        <v>46.054309118616565</v>
      </c>
      <c r="CW29" s="16">
        <f t="shared" si="30"/>
        <v>36.853562965575485</v>
      </c>
      <c r="CX29" s="16">
        <f t="shared" si="31"/>
        <v>38.96351771124116</v>
      </c>
      <c r="CY29" s="9">
        <v>1450</v>
      </c>
      <c r="DD29" s="16">
        <f t="shared" si="60"/>
        <v>180.90027582548072</v>
      </c>
      <c r="DE29" s="16">
        <f t="shared" si="32"/>
        <v>59.028886030047495</v>
      </c>
      <c r="DF29" s="16">
        <f t="shared" si="33"/>
        <v>46.054309118616565</v>
      </c>
      <c r="DG29" s="16">
        <f t="shared" si="34"/>
        <v>36.853562965575485</v>
      </c>
      <c r="DH29" s="16">
        <f t="shared" si="35"/>
        <v>38.96351771124116</v>
      </c>
      <c r="DI29" s="9">
        <v>1450</v>
      </c>
      <c r="DN29" s="16">
        <f t="shared" si="61"/>
        <v>180.90027582548072</v>
      </c>
      <c r="DO29" s="16">
        <f t="shared" si="36"/>
        <v>59.028886030047495</v>
      </c>
      <c r="DP29" s="16">
        <f t="shared" si="37"/>
        <v>46.054309118616565</v>
      </c>
      <c r="DQ29" s="16">
        <f t="shared" si="38"/>
        <v>36.853562965575485</v>
      </c>
      <c r="DR29" s="16">
        <f t="shared" si="39"/>
        <v>38.96351771124116</v>
      </c>
      <c r="DS29" s="9">
        <v>1450</v>
      </c>
      <c r="DX29" s="16">
        <f t="shared" si="62"/>
        <v>180.90027582548072</v>
      </c>
      <c r="DY29" s="16">
        <f t="shared" si="40"/>
        <v>59.028886030047495</v>
      </c>
      <c r="DZ29" s="16">
        <f t="shared" si="41"/>
        <v>46.054309118616565</v>
      </c>
      <c r="EA29" s="16">
        <f t="shared" si="42"/>
        <v>36.853562965575485</v>
      </c>
      <c r="EB29" s="16">
        <f t="shared" si="43"/>
        <v>38.96351771124116</v>
      </c>
      <c r="EC29" s="9">
        <v>1450</v>
      </c>
      <c r="EH29" s="16">
        <f t="shared" si="63"/>
        <v>180.90027582548072</v>
      </c>
      <c r="EI29" s="16">
        <f t="shared" si="44"/>
        <v>59.028886030047495</v>
      </c>
      <c r="EJ29" s="16">
        <f t="shared" si="45"/>
        <v>46.054309118616565</v>
      </c>
      <c r="EK29" s="16">
        <f t="shared" si="46"/>
        <v>36.853562965575485</v>
      </c>
      <c r="EL29" s="16">
        <f t="shared" si="47"/>
        <v>38.96351771124116</v>
      </c>
      <c r="EM29" s="9">
        <v>1450</v>
      </c>
      <c r="ER29" s="16">
        <f t="shared" si="64"/>
        <v>180.90027582548072</v>
      </c>
      <c r="ES29" s="16">
        <f t="shared" si="48"/>
        <v>59.028886030047495</v>
      </c>
      <c r="ET29" s="16">
        <f t="shared" si="49"/>
        <v>46.054309118616565</v>
      </c>
      <c r="EU29" s="16">
        <f t="shared" si="50"/>
        <v>36.853562965575485</v>
      </c>
      <c r="EV29" s="16">
        <f t="shared" si="51"/>
        <v>38.96351771124116</v>
      </c>
      <c r="EW29" s="9">
        <v>1450</v>
      </c>
    </row>
    <row r="30" spans="1:153" x14ac:dyDescent="0.3">
      <c r="A30" s="9">
        <v>1500</v>
      </c>
      <c r="B30">
        <v>58.29</v>
      </c>
      <c r="C30">
        <v>61.68</v>
      </c>
      <c r="D30">
        <v>292.11</v>
      </c>
      <c r="E30">
        <v>61.74</v>
      </c>
      <c r="G30" s="9">
        <v>1500</v>
      </c>
      <c r="H30">
        <v>47.1</v>
      </c>
      <c r="I30">
        <v>48.18</v>
      </c>
      <c r="J30">
        <v>250.53</v>
      </c>
      <c r="K30">
        <v>45.66</v>
      </c>
      <c r="M30" s="9">
        <v>1500</v>
      </c>
      <c r="N30">
        <v>34.799999999999997</v>
      </c>
      <c r="O30">
        <v>38.4</v>
      </c>
      <c r="P30">
        <v>241.78</v>
      </c>
      <c r="Q30">
        <v>26</v>
      </c>
      <c r="S30" s="9">
        <v>1500</v>
      </c>
      <c r="T30">
        <v>36.49</v>
      </c>
      <c r="U30">
        <v>40.590000000000003</v>
      </c>
      <c r="V30">
        <v>257.95999999999998</v>
      </c>
      <c r="W30">
        <v>27.77</v>
      </c>
      <c r="AB30" s="16">
        <f t="shared" si="52"/>
        <v>189.53982362134224</v>
      </c>
      <c r="AC30" s="16">
        <f t="shared" si="0"/>
        <v>61.889174807933919</v>
      </c>
      <c r="AD30" s="16">
        <f t="shared" si="1"/>
        <v>48.351183913017692</v>
      </c>
      <c r="AE30" s="16">
        <f t="shared" si="2"/>
        <v>38.551821082877964</v>
      </c>
      <c r="AF30" s="16">
        <f t="shared" si="3"/>
        <v>40.747643817512667</v>
      </c>
      <c r="AG30" s="9">
        <v>1500</v>
      </c>
      <c r="AL30" s="16">
        <f t="shared" si="53"/>
        <v>189.53982362134224</v>
      </c>
      <c r="AM30" s="16">
        <f t="shared" si="4"/>
        <v>61.889174807933919</v>
      </c>
      <c r="AN30" s="16">
        <f t="shared" si="5"/>
        <v>48.351183913017692</v>
      </c>
      <c r="AO30" s="16">
        <f t="shared" si="6"/>
        <v>38.551821082877964</v>
      </c>
      <c r="AP30" s="16">
        <f t="shared" si="7"/>
        <v>40.747643817512667</v>
      </c>
      <c r="AQ30" s="9">
        <v>1500</v>
      </c>
      <c r="AV30" s="16">
        <f t="shared" si="54"/>
        <v>189.53982362134224</v>
      </c>
      <c r="AW30" s="16">
        <f t="shared" si="8"/>
        <v>61.889174807933919</v>
      </c>
      <c r="AX30" s="16">
        <f t="shared" si="9"/>
        <v>48.351183913017692</v>
      </c>
      <c r="AY30" s="16">
        <f t="shared" si="10"/>
        <v>38.551821082877964</v>
      </c>
      <c r="AZ30" s="16">
        <f t="shared" si="11"/>
        <v>40.747643817512667</v>
      </c>
      <c r="BA30" s="9">
        <v>1500</v>
      </c>
      <c r="BF30" s="16">
        <f t="shared" si="55"/>
        <v>189.53982362134224</v>
      </c>
      <c r="BG30" s="16">
        <f t="shared" si="12"/>
        <v>61.889174807933919</v>
      </c>
      <c r="BH30" s="16">
        <f t="shared" si="13"/>
        <v>48.351183913017692</v>
      </c>
      <c r="BI30" s="16">
        <f t="shared" si="14"/>
        <v>38.551821082877964</v>
      </c>
      <c r="BJ30" s="16">
        <f t="shared" si="15"/>
        <v>40.747643817512667</v>
      </c>
      <c r="BK30" s="9">
        <v>1500</v>
      </c>
      <c r="BP30" s="16">
        <f t="shared" si="56"/>
        <v>189.53982362134224</v>
      </c>
      <c r="BQ30" s="16">
        <f t="shared" si="16"/>
        <v>61.889174807933919</v>
      </c>
      <c r="BR30" s="16">
        <f t="shared" si="17"/>
        <v>48.351183913017692</v>
      </c>
      <c r="BS30" s="16">
        <f t="shared" si="18"/>
        <v>38.551821082877964</v>
      </c>
      <c r="BT30" s="16">
        <f t="shared" si="19"/>
        <v>40.747643817512667</v>
      </c>
      <c r="BU30" s="9">
        <v>1500</v>
      </c>
      <c r="BZ30" s="16">
        <f t="shared" si="57"/>
        <v>189.53982362134224</v>
      </c>
      <c r="CA30" s="16">
        <f t="shared" si="20"/>
        <v>61.889174807933919</v>
      </c>
      <c r="CB30" s="16">
        <f t="shared" si="21"/>
        <v>48.351183913017692</v>
      </c>
      <c r="CC30" s="16">
        <f t="shared" si="22"/>
        <v>38.551821082877964</v>
      </c>
      <c r="CD30" s="16">
        <f t="shared" si="23"/>
        <v>40.747643817512667</v>
      </c>
      <c r="CE30" s="9">
        <v>1500</v>
      </c>
      <c r="CJ30" s="16">
        <f t="shared" si="58"/>
        <v>189.53982362134224</v>
      </c>
      <c r="CK30" s="16">
        <f t="shared" si="24"/>
        <v>61.889174807933919</v>
      </c>
      <c r="CL30" s="16">
        <f t="shared" si="25"/>
        <v>48.351183913017692</v>
      </c>
      <c r="CM30" s="16">
        <f t="shared" si="26"/>
        <v>38.551821082877964</v>
      </c>
      <c r="CN30" s="16">
        <f t="shared" si="27"/>
        <v>40.747643817512667</v>
      </c>
      <c r="CO30" s="9">
        <v>1500</v>
      </c>
      <c r="CT30" s="16">
        <f t="shared" si="59"/>
        <v>189.53982362134224</v>
      </c>
      <c r="CU30" s="16">
        <f t="shared" si="28"/>
        <v>61.889174807933919</v>
      </c>
      <c r="CV30" s="16">
        <f t="shared" si="29"/>
        <v>48.351183913017692</v>
      </c>
      <c r="CW30" s="16">
        <f t="shared" si="30"/>
        <v>38.551821082877964</v>
      </c>
      <c r="CX30" s="16">
        <f t="shared" si="31"/>
        <v>40.747643817512667</v>
      </c>
      <c r="CY30" s="9">
        <v>1500</v>
      </c>
      <c r="DD30" s="16">
        <f t="shared" si="60"/>
        <v>189.53982362134224</v>
      </c>
      <c r="DE30" s="16">
        <f t="shared" si="32"/>
        <v>61.889174807933919</v>
      </c>
      <c r="DF30" s="16">
        <f t="shared" si="33"/>
        <v>48.351183913017692</v>
      </c>
      <c r="DG30" s="16">
        <f t="shared" si="34"/>
        <v>38.551821082877964</v>
      </c>
      <c r="DH30" s="16">
        <f t="shared" si="35"/>
        <v>40.747643817512667</v>
      </c>
      <c r="DI30" s="9">
        <v>1500</v>
      </c>
      <c r="DN30" s="16">
        <f t="shared" si="61"/>
        <v>189.53982362134224</v>
      </c>
      <c r="DO30" s="16">
        <f t="shared" si="36"/>
        <v>61.889174807933919</v>
      </c>
      <c r="DP30" s="16">
        <f t="shared" si="37"/>
        <v>48.351183913017692</v>
      </c>
      <c r="DQ30" s="16">
        <f t="shared" si="38"/>
        <v>38.551821082877964</v>
      </c>
      <c r="DR30" s="16">
        <f t="shared" si="39"/>
        <v>40.747643817512667</v>
      </c>
      <c r="DS30" s="9">
        <v>1500</v>
      </c>
      <c r="DX30" s="16">
        <f t="shared" si="62"/>
        <v>189.53982362134224</v>
      </c>
      <c r="DY30" s="16">
        <f t="shared" si="40"/>
        <v>61.889174807933919</v>
      </c>
      <c r="DZ30" s="16">
        <f t="shared" si="41"/>
        <v>48.351183913017692</v>
      </c>
      <c r="EA30" s="16">
        <f t="shared" si="42"/>
        <v>38.551821082877964</v>
      </c>
      <c r="EB30" s="16">
        <f t="shared" si="43"/>
        <v>40.747643817512667</v>
      </c>
      <c r="EC30" s="9">
        <v>1500</v>
      </c>
      <c r="EH30" s="16">
        <f t="shared" si="63"/>
        <v>189.53982362134224</v>
      </c>
      <c r="EI30" s="16">
        <f t="shared" si="44"/>
        <v>61.889174807933919</v>
      </c>
      <c r="EJ30" s="16">
        <f t="shared" si="45"/>
        <v>48.351183913017692</v>
      </c>
      <c r="EK30" s="16">
        <f t="shared" si="46"/>
        <v>38.551821082877964</v>
      </c>
      <c r="EL30" s="16">
        <f t="shared" si="47"/>
        <v>40.747643817512667</v>
      </c>
      <c r="EM30" s="9">
        <v>1500</v>
      </c>
      <c r="ER30" s="16">
        <f t="shared" si="64"/>
        <v>189.53982362134224</v>
      </c>
      <c r="ES30" s="16">
        <f t="shared" si="48"/>
        <v>61.889174807933919</v>
      </c>
      <c r="ET30" s="16">
        <f t="shared" si="49"/>
        <v>48.351183913017692</v>
      </c>
      <c r="EU30" s="16">
        <f t="shared" si="50"/>
        <v>38.551821082877964</v>
      </c>
      <c r="EV30" s="16">
        <f t="shared" si="51"/>
        <v>40.747643817512667</v>
      </c>
      <c r="EW30" s="9">
        <v>1500</v>
      </c>
    </row>
    <row r="31" spans="1:153" x14ac:dyDescent="0.3">
      <c r="A31" s="9">
        <v>1550</v>
      </c>
      <c r="B31">
        <v>58.57</v>
      </c>
      <c r="C31">
        <v>64.599999999999994</v>
      </c>
      <c r="D31">
        <v>294.02999999999997</v>
      </c>
      <c r="E31">
        <v>60.89</v>
      </c>
      <c r="G31" s="9">
        <v>1550</v>
      </c>
      <c r="H31">
        <v>47.58</v>
      </c>
      <c r="I31">
        <v>50.55</v>
      </c>
      <c r="J31">
        <v>252.09</v>
      </c>
      <c r="K31">
        <v>45.16</v>
      </c>
      <c r="M31" s="9">
        <v>1550</v>
      </c>
      <c r="N31">
        <v>34.950000000000003</v>
      </c>
      <c r="O31">
        <v>40.15</v>
      </c>
      <c r="P31">
        <v>242.92</v>
      </c>
      <c r="Q31">
        <v>26.1</v>
      </c>
      <c r="S31" s="9">
        <v>1550</v>
      </c>
      <c r="T31">
        <v>36.630000000000003</v>
      </c>
      <c r="U31">
        <v>42.42</v>
      </c>
      <c r="V31">
        <v>259.16000000000003</v>
      </c>
      <c r="W31">
        <v>27.88</v>
      </c>
      <c r="AB31" s="16">
        <f t="shared" si="52"/>
        <v>198.21046977594395</v>
      </c>
      <c r="AC31" s="16">
        <f t="shared" si="0"/>
        <v>64.756657967367971</v>
      </c>
      <c r="AD31" s="16">
        <f t="shared" si="1"/>
        <v>50.667117882148865</v>
      </c>
      <c r="AE31" s="16">
        <f t="shared" si="2"/>
        <v>40.253196601872482</v>
      </c>
      <c r="AF31" s="16">
        <f t="shared" si="3"/>
        <v>42.533497324554652</v>
      </c>
      <c r="AG31" s="9">
        <v>1550</v>
      </c>
      <c r="AL31" s="16">
        <f t="shared" si="53"/>
        <v>198.21046977594395</v>
      </c>
      <c r="AM31" s="16">
        <f t="shared" si="4"/>
        <v>64.756657967367971</v>
      </c>
      <c r="AN31" s="16">
        <f t="shared" si="5"/>
        <v>50.667117882148865</v>
      </c>
      <c r="AO31" s="16">
        <f t="shared" si="6"/>
        <v>40.253196601872482</v>
      </c>
      <c r="AP31" s="16">
        <f t="shared" si="7"/>
        <v>42.533497324554652</v>
      </c>
      <c r="AQ31" s="9">
        <v>1550</v>
      </c>
      <c r="AV31" s="16">
        <f t="shared" si="54"/>
        <v>198.21046977594395</v>
      </c>
      <c r="AW31" s="16">
        <f t="shared" si="8"/>
        <v>64.756657967367971</v>
      </c>
      <c r="AX31" s="16">
        <f t="shared" si="9"/>
        <v>50.667117882148865</v>
      </c>
      <c r="AY31" s="16">
        <f t="shared" si="10"/>
        <v>40.253196601872482</v>
      </c>
      <c r="AZ31" s="16">
        <f t="shared" si="11"/>
        <v>42.533497324554652</v>
      </c>
      <c r="BA31" s="9">
        <v>1550</v>
      </c>
      <c r="BF31" s="16">
        <f t="shared" si="55"/>
        <v>198.21046977594395</v>
      </c>
      <c r="BG31" s="16">
        <f t="shared" si="12"/>
        <v>64.756657967367971</v>
      </c>
      <c r="BH31" s="16">
        <f t="shared" si="13"/>
        <v>50.667117882148865</v>
      </c>
      <c r="BI31" s="16">
        <f t="shared" si="14"/>
        <v>40.253196601872482</v>
      </c>
      <c r="BJ31" s="16">
        <f t="shared" si="15"/>
        <v>42.533497324554652</v>
      </c>
      <c r="BK31" s="9">
        <v>1550</v>
      </c>
      <c r="BP31" s="16">
        <f t="shared" si="56"/>
        <v>198.21046977594395</v>
      </c>
      <c r="BQ31" s="16">
        <f t="shared" si="16"/>
        <v>64.756657967367971</v>
      </c>
      <c r="BR31" s="16">
        <f t="shared" si="17"/>
        <v>50.667117882148865</v>
      </c>
      <c r="BS31" s="16">
        <f t="shared" si="18"/>
        <v>40.253196601872482</v>
      </c>
      <c r="BT31" s="16">
        <f t="shared" si="19"/>
        <v>42.533497324554652</v>
      </c>
      <c r="BU31" s="9">
        <v>1550</v>
      </c>
      <c r="BZ31" s="16">
        <f t="shared" si="57"/>
        <v>198.21046977594395</v>
      </c>
      <c r="CA31" s="16">
        <f t="shared" si="20"/>
        <v>64.756657967367971</v>
      </c>
      <c r="CB31" s="16">
        <f t="shared" si="21"/>
        <v>50.667117882148865</v>
      </c>
      <c r="CC31" s="16">
        <f t="shared" si="22"/>
        <v>40.253196601872482</v>
      </c>
      <c r="CD31" s="16">
        <f t="shared" si="23"/>
        <v>42.533497324554652</v>
      </c>
      <c r="CE31" s="9">
        <v>1550</v>
      </c>
      <c r="CJ31" s="16">
        <f t="shared" si="58"/>
        <v>198.21046977594395</v>
      </c>
      <c r="CK31" s="16">
        <f t="shared" si="24"/>
        <v>64.756657967367971</v>
      </c>
      <c r="CL31" s="16">
        <f t="shared" si="25"/>
        <v>50.667117882148865</v>
      </c>
      <c r="CM31" s="16">
        <f t="shared" si="26"/>
        <v>40.253196601872482</v>
      </c>
      <c r="CN31" s="16">
        <f t="shared" si="27"/>
        <v>42.533497324554652</v>
      </c>
      <c r="CO31" s="9">
        <v>1550</v>
      </c>
      <c r="CT31" s="16">
        <f t="shared" si="59"/>
        <v>198.21046977594395</v>
      </c>
      <c r="CU31" s="16">
        <f t="shared" si="28"/>
        <v>64.756657967367971</v>
      </c>
      <c r="CV31" s="16">
        <f t="shared" si="29"/>
        <v>50.667117882148865</v>
      </c>
      <c r="CW31" s="16">
        <f t="shared" si="30"/>
        <v>40.253196601872482</v>
      </c>
      <c r="CX31" s="16">
        <f t="shared" si="31"/>
        <v>42.533497324554652</v>
      </c>
      <c r="CY31" s="9">
        <v>1550</v>
      </c>
      <c r="DD31" s="16">
        <f t="shared" si="60"/>
        <v>198.21046977594395</v>
      </c>
      <c r="DE31" s="16">
        <f t="shared" si="32"/>
        <v>64.756657967367971</v>
      </c>
      <c r="DF31" s="16">
        <f t="shared" si="33"/>
        <v>50.667117882148865</v>
      </c>
      <c r="DG31" s="16">
        <f t="shared" si="34"/>
        <v>40.253196601872482</v>
      </c>
      <c r="DH31" s="16">
        <f t="shared" si="35"/>
        <v>42.533497324554652</v>
      </c>
      <c r="DI31" s="9">
        <v>1550</v>
      </c>
      <c r="DN31" s="16">
        <f t="shared" si="61"/>
        <v>198.21046977594395</v>
      </c>
      <c r="DO31" s="16">
        <f t="shared" si="36"/>
        <v>64.756657967367971</v>
      </c>
      <c r="DP31" s="16">
        <f t="shared" si="37"/>
        <v>50.667117882148865</v>
      </c>
      <c r="DQ31" s="16">
        <f t="shared" si="38"/>
        <v>40.253196601872482</v>
      </c>
      <c r="DR31" s="16">
        <f t="shared" si="39"/>
        <v>42.533497324554652</v>
      </c>
      <c r="DS31" s="9">
        <v>1550</v>
      </c>
      <c r="DX31" s="16">
        <f t="shared" si="62"/>
        <v>198.21046977594395</v>
      </c>
      <c r="DY31" s="16">
        <f t="shared" si="40"/>
        <v>64.756657967367971</v>
      </c>
      <c r="DZ31" s="16">
        <f t="shared" si="41"/>
        <v>50.667117882148865</v>
      </c>
      <c r="EA31" s="16">
        <f t="shared" si="42"/>
        <v>40.253196601872482</v>
      </c>
      <c r="EB31" s="16">
        <f t="shared" si="43"/>
        <v>42.533497324554652</v>
      </c>
      <c r="EC31" s="9">
        <v>1550</v>
      </c>
      <c r="EH31" s="16">
        <f t="shared" si="63"/>
        <v>198.21046977594395</v>
      </c>
      <c r="EI31" s="16">
        <f t="shared" si="44"/>
        <v>64.756657967367971</v>
      </c>
      <c r="EJ31" s="16">
        <f t="shared" si="45"/>
        <v>50.667117882148865</v>
      </c>
      <c r="EK31" s="16">
        <f t="shared" si="46"/>
        <v>40.253196601872482</v>
      </c>
      <c r="EL31" s="16">
        <f t="shared" si="47"/>
        <v>42.533497324554652</v>
      </c>
      <c r="EM31" s="9">
        <v>1550</v>
      </c>
      <c r="ER31" s="16">
        <f t="shared" si="64"/>
        <v>198.21046977594395</v>
      </c>
      <c r="ES31" s="16">
        <f t="shared" si="48"/>
        <v>64.756657967367971</v>
      </c>
      <c r="ET31" s="16">
        <f t="shared" si="49"/>
        <v>50.667117882148865</v>
      </c>
      <c r="EU31" s="16">
        <f t="shared" si="50"/>
        <v>40.253196601872482</v>
      </c>
      <c r="EV31" s="16">
        <f t="shared" si="51"/>
        <v>42.533497324554652</v>
      </c>
      <c r="EW31" s="9">
        <v>1550</v>
      </c>
    </row>
    <row r="32" spans="1:153" x14ac:dyDescent="0.3">
      <c r="A32" s="9">
        <v>1600</v>
      </c>
      <c r="B32">
        <v>58.83</v>
      </c>
      <c r="C32">
        <v>67.540000000000006</v>
      </c>
      <c r="D32">
        <v>295.89</v>
      </c>
      <c r="E32">
        <v>60.1</v>
      </c>
      <c r="G32" s="9">
        <v>1600</v>
      </c>
      <c r="H32">
        <v>48.03</v>
      </c>
      <c r="I32">
        <v>52.94</v>
      </c>
      <c r="J32">
        <v>253.6</v>
      </c>
      <c r="K32">
        <v>44.7</v>
      </c>
      <c r="M32" s="9">
        <v>1600</v>
      </c>
      <c r="N32">
        <v>35.1</v>
      </c>
      <c r="O32">
        <v>41.9</v>
      </c>
      <c r="P32">
        <v>244.04</v>
      </c>
      <c r="Q32">
        <v>26.2</v>
      </c>
      <c r="S32" s="9">
        <v>1600</v>
      </c>
      <c r="T32">
        <v>36.770000000000003</v>
      </c>
      <c r="U32">
        <v>44.25</v>
      </c>
      <c r="V32">
        <v>260.33</v>
      </c>
      <c r="W32">
        <v>27.99</v>
      </c>
      <c r="AB32" s="16">
        <f t="shared" si="52"/>
        <v>206.91914987196475</v>
      </c>
      <c r="AC32" s="16">
        <f t="shared" si="0"/>
        <v>67.633177678151299</v>
      </c>
      <c r="AD32" s="16">
        <f t="shared" si="1"/>
        <v>53.003652962664461</v>
      </c>
      <c r="AE32" s="16">
        <f t="shared" si="2"/>
        <v>41.959295017603182</v>
      </c>
      <c r="AF32" s="16">
        <f t="shared" si="3"/>
        <v>44.3230242135458</v>
      </c>
      <c r="AG32" s="9">
        <v>1600</v>
      </c>
      <c r="AL32" s="16">
        <f t="shared" si="53"/>
        <v>206.91914987196475</v>
      </c>
      <c r="AM32" s="16">
        <f t="shared" si="4"/>
        <v>67.633177678151299</v>
      </c>
      <c r="AN32" s="16">
        <f t="shared" si="5"/>
        <v>53.003652962664461</v>
      </c>
      <c r="AO32" s="16">
        <f t="shared" si="6"/>
        <v>41.959295017603182</v>
      </c>
      <c r="AP32" s="16">
        <f t="shared" si="7"/>
        <v>44.3230242135458</v>
      </c>
      <c r="AQ32" s="9">
        <v>1600</v>
      </c>
      <c r="AV32" s="16">
        <f t="shared" si="54"/>
        <v>206.91914987196475</v>
      </c>
      <c r="AW32" s="16">
        <f t="shared" si="8"/>
        <v>67.633177678151299</v>
      </c>
      <c r="AX32" s="16">
        <f t="shared" si="9"/>
        <v>53.003652962664461</v>
      </c>
      <c r="AY32" s="16">
        <f t="shared" si="10"/>
        <v>41.959295017603182</v>
      </c>
      <c r="AZ32" s="16">
        <f t="shared" si="11"/>
        <v>44.3230242135458</v>
      </c>
      <c r="BA32" s="9">
        <v>1600</v>
      </c>
      <c r="BF32" s="16">
        <f t="shared" si="55"/>
        <v>206.91914987196475</v>
      </c>
      <c r="BG32" s="16">
        <f t="shared" si="12"/>
        <v>67.633177678151299</v>
      </c>
      <c r="BH32" s="16">
        <f t="shared" si="13"/>
        <v>53.003652962664461</v>
      </c>
      <c r="BI32" s="16">
        <f t="shared" si="14"/>
        <v>41.959295017603182</v>
      </c>
      <c r="BJ32" s="16">
        <f t="shared" si="15"/>
        <v>44.3230242135458</v>
      </c>
      <c r="BK32" s="9">
        <v>1600</v>
      </c>
      <c r="BP32" s="16">
        <f t="shared" si="56"/>
        <v>206.91914987196475</v>
      </c>
      <c r="BQ32" s="16">
        <f t="shared" si="16"/>
        <v>67.633177678151299</v>
      </c>
      <c r="BR32" s="16">
        <f t="shared" si="17"/>
        <v>53.003652962664461</v>
      </c>
      <c r="BS32" s="16">
        <f t="shared" si="18"/>
        <v>41.959295017603182</v>
      </c>
      <c r="BT32" s="16">
        <f t="shared" si="19"/>
        <v>44.3230242135458</v>
      </c>
      <c r="BU32" s="9">
        <v>1600</v>
      </c>
      <c r="BZ32" s="16">
        <f t="shared" si="57"/>
        <v>206.91914987196475</v>
      </c>
      <c r="CA32" s="16">
        <f t="shared" si="20"/>
        <v>67.633177678151299</v>
      </c>
      <c r="CB32" s="16">
        <f t="shared" si="21"/>
        <v>53.003652962664461</v>
      </c>
      <c r="CC32" s="16">
        <f t="shared" si="22"/>
        <v>41.959295017603182</v>
      </c>
      <c r="CD32" s="16">
        <f t="shared" si="23"/>
        <v>44.3230242135458</v>
      </c>
      <c r="CE32" s="9">
        <v>1600</v>
      </c>
      <c r="CJ32" s="16">
        <f t="shared" si="58"/>
        <v>206.91914987196475</v>
      </c>
      <c r="CK32" s="16">
        <f t="shared" si="24"/>
        <v>67.633177678151299</v>
      </c>
      <c r="CL32" s="16">
        <f t="shared" si="25"/>
        <v>53.003652962664461</v>
      </c>
      <c r="CM32" s="16">
        <f t="shared" si="26"/>
        <v>41.959295017603182</v>
      </c>
      <c r="CN32" s="16">
        <f t="shared" si="27"/>
        <v>44.3230242135458</v>
      </c>
      <c r="CO32" s="9">
        <v>1600</v>
      </c>
      <c r="CT32" s="16">
        <f t="shared" si="59"/>
        <v>206.91914987196475</v>
      </c>
      <c r="CU32" s="16">
        <f t="shared" si="28"/>
        <v>67.633177678151299</v>
      </c>
      <c r="CV32" s="16">
        <f t="shared" si="29"/>
        <v>53.003652962664461</v>
      </c>
      <c r="CW32" s="16">
        <f t="shared" si="30"/>
        <v>41.959295017603182</v>
      </c>
      <c r="CX32" s="16">
        <f t="shared" si="31"/>
        <v>44.3230242135458</v>
      </c>
      <c r="CY32" s="9">
        <v>1600</v>
      </c>
      <c r="DD32" s="16">
        <f t="shared" si="60"/>
        <v>206.91914987196475</v>
      </c>
      <c r="DE32" s="16">
        <f t="shared" si="32"/>
        <v>67.633177678151299</v>
      </c>
      <c r="DF32" s="16">
        <f t="shared" si="33"/>
        <v>53.003652962664461</v>
      </c>
      <c r="DG32" s="16">
        <f t="shared" si="34"/>
        <v>41.959295017603182</v>
      </c>
      <c r="DH32" s="16">
        <f t="shared" si="35"/>
        <v>44.3230242135458</v>
      </c>
      <c r="DI32" s="9">
        <v>1600</v>
      </c>
      <c r="DN32" s="16">
        <f t="shared" si="61"/>
        <v>206.91914987196475</v>
      </c>
      <c r="DO32" s="16">
        <f t="shared" si="36"/>
        <v>67.633177678151299</v>
      </c>
      <c r="DP32" s="16">
        <f t="shared" si="37"/>
        <v>53.003652962664461</v>
      </c>
      <c r="DQ32" s="16">
        <f t="shared" si="38"/>
        <v>41.959295017603182</v>
      </c>
      <c r="DR32" s="16">
        <f t="shared" si="39"/>
        <v>44.3230242135458</v>
      </c>
      <c r="DS32" s="9">
        <v>1600</v>
      </c>
      <c r="DX32" s="16">
        <f t="shared" si="62"/>
        <v>206.91914987196475</v>
      </c>
      <c r="DY32" s="16">
        <f t="shared" si="40"/>
        <v>67.633177678151299</v>
      </c>
      <c r="DZ32" s="16">
        <f t="shared" si="41"/>
        <v>53.003652962664461</v>
      </c>
      <c r="EA32" s="16">
        <f t="shared" si="42"/>
        <v>41.959295017603182</v>
      </c>
      <c r="EB32" s="16">
        <f t="shared" si="43"/>
        <v>44.3230242135458</v>
      </c>
      <c r="EC32" s="9">
        <v>1600</v>
      </c>
      <c r="EH32" s="16">
        <f t="shared" si="63"/>
        <v>206.91914987196475</v>
      </c>
      <c r="EI32" s="16">
        <f t="shared" si="44"/>
        <v>67.633177678151299</v>
      </c>
      <c r="EJ32" s="16">
        <f t="shared" si="45"/>
        <v>53.003652962664461</v>
      </c>
      <c r="EK32" s="16">
        <f t="shared" si="46"/>
        <v>41.959295017603182</v>
      </c>
      <c r="EL32" s="16">
        <f t="shared" si="47"/>
        <v>44.3230242135458</v>
      </c>
      <c r="EM32" s="9">
        <v>1600</v>
      </c>
      <c r="ER32" s="16">
        <f t="shared" si="64"/>
        <v>206.91914987196475</v>
      </c>
      <c r="ES32" s="16">
        <f t="shared" si="48"/>
        <v>67.633177678151299</v>
      </c>
      <c r="ET32" s="16">
        <f t="shared" si="49"/>
        <v>53.003652962664461</v>
      </c>
      <c r="EU32" s="16">
        <f t="shared" si="50"/>
        <v>41.959295017603182</v>
      </c>
      <c r="EV32" s="16">
        <f t="shared" si="51"/>
        <v>44.3230242135458</v>
      </c>
      <c r="EW32" s="9">
        <v>1600</v>
      </c>
    </row>
    <row r="33" spans="1:153" x14ac:dyDescent="0.3">
      <c r="A33" s="9">
        <v>1650</v>
      </c>
      <c r="B33">
        <v>59.08</v>
      </c>
      <c r="C33">
        <v>70.48</v>
      </c>
      <c r="D33">
        <v>297.70999999999998</v>
      </c>
      <c r="E33">
        <v>59.36</v>
      </c>
      <c r="G33" s="9">
        <v>1650</v>
      </c>
      <c r="H33">
        <v>48.47</v>
      </c>
      <c r="I33">
        <v>55.35</v>
      </c>
      <c r="J33">
        <v>255.09</v>
      </c>
      <c r="K33">
        <v>44.28</v>
      </c>
      <c r="M33" s="9">
        <v>1650</v>
      </c>
      <c r="N33">
        <v>35.229999999999997</v>
      </c>
      <c r="O33">
        <v>43.66</v>
      </c>
      <c r="P33">
        <v>245.12</v>
      </c>
      <c r="Q33">
        <v>26.3</v>
      </c>
      <c r="S33" s="9">
        <v>1650</v>
      </c>
      <c r="T33">
        <v>36.9</v>
      </c>
      <c r="U33">
        <v>46.09</v>
      </c>
      <c r="V33">
        <v>261.45999999999998</v>
      </c>
      <c r="W33">
        <v>28.09</v>
      </c>
      <c r="AB33" s="16">
        <f t="shared" si="52"/>
        <v>215.67273739511211</v>
      </c>
      <c r="AC33" s="16">
        <f t="shared" si="0"/>
        <v>70.520606758660065</v>
      </c>
      <c r="AD33" s="16">
        <f t="shared" si="1"/>
        <v>55.362277497224305</v>
      </c>
      <c r="AE33" s="16">
        <f t="shared" si="2"/>
        <v>43.671695592729968</v>
      </c>
      <c r="AF33" s="16">
        <f t="shared" si="3"/>
        <v>46.118157546497784</v>
      </c>
      <c r="AG33" s="9">
        <v>1650</v>
      </c>
      <c r="AL33" s="16">
        <f t="shared" si="53"/>
        <v>215.67273739511211</v>
      </c>
      <c r="AM33" s="16">
        <f t="shared" si="4"/>
        <v>70.520606758660065</v>
      </c>
      <c r="AN33" s="16">
        <f t="shared" si="5"/>
        <v>55.362277497224305</v>
      </c>
      <c r="AO33" s="16">
        <f t="shared" si="6"/>
        <v>43.671695592729968</v>
      </c>
      <c r="AP33" s="16">
        <f t="shared" si="7"/>
        <v>46.118157546497784</v>
      </c>
      <c r="AQ33" s="9">
        <v>1650</v>
      </c>
      <c r="AV33" s="16">
        <f t="shared" si="54"/>
        <v>215.67273739511211</v>
      </c>
      <c r="AW33" s="16">
        <f t="shared" si="8"/>
        <v>70.520606758660065</v>
      </c>
      <c r="AX33" s="16">
        <f t="shared" si="9"/>
        <v>55.362277497224305</v>
      </c>
      <c r="AY33" s="16">
        <f t="shared" si="10"/>
        <v>43.671695592729968</v>
      </c>
      <c r="AZ33" s="16">
        <f t="shared" si="11"/>
        <v>46.118157546497784</v>
      </c>
      <c r="BA33" s="9">
        <v>1650</v>
      </c>
      <c r="BF33" s="16">
        <f t="shared" si="55"/>
        <v>215.67273739511211</v>
      </c>
      <c r="BG33" s="16">
        <f t="shared" si="12"/>
        <v>70.520606758660065</v>
      </c>
      <c r="BH33" s="16">
        <f t="shared" si="13"/>
        <v>55.362277497224305</v>
      </c>
      <c r="BI33" s="16">
        <f t="shared" si="14"/>
        <v>43.671695592729968</v>
      </c>
      <c r="BJ33" s="16">
        <f t="shared" si="15"/>
        <v>46.118157546497784</v>
      </c>
      <c r="BK33" s="9">
        <v>1650</v>
      </c>
      <c r="BP33" s="16">
        <f t="shared" si="56"/>
        <v>215.67273739511211</v>
      </c>
      <c r="BQ33" s="16">
        <f t="shared" si="16"/>
        <v>70.520606758660065</v>
      </c>
      <c r="BR33" s="16">
        <f t="shared" si="17"/>
        <v>55.362277497224305</v>
      </c>
      <c r="BS33" s="16">
        <f t="shared" si="18"/>
        <v>43.671695592729968</v>
      </c>
      <c r="BT33" s="16">
        <f t="shared" si="19"/>
        <v>46.118157546497784</v>
      </c>
      <c r="BU33" s="9">
        <v>1650</v>
      </c>
      <c r="BZ33" s="16">
        <f t="shared" si="57"/>
        <v>215.67273739511211</v>
      </c>
      <c r="CA33" s="16">
        <f t="shared" si="20"/>
        <v>70.520606758660065</v>
      </c>
      <c r="CB33" s="16">
        <f t="shared" si="21"/>
        <v>55.362277497224305</v>
      </c>
      <c r="CC33" s="16">
        <f t="shared" si="22"/>
        <v>43.671695592729968</v>
      </c>
      <c r="CD33" s="16">
        <f t="shared" si="23"/>
        <v>46.118157546497784</v>
      </c>
      <c r="CE33" s="9">
        <v>1650</v>
      </c>
      <c r="CJ33" s="16">
        <f t="shared" si="58"/>
        <v>215.67273739511211</v>
      </c>
      <c r="CK33" s="16">
        <f t="shared" si="24"/>
        <v>70.520606758660065</v>
      </c>
      <c r="CL33" s="16">
        <f t="shared" si="25"/>
        <v>55.362277497224305</v>
      </c>
      <c r="CM33" s="16">
        <f t="shared" si="26"/>
        <v>43.671695592729968</v>
      </c>
      <c r="CN33" s="16">
        <f t="shared" si="27"/>
        <v>46.118157546497784</v>
      </c>
      <c r="CO33" s="9">
        <v>1650</v>
      </c>
      <c r="CT33" s="16">
        <f t="shared" si="59"/>
        <v>215.67273739511211</v>
      </c>
      <c r="CU33" s="16">
        <f t="shared" si="28"/>
        <v>70.520606758660065</v>
      </c>
      <c r="CV33" s="16">
        <f t="shared" si="29"/>
        <v>55.362277497224305</v>
      </c>
      <c r="CW33" s="16">
        <f t="shared" si="30"/>
        <v>43.671695592729968</v>
      </c>
      <c r="CX33" s="16">
        <f t="shared" si="31"/>
        <v>46.118157546497784</v>
      </c>
      <c r="CY33" s="9">
        <v>1650</v>
      </c>
      <c r="DD33" s="16">
        <f t="shared" si="60"/>
        <v>215.67273739511211</v>
      </c>
      <c r="DE33" s="16">
        <f t="shared" si="32"/>
        <v>70.520606758660065</v>
      </c>
      <c r="DF33" s="16">
        <f t="shared" si="33"/>
        <v>55.362277497224305</v>
      </c>
      <c r="DG33" s="16">
        <f t="shared" si="34"/>
        <v>43.671695592729968</v>
      </c>
      <c r="DH33" s="16">
        <f t="shared" si="35"/>
        <v>46.118157546497784</v>
      </c>
      <c r="DI33" s="9">
        <v>1650</v>
      </c>
      <c r="DN33" s="16">
        <f t="shared" si="61"/>
        <v>215.67273739511211</v>
      </c>
      <c r="DO33" s="16">
        <f t="shared" si="36"/>
        <v>70.520606758660065</v>
      </c>
      <c r="DP33" s="16">
        <f t="shared" si="37"/>
        <v>55.362277497224305</v>
      </c>
      <c r="DQ33" s="16">
        <f t="shared" si="38"/>
        <v>43.671695592729968</v>
      </c>
      <c r="DR33" s="16">
        <f t="shared" si="39"/>
        <v>46.118157546497784</v>
      </c>
      <c r="DS33" s="9">
        <v>1650</v>
      </c>
      <c r="DX33" s="16">
        <f t="shared" si="62"/>
        <v>215.67273739511211</v>
      </c>
      <c r="DY33" s="16">
        <f t="shared" si="40"/>
        <v>70.520606758660065</v>
      </c>
      <c r="DZ33" s="16">
        <f t="shared" si="41"/>
        <v>55.362277497224305</v>
      </c>
      <c r="EA33" s="16">
        <f t="shared" si="42"/>
        <v>43.671695592729968</v>
      </c>
      <c r="EB33" s="16">
        <f t="shared" si="43"/>
        <v>46.118157546497784</v>
      </c>
      <c r="EC33" s="9">
        <v>1650</v>
      </c>
      <c r="EH33" s="16">
        <f t="shared" si="63"/>
        <v>215.67273739511211</v>
      </c>
      <c r="EI33" s="16">
        <f t="shared" si="44"/>
        <v>70.520606758660065</v>
      </c>
      <c r="EJ33" s="16">
        <f t="shared" si="45"/>
        <v>55.362277497224305</v>
      </c>
      <c r="EK33" s="16">
        <f t="shared" si="46"/>
        <v>43.671695592729968</v>
      </c>
      <c r="EL33" s="16">
        <f t="shared" si="47"/>
        <v>46.118157546497784</v>
      </c>
      <c r="EM33" s="9">
        <v>1650</v>
      </c>
      <c r="ER33" s="16">
        <f t="shared" si="64"/>
        <v>215.67273739511211</v>
      </c>
      <c r="ES33" s="16">
        <f t="shared" si="48"/>
        <v>70.520606758660065</v>
      </c>
      <c r="ET33" s="16">
        <f t="shared" si="49"/>
        <v>55.362277497224305</v>
      </c>
      <c r="EU33" s="16">
        <f t="shared" si="50"/>
        <v>43.671695592729968</v>
      </c>
      <c r="EV33" s="16">
        <f t="shared" si="51"/>
        <v>46.118157546497784</v>
      </c>
      <c r="EW33" s="9">
        <v>1650</v>
      </c>
    </row>
    <row r="34" spans="1:153" x14ac:dyDescent="0.3">
      <c r="A34" s="9">
        <v>1700</v>
      </c>
      <c r="B34">
        <v>59.31</v>
      </c>
      <c r="C34">
        <v>73.44</v>
      </c>
      <c r="D34">
        <v>299.47000000000003</v>
      </c>
      <c r="E34">
        <v>58.67</v>
      </c>
      <c r="G34" s="9">
        <v>1700</v>
      </c>
      <c r="H34">
        <v>48.9</v>
      </c>
      <c r="I34">
        <v>57.78</v>
      </c>
      <c r="J34">
        <v>256.54000000000002</v>
      </c>
      <c r="K34">
        <v>43.88</v>
      </c>
      <c r="M34" s="9">
        <v>1700</v>
      </c>
      <c r="N34">
        <v>35.36</v>
      </c>
      <c r="O34">
        <v>45.42</v>
      </c>
      <c r="P34">
        <v>246.17</v>
      </c>
      <c r="Q34">
        <v>26.4</v>
      </c>
      <c r="S34" s="9">
        <v>1700</v>
      </c>
      <c r="T34">
        <v>37.03</v>
      </c>
      <c r="U34">
        <v>47.94</v>
      </c>
      <c r="V34">
        <v>262.56</v>
      </c>
      <c r="W34">
        <v>28.19</v>
      </c>
      <c r="AB34" s="16">
        <f t="shared" si="52"/>
        <v>224.47777905879559</v>
      </c>
      <c r="AC34" s="16">
        <f t="shared" si="0"/>
        <v>73.420763565924545</v>
      </c>
      <c r="AD34" s="16">
        <f t="shared" si="1"/>
        <v>57.744365726889797</v>
      </c>
      <c r="AE34" s="16">
        <f t="shared" si="2"/>
        <v>45.391895445762245</v>
      </c>
      <c r="AF34" s="16">
        <f t="shared" si="3"/>
        <v>47.920754320218983</v>
      </c>
      <c r="AG34" s="9">
        <v>1700</v>
      </c>
      <c r="AL34" s="16">
        <f t="shared" si="53"/>
        <v>224.47777905879559</v>
      </c>
      <c r="AM34" s="16">
        <f t="shared" si="4"/>
        <v>73.420763565924545</v>
      </c>
      <c r="AN34" s="16">
        <f t="shared" si="5"/>
        <v>57.744365726889797</v>
      </c>
      <c r="AO34" s="16">
        <f t="shared" si="6"/>
        <v>45.391895445762245</v>
      </c>
      <c r="AP34" s="16">
        <f t="shared" si="7"/>
        <v>47.920754320218983</v>
      </c>
      <c r="AQ34" s="9">
        <v>1700</v>
      </c>
      <c r="AV34" s="16">
        <f t="shared" si="54"/>
        <v>224.47777905879559</v>
      </c>
      <c r="AW34" s="16">
        <f t="shared" si="8"/>
        <v>73.420763565924545</v>
      </c>
      <c r="AX34" s="16">
        <f t="shared" si="9"/>
        <v>57.744365726889797</v>
      </c>
      <c r="AY34" s="16">
        <f t="shared" si="10"/>
        <v>45.391895445762245</v>
      </c>
      <c r="AZ34" s="16">
        <f t="shared" si="11"/>
        <v>47.920754320218983</v>
      </c>
      <c r="BA34" s="9">
        <v>1700</v>
      </c>
      <c r="BF34" s="16">
        <f t="shared" si="55"/>
        <v>224.47777905879559</v>
      </c>
      <c r="BG34" s="16">
        <f t="shared" si="12"/>
        <v>73.420763565924545</v>
      </c>
      <c r="BH34" s="16">
        <f t="shared" si="13"/>
        <v>57.744365726889797</v>
      </c>
      <c r="BI34" s="16">
        <f t="shared" si="14"/>
        <v>45.391895445762245</v>
      </c>
      <c r="BJ34" s="16">
        <f t="shared" si="15"/>
        <v>47.920754320218983</v>
      </c>
      <c r="BK34" s="9">
        <v>1700</v>
      </c>
      <c r="BP34" s="16">
        <f t="shared" si="56"/>
        <v>224.47777905879559</v>
      </c>
      <c r="BQ34" s="16">
        <f t="shared" si="16"/>
        <v>73.420763565924545</v>
      </c>
      <c r="BR34" s="16">
        <f t="shared" si="17"/>
        <v>57.744365726889797</v>
      </c>
      <c r="BS34" s="16">
        <f t="shared" si="18"/>
        <v>45.391895445762245</v>
      </c>
      <c r="BT34" s="16">
        <f t="shared" si="19"/>
        <v>47.920754320218983</v>
      </c>
      <c r="BU34" s="9">
        <v>1700</v>
      </c>
      <c r="BZ34" s="16">
        <f t="shared" si="57"/>
        <v>224.47777905879559</v>
      </c>
      <c r="CA34" s="16">
        <f t="shared" si="20"/>
        <v>73.420763565924545</v>
      </c>
      <c r="CB34" s="16">
        <f t="shared" si="21"/>
        <v>57.744365726889797</v>
      </c>
      <c r="CC34" s="16">
        <f t="shared" si="22"/>
        <v>45.391895445762245</v>
      </c>
      <c r="CD34" s="16">
        <f t="shared" si="23"/>
        <v>47.920754320218983</v>
      </c>
      <c r="CE34" s="9">
        <v>1700</v>
      </c>
      <c r="CJ34" s="16">
        <f t="shared" si="58"/>
        <v>224.47777905879559</v>
      </c>
      <c r="CK34" s="16">
        <f t="shared" si="24"/>
        <v>73.420763565924545</v>
      </c>
      <c r="CL34" s="16">
        <f t="shared" si="25"/>
        <v>57.744365726889797</v>
      </c>
      <c r="CM34" s="16">
        <f t="shared" si="26"/>
        <v>45.391895445762245</v>
      </c>
      <c r="CN34" s="16">
        <f t="shared" si="27"/>
        <v>47.920754320218983</v>
      </c>
      <c r="CO34" s="9">
        <v>1700</v>
      </c>
      <c r="CT34" s="16">
        <f t="shared" si="59"/>
        <v>224.47777905879559</v>
      </c>
      <c r="CU34" s="16">
        <f t="shared" si="28"/>
        <v>73.420763565924545</v>
      </c>
      <c r="CV34" s="16">
        <f t="shared" si="29"/>
        <v>57.744365726889797</v>
      </c>
      <c r="CW34" s="16">
        <f t="shared" si="30"/>
        <v>45.391895445762245</v>
      </c>
      <c r="CX34" s="16">
        <f t="shared" si="31"/>
        <v>47.920754320218983</v>
      </c>
      <c r="CY34" s="9">
        <v>1700</v>
      </c>
      <c r="DD34" s="16">
        <f t="shared" si="60"/>
        <v>224.47777905879559</v>
      </c>
      <c r="DE34" s="16">
        <f t="shared" si="32"/>
        <v>73.420763565924545</v>
      </c>
      <c r="DF34" s="16">
        <f t="shared" si="33"/>
        <v>57.744365726889797</v>
      </c>
      <c r="DG34" s="16">
        <f t="shared" si="34"/>
        <v>45.391895445762245</v>
      </c>
      <c r="DH34" s="16">
        <f t="shared" si="35"/>
        <v>47.920754320218983</v>
      </c>
      <c r="DI34" s="9">
        <v>1700</v>
      </c>
      <c r="DN34" s="16">
        <f t="shared" si="61"/>
        <v>224.47777905879559</v>
      </c>
      <c r="DO34" s="16">
        <f t="shared" si="36"/>
        <v>73.420763565924545</v>
      </c>
      <c r="DP34" s="16">
        <f t="shared" si="37"/>
        <v>57.744365726889797</v>
      </c>
      <c r="DQ34" s="16">
        <f t="shared" si="38"/>
        <v>45.391895445762245</v>
      </c>
      <c r="DR34" s="16">
        <f t="shared" si="39"/>
        <v>47.920754320218983</v>
      </c>
      <c r="DS34" s="9">
        <v>1700</v>
      </c>
      <c r="DX34" s="16">
        <f t="shared" si="62"/>
        <v>224.47777905879559</v>
      </c>
      <c r="DY34" s="16">
        <f t="shared" si="40"/>
        <v>73.420763565924545</v>
      </c>
      <c r="DZ34" s="16">
        <f t="shared" si="41"/>
        <v>57.744365726889797</v>
      </c>
      <c r="EA34" s="16">
        <f t="shared" si="42"/>
        <v>45.391895445762245</v>
      </c>
      <c r="EB34" s="16">
        <f t="shared" si="43"/>
        <v>47.920754320218983</v>
      </c>
      <c r="EC34" s="9">
        <v>1700</v>
      </c>
      <c r="EH34" s="16">
        <f t="shared" si="63"/>
        <v>224.47777905879559</v>
      </c>
      <c r="EI34" s="16">
        <f t="shared" si="44"/>
        <v>73.420763565924545</v>
      </c>
      <c r="EJ34" s="16">
        <f t="shared" si="45"/>
        <v>57.744365726889797</v>
      </c>
      <c r="EK34" s="16">
        <f t="shared" si="46"/>
        <v>45.391895445762245</v>
      </c>
      <c r="EL34" s="16">
        <f t="shared" si="47"/>
        <v>47.920754320218983</v>
      </c>
      <c r="EM34" s="9">
        <v>1700</v>
      </c>
      <c r="ER34" s="16">
        <f t="shared" si="64"/>
        <v>224.47777905879559</v>
      </c>
      <c r="ES34" s="16">
        <f t="shared" si="48"/>
        <v>73.420763565924545</v>
      </c>
      <c r="ET34" s="16">
        <f t="shared" si="49"/>
        <v>57.744365726889797</v>
      </c>
      <c r="EU34" s="16">
        <f t="shared" si="50"/>
        <v>45.391895445762245</v>
      </c>
      <c r="EV34" s="16">
        <f t="shared" si="51"/>
        <v>47.920754320218983</v>
      </c>
      <c r="EW34" s="9">
        <v>1700</v>
      </c>
    </row>
    <row r="35" spans="1:153" x14ac:dyDescent="0.3">
      <c r="A35" s="9">
        <v>1750</v>
      </c>
      <c r="B35">
        <v>59.53</v>
      </c>
      <c r="C35">
        <v>76.41</v>
      </c>
      <c r="D35">
        <v>301.2</v>
      </c>
      <c r="E35">
        <v>58.02</v>
      </c>
      <c r="G35" s="9">
        <v>1750</v>
      </c>
      <c r="H35">
        <v>49.31</v>
      </c>
      <c r="I35">
        <v>60.24</v>
      </c>
      <c r="J35">
        <v>257.97000000000003</v>
      </c>
      <c r="K35">
        <v>43.51</v>
      </c>
      <c r="M35" s="9">
        <v>1750</v>
      </c>
      <c r="N35">
        <v>35.479999999999997</v>
      </c>
      <c r="O35">
        <v>47.19</v>
      </c>
      <c r="P35">
        <v>247.2</v>
      </c>
      <c r="Q35">
        <v>26.49</v>
      </c>
      <c r="S35" s="9">
        <v>1750</v>
      </c>
      <c r="T35">
        <v>37.17</v>
      </c>
      <c r="U35">
        <v>49.8</v>
      </c>
      <c r="V35">
        <v>263.64</v>
      </c>
      <c r="W35">
        <v>28.29</v>
      </c>
      <c r="AB35" s="16">
        <f t="shared" si="52"/>
        <v>233.34026124764154</v>
      </c>
      <c r="AC35" s="16">
        <f t="shared" ref="AC35:AC70" si="65">((8.5770134353*10^-19)*(AG35^6))-((1.0374875556*10^-14)*(AG35^5))+((4.9689475953*10^-11)*(AG35^4))-((1.2019118054*10^-7)*(AG35^3))+((1.5650954893*10^-4)*(AG35^2))-((4.8239362033*10^-2)*(AG35))+5.2084519626</f>
        <v>76.335336534850228</v>
      </c>
      <c r="AD35" s="16">
        <f t="shared" ref="AD35:AD70" si="66">((6.6506859177*10^-19)*(AG35^6))-((7.8984343104*10^-15)*(AG35^5))+((3.6879849877*10^-11)*(AG35^4))-((8.6386228559*10^-8)*(AG35^3))+((1.1074017861*10^-4)*(AG35^2))-((3.1241611608*10^-2)*(AG35))+(3.3006694533)</f>
        <v>60.151124765540665</v>
      </c>
      <c r="AE35" s="16">
        <f t="shared" ref="AE35:AE70" si="67">((5.9376621671*10^-19)*(AG35^6))-((7.1020711589*10^-15)*(AG35^5))+((3.3460896805*10^-11)*(AG35^4))-((7.8909601634*10^-8)*(AG35^3))+((9.8599769212*10^-5)*(AG35^2))-((2.8172899156*10^-2)*(AG35))+(3.05378908)</f>
        <v>47.121260319164442</v>
      </c>
      <c r="AF35" s="16">
        <f t="shared" ref="AF35:AF66" si="68">((6.4958291549*10^-19)*(AG35^6))-((7.8224528491*10^-15)*(AG35^5))+((3.7120417697*10^-11)*(AG35^4))-((8.798317617*10^-8)*(AG35^3))+((1.0982327235*10^-4)*(AG35^2))-((3.2606444641*10^-2)*(AG35))+(3.5786489003)</f>
        <v>49.732539628086215</v>
      </c>
      <c r="AG35" s="9">
        <v>1750</v>
      </c>
      <c r="AL35" s="16">
        <f t="shared" si="53"/>
        <v>233.34026124764154</v>
      </c>
      <c r="AM35" s="16">
        <f t="shared" ref="AM35:AM70" si="69">((8.5770134353*10^-19)*(AQ35^6))-((1.0374875556*10^-14)*(AQ35^5))+((4.9689475953*10^-11)*(AQ35^4))-((1.2019118054*10^-7)*(AQ35^3))+((1.5650954893*10^-4)*(AQ35^2))-((4.8239362033*10^-2)*(AQ35))+5.2084519626</f>
        <v>76.335336534850228</v>
      </c>
      <c r="AN35" s="16">
        <f t="shared" ref="AN35:AN70" si="70">((6.6506859177*10^-19)*(AQ35^6))-((7.8984343104*10^-15)*(AQ35^5))+((3.6879849877*10^-11)*(AQ35^4))-((8.6386228559*10^-8)*(AQ35^3))+((1.1074017861*10^-4)*(AQ35^2))-((3.1241611608*10^-2)*(AQ35))+(3.3006694533)</f>
        <v>60.151124765540665</v>
      </c>
      <c r="AO35" s="16">
        <f t="shared" ref="AO35:AO70" si="71">((5.9376621671*10^-19)*(AQ35^6))-((7.1020711589*10^-15)*(AQ35^5))+((3.3460896805*10^-11)*(AQ35^4))-((7.8909601634*10^-8)*(AQ35^3))+((9.8599769212*10^-5)*(AQ35^2))-((2.8172899156*10^-2)*(AQ35))+(3.05378908)</f>
        <v>47.121260319164442</v>
      </c>
      <c r="AP35" s="16">
        <f t="shared" ref="AP35:AP66" si="72">((6.4958291549*10^-19)*(AQ35^6))-((7.8224528491*10^-15)*(AQ35^5))+((3.7120417697*10^-11)*(AQ35^4))-((8.798317617*10^-8)*(AQ35^3))+((1.0982327235*10^-4)*(AQ35^2))-((3.2606444641*10^-2)*(AQ35))+(3.5786489003)</f>
        <v>49.732539628086215</v>
      </c>
      <c r="AQ35" s="9">
        <v>1750</v>
      </c>
      <c r="AV35" s="16">
        <f t="shared" si="54"/>
        <v>233.34026124764154</v>
      </c>
      <c r="AW35" s="16">
        <f t="shared" ref="AW35:AW70" si="73">((8.5770134353*10^-19)*(BA35^6))-((1.0374875556*10^-14)*(BA35^5))+((4.9689475953*10^-11)*(BA35^4))-((1.2019118054*10^-7)*(BA35^3))+((1.5650954893*10^-4)*(BA35^2))-((4.8239362033*10^-2)*(BA35))+5.2084519626</f>
        <v>76.335336534850228</v>
      </c>
      <c r="AX35" s="16">
        <f t="shared" ref="AX35:AX70" si="74">((6.6506859177*10^-19)*(BA35^6))-((7.8984343104*10^-15)*(BA35^5))+((3.6879849877*10^-11)*(BA35^4))-((8.6386228559*10^-8)*(BA35^3))+((1.1074017861*10^-4)*(BA35^2))-((3.1241611608*10^-2)*(BA35))+(3.3006694533)</f>
        <v>60.151124765540665</v>
      </c>
      <c r="AY35" s="16">
        <f t="shared" ref="AY35:AY70" si="75">((5.9376621671*10^-19)*(BA35^6))-((7.1020711589*10^-15)*(BA35^5))+((3.3460896805*10^-11)*(BA35^4))-((7.8909601634*10^-8)*(BA35^3))+((9.8599769212*10^-5)*(BA35^2))-((2.8172899156*10^-2)*(BA35))+(3.05378908)</f>
        <v>47.121260319164442</v>
      </c>
      <c r="AZ35" s="16">
        <f t="shared" ref="AZ35:AZ66" si="76">((6.4958291549*10^-19)*(BA35^6))-((7.8224528491*10^-15)*(BA35^5))+((3.7120417697*10^-11)*(BA35^4))-((8.798317617*10^-8)*(BA35^3))+((1.0982327235*10^-4)*(BA35^2))-((3.2606444641*10^-2)*(BA35))+(3.5786489003)</f>
        <v>49.732539628086215</v>
      </c>
      <c r="BA35" s="9">
        <v>1750</v>
      </c>
      <c r="BF35" s="16">
        <f t="shared" si="55"/>
        <v>233.34026124764154</v>
      </c>
      <c r="BG35" s="16">
        <f t="shared" ref="BG35:BG70" si="77">((8.5770134353*10^-19)*(BK35^6))-((1.0374875556*10^-14)*(BK35^5))+((4.9689475953*10^-11)*(BK35^4))-((1.2019118054*10^-7)*(BK35^3))+((1.5650954893*10^-4)*(BK35^2))-((4.8239362033*10^-2)*(BK35))+5.2084519626</f>
        <v>76.335336534850228</v>
      </c>
      <c r="BH35" s="16">
        <f t="shared" ref="BH35:BH70" si="78">((6.6506859177*10^-19)*(BK35^6))-((7.8984343104*10^-15)*(BK35^5))+((3.6879849877*10^-11)*(BK35^4))-((8.6386228559*10^-8)*(BK35^3))+((1.1074017861*10^-4)*(BK35^2))-((3.1241611608*10^-2)*(BK35))+(3.3006694533)</f>
        <v>60.151124765540665</v>
      </c>
      <c r="BI35" s="16">
        <f t="shared" ref="BI35:BI70" si="79">((5.9376621671*10^-19)*(BK35^6))-((7.1020711589*10^-15)*(BK35^5))+((3.3460896805*10^-11)*(BK35^4))-((7.8909601634*10^-8)*(BK35^3))+((9.8599769212*10^-5)*(BK35^2))-((2.8172899156*10^-2)*(BK35))+(3.05378908)</f>
        <v>47.121260319164442</v>
      </c>
      <c r="BJ35" s="16">
        <f t="shared" ref="BJ35:BJ66" si="80">((6.4958291549*10^-19)*(BK35^6))-((7.8224528491*10^-15)*(BK35^5))+((3.7120417697*10^-11)*(BK35^4))-((8.798317617*10^-8)*(BK35^3))+((1.0982327235*10^-4)*(BK35^2))-((3.2606444641*10^-2)*(BK35))+(3.5786489003)</f>
        <v>49.732539628086215</v>
      </c>
      <c r="BK35" s="9">
        <v>1750</v>
      </c>
      <c r="BP35" s="16">
        <f t="shared" si="56"/>
        <v>233.34026124764154</v>
      </c>
      <c r="BQ35" s="16">
        <f t="shared" si="16"/>
        <v>76.335336534850228</v>
      </c>
      <c r="BR35" s="16">
        <f t="shared" si="17"/>
        <v>60.151124765540665</v>
      </c>
      <c r="BS35" s="16">
        <f t="shared" si="18"/>
        <v>47.121260319164442</v>
      </c>
      <c r="BT35" s="16">
        <f t="shared" si="19"/>
        <v>49.732539628086215</v>
      </c>
      <c r="BU35" s="9">
        <v>1750</v>
      </c>
      <c r="BZ35" s="16">
        <f t="shared" si="57"/>
        <v>233.34026124764154</v>
      </c>
      <c r="CA35" s="16">
        <f t="shared" si="20"/>
        <v>76.335336534850228</v>
      </c>
      <c r="CB35" s="16">
        <f t="shared" si="21"/>
        <v>60.151124765540665</v>
      </c>
      <c r="CC35" s="16">
        <f t="shared" si="22"/>
        <v>47.121260319164442</v>
      </c>
      <c r="CD35" s="16">
        <f t="shared" si="23"/>
        <v>49.732539628086215</v>
      </c>
      <c r="CE35" s="9">
        <v>1750</v>
      </c>
      <c r="CJ35" s="16">
        <f t="shared" si="58"/>
        <v>233.34026124764154</v>
      </c>
      <c r="CK35" s="16">
        <f t="shared" si="24"/>
        <v>76.335336534850228</v>
      </c>
      <c r="CL35" s="16">
        <f t="shared" si="25"/>
        <v>60.151124765540665</v>
      </c>
      <c r="CM35" s="16">
        <f t="shared" si="26"/>
        <v>47.121260319164442</v>
      </c>
      <c r="CN35" s="16">
        <f t="shared" si="27"/>
        <v>49.732539628086215</v>
      </c>
      <c r="CO35" s="9">
        <v>1750</v>
      </c>
      <c r="CT35" s="16">
        <f t="shared" si="59"/>
        <v>233.34026124764154</v>
      </c>
      <c r="CU35" s="16">
        <f t="shared" si="28"/>
        <v>76.335336534850228</v>
      </c>
      <c r="CV35" s="16">
        <f t="shared" si="29"/>
        <v>60.151124765540665</v>
      </c>
      <c r="CW35" s="16">
        <f t="shared" si="30"/>
        <v>47.121260319164442</v>
      </c>
      <c r="CX35" s="16">
        <f t="shared" si="31"/>
        <v>49.732539628086215</v>
      </c>
      <c r="CY35" s="9">
        <v>1750</v>
      </c>
      <c r="DD35" s="16">
        <f t="shared" si="60"/>
        <v>233.34026124764154</v>
      </c>
      <c r="DE35" s="16">
        <f t="shared" si="32"/>
        <v>76.335336534850228</v>
      </c>
      <c r="DF35" s="16">
        <f t="shared" si="33"/>
        <v>60.151124765540665</v>
      </c>
      <c r="DG35" s="16">
        <f t="shared" si="34"/>
        <v>47.121260319164442</v>
      </c>
      <c r="DH35" s="16">
        <f t="shared" si="35"/>
        <v>49.732539628086215</v>
      </c>
      <c r="DI35" s="9">
        <v>1750</v>
      </c>
      <c r="DN35" s="16">
        <f t="shared" si="61"/>
        <v>233.34026124764154</v>
      </c>
      <c r="DO35" s="16">
        <f t="shared" si="36"/>
        <v>76.335336534850228</v>
      </c>
      <c r="DP35" s="16">
        <f t="shared" si="37"/>
        <v>60.151124765540665</v>
      </c>
      <c r="DQ35" s="16">
        <f t="shared" si="38"/>
        <v>47.121260319164442</v>
      </c>
      <c r="DR35" s="16">
        <f t="shared" si="39"/>
        <v>49.732539628086215</v>
      </c>
      <c r="DS35" s="9">
        <v>1750</v>
      </c>
      <c r="DX35" s="16">
        <f t="shared" si="62"/>
        <v>233.34026124764154</v>
      </c>
      <c r="DY35" s="16">
        <f t="shared" si="40"/>
        <v>76.335336534850228</v>
      </c>
      <c r="DZ35" s="16">
        <f t="shared" si="41"/>
        <v>60.151124765540665</v>
      </c>
      <c r="EA35" s="16">
        <f t="shared" si="42"/>
        <v>47.121260319164442</v>
      </c>
      <c r="EB35" s="16">
        <f t="shared" si="43"/>
        <v>49.732539628086215</v>
      </c>
      <c r="EC35" s="9">
        <v>1750</v>
      </c>
      <c r="EH35" s="16">
        <f t="shared" si="63"/>
        <v>233.34026124764154</v>
      </c>
      <c r="EI35" s="16">
        <f t="shared" si="44"/>
        <v>76.335336534850228</v>
      </c>
      <c r="EJ35" s="16">
        <f t="shared" si="45"/>
        <v>60.151124765540665</v>
      </c>
      <c r="EK35" s="16">
        <f t="shared" si="46"/>
        <v>47.121260319164442</v>
      </c>
      <c r="EL35" s="16">
        <f t="shared" si="47"/>
        <v>49.732539628086215</v>
      </c>
      <c r="EM35" s="9">
        <v>1750</v>
      </c>
      <c r="ER35" s="16">
        <f t="shared" si="64"/>
        <v>233.34026124764154</v>
      </c>
      <c r="ES35" s="16">
        <f t="shared" si="48"/>
        <v>76.335336534850228</v>
      </c>
      <c r="ET35" s="16">
        <f t="shared" si="49"/>
        <v>60.151124765540665</v>
      </c>
      <c r="EU35" s="16">
        <f t="shared" si="50"/>
        <v>47.121260319164442</v>
      </c>
      <c r="EV35" s="16">
        <f t="shared" si="51"/>
        <v>49.732539628086215</v>
      </c>
      <c r="EW35" s="9">
        <v>1750</v>
      </c>
    </row>
    <row r="36" spans="1:153" x14ac:dyDescent="0.3">
      <c r="A36" s="9">
        <v>1800</v>
      </c>
      <c r="B36">
        <v>59.73</v>
      </c>
      <c r="C36">
        <v>79.400000000000006</v>
      </c>
      <c r="D36">
        <v>302.88</v>
      </c>
      <c r="E36">
        <v>57.42</v>
      </c>
      <c r="G36" s="9">
        <v>1800</v>
      </c>
      <c r="H36">
        <v>49.7</v>
      </c>
      <c r="I36">
        <v>62.71</v>
      </c>
      <c r="J36">
        <v>259.36</v>
      </c>
      <c r="K36">
        <v>43.16</v>
      </c>
      <c r="M36" s="9">
        <v>1800</v>
      </c>
      <c r="N36">
        <v>35.590000000000003</v>
      </c>
      <c r="O36">
        <v>48.97</v>
      </c>
      <c r="P36">
        <v>248.2</v>
      </c>
      <c r="Q36">
        <v>26.58</v>
      </c>
      <c r="S36" s="9">
        <v>1800</v>
      </c>
      <c r="T36">
        <v>37.29</v>
      </c>
      <c r="U36">
        <v>51.66</v>
      </c>
      <c r="V36">
        <v>264.69</v>
      </c>
      <c r="W36">
        <v>28.38</v>
      </c>
      <c r="AB36" s="16">
        <f t="shared" si="52"/>
        <v>242.2654075798456</v>
      </c>
      <c r="AC36" s="16">
        <f t="shared" si="65"/>
        <v>79.265818366578074</v>
      </c>
      <c r="AD36" s="16">
        <f t="shared" si="66"/>
        <v>62.583549056313927</v>
      </c>
      <c r="AE36" s="16">
        <f t="shared" si="67"/>
        <v>48.86098202732947</v>
      </c>
      <c r="AF36" s="16">
        <f t="shared" si="68"/>
        <v>51.555058129624157</v>
      </c>
      <c r="AG36" s="9">
        <v>1800</v>
      </c>
      <c r="AL36" s="16">
        <f t="shared" si="53"/>
        <v>242.2654075798456</v>
      </c>
      <c r="AM36" s="16">
        <f t="shared" si="69"/>
        <v>79.265818366578074</v>
      </c>
      <c r="AN36" s="16">
        <f t="shared" si="70"/>
        <v>62.583549056313927</v>
      </c>
      <c r="AO36" s="16">
        <f t="shared" si="71"/>
        <v>48.86098202732947</v>
      </c>
      <c r="AP36" s="16">
        <f t="shared" si="72"/>
        <v>51.555058129624157</v>
      </c>
      <c r="AQ36" s="9">
        <v>1800</v>
      </c>
      <c r="AV36" s="16">
        <f t="shared" si="54"/>
        <v>242.2654075798456</v>
      </c>
      <c r="AW36" s="16">
        <f t="shared" si="73"/>
        <v>79.265818366578074</v>
      </c>
      <c r="AX36" s="16">
        <f t="shared" si="74"/>
        <v>62.583549056313927</v>
      </c>
      <c r="AY36" s="16">
        <f t="shared" si="75"/>
        <v>48.86098202732947</v>
      </c>
      <c r="AZ36" s="16">
        <f t="shared" si="76"/>
        <v>51.555058129624157</v>
      </c>
      <c r="BA36" s="9">
        <v>1800</v>
      </c>
      <c r="BF36" s="16">
        <f t="shared" si="55"/>
        <v>242.2654075798456</v>
      </c>
      <c r="BG36" s="16">
        <f t="shared" si="77"/>
        <v>79.265818366578074</v>
      </c>
      <c r="BH36" s="16">
        <f t="shared" si="78"/>
        <v>62.583549056313927</v>
      </c>
      <c r="BI36" s="16">
        <f t="shared" si="79"/>
        <v>48.86098202732947</v>
      </c>
      <c r="BJ36" s="16">
        <f t="shared" si="80"/>
        <v>51.555058129624157</v>
      </c>
      <c r="BK36" s="9">
        <v>1800</v>
      </c>
      <c r="BP36" s="16">
        <f t="shared" si="56"/>
        <v>242.2654075798456</v>
      </c>
      <c r="BQ36" s="16">
        <f t="shared" si="16"/>
        <v>79.265818366578074</v>
      </c>
      <c r="BR36" s="16">
        <f t="shared" si="17"/>
        <v>62.583549056313927</v>
      </c>
      <c r="BS36" s="16">
        <f t="shared" si="18"/>
        <v>48.86098202732947</v>
      </c>
      <c r="BT36" s="16">
        <f t="shared" si="19"/>
        <v>51.555058129624157</v>
      </c>
      <c r="BU36" s="9">
        <v>1800</v>
      </c>
      <c r="BZ36" s="16">
        <f t="shared" si="57"/>
        <v>242.2654075798456</v>
      </c>
      <c r="CA36" s="16">
        <f t="shared" si="20"/>
        <v>79.265818366578074</v>
      </c>
      <c r="CB36" s="16">
        <f t="shared" si="21"/>
        <v>62.583549056313927</v>
      </c>
      <c r="CC36" s="16">
        <f t="shared" si="22"/>
        <v>48.86098202732947</v>
      </c>
      <c r="CD36" s="16">
        <f t="shared" si="23"/>
        <v>51.555058129624157</v>
      </c>
      <c r="CE36" s="9">
        <v>1800</v>
      </c>
      <c r="CJ36" s="16">
        <f t="shared" si="58"/>
        <v>242.2654075798456</v>
      </c>
      <c r="CK36" s="16">
        <f t="shared" si="24"/>
        <v>79.265818366578074</v>
      </c>
      <c r="CL36" s="16">
        <f t="shared" si="25"/>
        <v>62.583549056313927</v>
      </c>
      <c r="CM36" s="16">
        <f t="shared" si="26"/>
        <v>48.86098202732947</v>
      </c>
      <c r="CN36" s="16">
        <f t="shared" si="27"/>
        <v>51.555058129624157</v>
      </c>
      <c r="CO36" s="9">
        <v>1800</v>
      </c>
      <c r="CT36" s="16">
        <f t="shared" si="59"/>
        <v>242.2654075798456</v>
      </c>
      <c r="CU36" s="16">
        <f t="shared" si="28"/>
        <v>79.265818366578074</v>
      </c>
      <c r="CV36" s="16">
        <f t="shared" si="29"/>
        <v>62.583549056313927</v>
      </c>
      <c r="CW36" s="16">
        <f t="shared" si="30"/>
        <v>48.86098202732947</v>
      </c>
      <c r="CX36" s="16">
        <f t="shared" si="31"/>
        <v>51.555058129624157</v>
      </c>
      <c r="CY36" s="9">
        <v>1800</v>
      </c>
      <c r="DD36" s="16">
        <f t="shared" si="60"/>
        <v>242.2654075798456</v>
      </c>
      <c r="DE36" s="16">
        <f t="shared" si="32"/>
        <v>79.265818366578074</v>
      </c>
      <c r="DF36" s="16">
        <f t="shared" si="33"/>
        <v>62.583549056313927</v>
      </c>
      <c r="DG36" s="16">
        <f t="shared" si="34"/>
        <v>48.86098202732947</v>
      </c>
      <c r="DH36" s="16">
        <f t="shared" si="35"/>
        <v>51.555058129624157</v>
      </c>
      <c r="DI36" s="9">
        <v>1800</v>
      </c>
      <c r="DN36" s="16">
        <f t="shared" si="61"/>
        <v>242.2654075798456</v>
      </c>
      <c r="DO36" s="16">
        <f t="shared" si="36"/>
        <v>79.265818366578074</v>
      </c>
      <c r="DP36" s="16">
        <f t="shared" si="37"/>
        <v>62.583549056313927</v>
      </c>
      <c r="DQ36" s="16">
        <f t="shared" si="38"/>
        <v>48.86098202732947</v>
      </c>
      <c r="DR36" s="16">
        <f t="shared" si="39"/>
        <v>51.555058129624157</v>
      </c>
      <c r="DS36" s="9">
        <v>1800</v>
      </c>
      <c r="DX36" s="16">
        <f t="shared" si="62"/>
        <v>242.2654075798456</v>
      </c>
      <c r="DY36" s="16">
        <f t="shared" si="40"/>
        <v>79.265818366578074</v>
      </c>
      <c r="DZ36" s="16">
        <f t="shared" si="41"/>
        <v>62.583549056313927</v>
      </c>
      <c r="EA36" s="16">
        <f t="shared" si="42"/>
        <v>48.86098202732947</v>
      </c>
      <c r="EB36" s="16">
        <f t="shared" si="43"/>
        <v>51.555058129624157</v>
      </c>
      <c r="EC36" s="9">
        <v>1800</v>
      </c>
      <c r="EH36" s="16">
        <f t="shared" si="63"/>
        <v>242.2654075798456</v>
      </c>
      <c r="EI36" s="16">
        <f t="shared" si="44"/>
        <v>79.265818366578074</v>
      </c>
      <c r="EJ36" s="16">
        <f t="shared" si="45"/>
        <v>62.583549056313927</v>
      </c>
      <c r="EK36" s="16">
        <f t="shared" si="46"/>
        <v>48.86098202732947</v>
      </c>
      <c r="EL36" s="16">
        <f t="shared" si="47"/>
        <v>51.555058129624157</v>
      </c>
      <c r="EM36" s="9">
        <v>1800</v>
      </c>
      <c r="ER36" s="16">
        <f t="shared" si="64"/>
        <v>242.2654075798456</v>
      </c>
      <c r="ES36" s="16">
        <f t="shared" si="48"/>
        <v>79.265818366578074</v>
      </c>
      <c r="ET36" s="16">
        <f t="shared" si="49"/>
        <v>62.583549056313927</v>
      </c>
      <c r="EU36" s="16">
        <f t="shared" si="50"/>
        <v>48.86098202732947</v>
      </c>
      <c r="EV36" s="16">
        <f t="shared" si="51"/>
        <v>51.555058129624157</v>
      </c>
      <c r="EW36" s="9">
        <v>1800</v>
      </c>
    </row>
    <row r="37" spans="1:153" x14ac:dyDescent="0.3">
      <c r="A37" s="9">
        <v>1850</v>
      </c>
      <c r="B37">
        <v>59.93</v>
      </c>
      <c r="C37">
        <v>82.39</v>
      </c>
      <c r="D37">
        <v>304.52</v>
      </c>
      <c r="E37">
        <v>56.86</v>
      </c>
      <c r="G37" s="9">
        <v>1850</v>
      </c>
      <c r="H37">
        <v>50.08</v>
      </c>
      <c r="I37">
        <v>65.209999999999994</v>
      </c>
      <c r="J37">
        <v>260.73</v>
      </c>
      <c r="K37">
        <v>42.84</v>
      </c>
      <c r="M37" s="9">
        <v>1850</v>
      </c>
      <c r="N37">
        <v>35.700000000000003</v>
      </c>
      <c r="O37">
        <v>50.75</v>
      </c>
      <c r="P37">
        <v>249.18</v>
      </c>
      <c r="Q37">
        <v>26.67</v>
      </c>
      <c r="S37" s="9">
        <v>1850</v>
      </c>
      <c r="T37">
        <v>37.42</v>
      </c>
      <c r="U37">
        <v>53.53</v>
      </c>
      <c r="V37">
        <v>265.70999999999998</v>
      </c>
      <c r="W37">
        <v>28.48</v>
      </c>
      <c r="AB37" s="16">
        <f t="shared" si="52"/>
        <v>251.25750758836625</v>
      </c>
      <c r="AC37" s="16">
        <f t="shared" si="65"/>
        <v>82.213449865984529</v>
      </c>
      <c r="AD37" s="16">
        <f t="shared" si="66"/>
        <v>65.042382310064724</v>
      </c>
      <c r="AE37" s="16">
        <f t="shared" si="67"/>
        <v>50.612042584423953</v>
      </c>
      <c r="AF37" s="16">
        <f t="shared" si="68"/>
        <v>53.38963282789306</v>
      </c>
      <c r="AG37" s="9">
        <v>1850</v>
      </c>
      <c r="AL37" s="16">
        <f t="shared" si="53"/>
        <v>251.25750758836625</v>
      </c>
      <c r="AM37" s="16">
        <f t="shared" si="69"/>
        <v>82.213449865984529</v>
      </c>
      <c r="AN37" s="16">
        <f t="shared" si="70"/>
        <v>65.042382310064724</v>
      </c>
      <c r="AO37" s="16">
        <f t="shared" si="71"/>
        <v>50.612042584423953</v>
      </c>
      <c r="AP37" s="16">
        <f t="shared" si="72"/>
        <v>53.38963282789306</v>
      </c>
      <c r="AQ37" s="9">
        <v>1850</v>
      </c>
      <c r="AV37" s="16">
        <f t="shared" si="54"/>
        <v>251.25750758836625</v>
      </c>
      <c r="AW37" s="16">
        <f t="shared" si="73"/>
        <v>82.213449865984529</v>
      </c>
      <c r="AX37" s="16">
        <f t="shared" si="74"/>
        <v>65.042382310064724</v>
      </c>
      <c r="AY37" s="16">
        <f t="shared" si="75"/>
        <v>50.612042584423953</v>
      </c>
      <c r="AZ37" s="16">
        <f t="shared" si="76"/>
        <v>53.38963282789306</v>
      </c>
      <c r="BA37" s="9">
        <v>1850</v>
      </c>
      <c r="BF37" s="16">
        <f t="shared" si="55"/>
        <v>251.25750758836625</v>
      </c>
      <c r="BG37" s="16">
        <f t="shared" si="77"/>
        <v>82.213449865984529</v>
      </c>
      <c r="BH37" s="16">
        <f t="shared" si="78"/>
        <v>65.042382310064724</v>
      </c>
      <c r="BI37" s="16">
        <f t="shared" si="79"/>
        <v>50.612042584423953</v>
      </c>
      <c r="BJ37" s="16">
        <f t="shared" si="80"/>
        <v>53.38963282789306</v>
      </c>
      <c r="BK37" s="9">
        <v>1850</v>
      </c>
      <c r="BP37" s="16">
        <f t="shared" si="56"/>
        <v>251.25750758836625</v>
      </c>
      <c r="BQ37" s="16">
        <f t="shared" si="16"/>
        <v>82.213449865984529</v>
      </c>
      <c r="BR37" s="16">
        <f t="shared" si="17"/>
        <v>65.042382310064724</v>
      </c>
      <c r="BS37" s="16">
        <f t="shared" si="18"/>
        <v>50.612042584423953</v>
      </c>
      <c r="BT37" s="16">
        <f t="shared" si="19"/>
        <v>53.38963282789306</v>
      </c>
      <c r="BU37" s="9">
        <v>1850</v>
      </c>
      <c r="BZ37" s="16">
        <f t="shared" si="57"/>
        <v>251.25750758836625</v>
      </c>
      <c r="CA37" s="16">
        <f t="shared" si="20"/>
        <v>82.213449865984529</v>
      </c>
      <c r="CB37" s="16">
        <f t="shared" si="21"/>
        <v>65.042382310064724</v>
      </c>
      <c r="CC37" s="16">
        <f t="shared" si="22"/>
        <v>50.612042584423953</v>
      </c>
      <c r="CD37" s="16">
        <f t="shared" si="23"/>
        <v>53.38963282789306</v>
      </c>
      <c r="CE37" s="9">
        <v>1850</v>
      </c>
      <c r="CJ37" s="16">
        <f t="shared" si="58"/>
        <v>251.25750758836625</v>
      </c>
      <c r="CK37" s="16">
        <f t="shared" si="24"/>
        <v>82.213449865984529</v>
      </c>
      <c r="CL37" s="16">
        <f t="shared" si="25"/>
        <v>65.042382310064724</v>
      </c>
      <c r="CM37" s="16">
        <f t="shared" si="26"/>
        <v>50.612042584423953</v>
      </c>
      <c r="CN37" s="16">
        <f t="shared" si="27"/>
        <v>53.38963282789306</v>
      </c>
      <c r="CO37" s="9">
        <v>1850</v>
      </c>
      <c r="CT37" s="16">
        <f t="shared" si="59"/>
        <v>251.25750758836625</v>
      </c>
      <c r="CU37" s="16">
        <f t="shared" si="28"/>
        <v>82.213449865984529</v>
      </c>
      <c r="CV37" s="16">
        <f t="shared" si="29"/>
        <v>65.042382310064724</v>
      </c>
      <c r="CW37" s="16">
        <f t="shared" si="30"/>
        <v>50.612042584423953</v>
      </c>
      <c r="CX37" s="16">
        <f t="shared" si="31"/>
        <v>53.38963282789306</v>
      </c>
      <c r="CY37" s="9">
        <v>1850</v>
      </c>
      <c r="DD37" s="16">
        <f t="shared" si="60"/>
        <v>251.25750758836625</v>
      </c>
      <c r="DE37" s="16">
        <f t="shared" si="32"/>
        <v>82.213449865984529</v>
      </c>
      <c r="DF37" s="16">
        <f t="shared" si="33"/>
        <v>65.042382310064724</v>
      </c>
      <c r="DG37" s="16">
        <f t="shared" si="34"/>
        <v>50.612042584423953</v>
      </c>
      <c r="DH37" s="16">
        <f t="shared" si="35"/>
        <v>53.38963282789306</v>
      </c>
      <c r="DI37" s="9">
        <v>1850</v>
      </c>
      <c r="DN37" s="16">
        <f t="shared" si="61"/>
        <v>251.25750758836625</v>
      </c>
      <c r="DO37" s="16">
        <f t="shared" si="36"/>
        <v>82.213449865984529</v>
      </c>
      <c r="DP37" s="16">
        <f t="shared" si="37"/>
        <v>65.042382310064724</v>
      </c>
      <c r="DQ37" s="16">
        <f t="shared" si="38"/>
        <v>50.612042584423953</v>
      </c>
      <c r="DR37" s="16">
        <f t="shared" si="39"/>
        <v>53.38963282789306</v>
      </c>
      <c r="DS37" s="9">
        <v>1850</v>
      </c>
      <c r="DX37" s="16">
        <f t="shared" si="62"/>
        <v>251.25750758836625</v>
      </c>
      <c r="DY37" s="16">
        <f t="shared" si="40"/>
        <v>82.213449865984529</v>
      </c>
      <c r="DZ37" s="16">
        <f t="shared" si="41"/>
        <v>65.042382310064724</v>
      </c>
      <c r="EA37" s="16">
        <f t="shared" si="42"/>
        <v>50.612042584423953</v>
      </c>
      <c r="EB37" s="16">
        <f t="shared" si="43"/>
        <v>53.38963282789306</v>
      </c>
      <c r="EC37" s="9">
        <v>1850</v>
      </c>
      <c r="EH37" s="16">
        <f t="shared" si="63"/>
        <v>251.25750758836625</v>
      </c>
      <c r="EI37" s="16">
        <f t="shared" si="44"/>
        <v>82.213449865984529</v>
      </c>
      <c r="EJ37" s="16">
        <f t="shared" si="45"/>
        <v>65.042382310064724</v>
      </c>
      <c r="EK37" s="16">
        <f t="shared" si="46"/>
        <v>50.612042584423953</v>
      </c>
      <c r="EL37" s="16">
        <f t="shared" si="47"/>
        <v>53.38963282789306</v>
      </c>
      <c r="EM37" s="9">
        <v>1850</v>
      </c>
      <c r="ER37" s="16">
        <f t="shared" si="64"/>
        <v>251.25750758836625</v>
      </c>
      <c r="ES37" s="16">
        <f t="shared" si="48"/>
        <v>82.213449865984529</v>
      </c>
      <c r="ET37" s="16">
        <f t="shared" si="49"/>
        <v>65.042382310064724</v>
      </c>
      <c r="EU37" s="16">
        <f t="shared" si="50"/>
        <v>50.612042584423953</v>
      </c>
      <c r="EV37" s="16">
        <f t="shared" si="51"/>
        <v>53.38963282789306</v>
      </c>
      <c r="EW37" s="9">
        <v>1850</v>
      </c>
    </row>
    <row r="38" spans="1:153" x14ac:dyDescent="0.3">
      <c r="A38" s="9">
        <v>1900</v>
      </c>
      <c r="B38">
        <v>60.11</v>
      </c>
      <c r="C38">
        <v>85.39</v>
      </c>
      <c r="D38">
        <v>306.12</v>
      </c>
      <c r="E38">
        <v>56.33</v>
      </c>
      <c r="G38" s="9">
        <v>1900</v>
      </c>
      <c r="H38">
        <v>50.45</v>
      </c>
      <c r="I38">
        <v>67.72</v>
      </c>
      <c r="J38">
        <v>262.07</v>
      </c>
      <c r="K38">
        <v>42.54</v>
      </c>
      <c r="M38" s="9">
        <v>1900</v>
      </c>
      <c r="N38">
        <v>35.799999999999997</v>
      </c>
      <c r="O38">
        <v>52.54</v>
      </c>
      <c r="P38">
        <v>250.13</v>
      </c>
      <c r="Q38">
        <v>26.76</v>
      </c>
      <c r="S38" s="9">
        <v>1900</v>
      </c>
      <c r="T38">
        <v>37.54</v>
      </c>
      <c r="U38">
        <v>55.4</v>
      </c>
      <c r="V38">
        <v>266.70999999999998</v>
      </c>
      <c r="W38">
        <v>28.57</v>
      </c>
      <c r="AB38" s="16">
        <f t="shared" si="52"/>
        <v>260.31977652095645</v>
      </c>
      <c r="AC38" s="16">
        <f t="shared" si="65"/>
        <v>85.179173428323381</v>
      </c>
      <c r="AD38" s="16">
        <f t="shared" si="66"/>
        <v>67.528086925848399</v>
      </c>
      <c r="AE38" s="16">
        <f t="shared" si="67"/>
        <v>52.375185012101966</v>
      </c>
      <c r="AF38" s="16">
        <f t="shared" si="68"/>
        <v>55.237331154682664</v>
      </c>
      <c r="AG38" s="9">
        <v>1900</v>
      </c>
      <c r="AL38" s="16">
        <f t="shared" si="53"/>
        <v>260.31977652095645</v>
      </c>
      <c r="AM38" s="16">
        <f t="shared" si="69"/>
        <v>85.179173428323381</v>
      </c>
      <c r="AN38" s="16">
        <f t="shared" si="70"/>
        <v>67.528086925848399</v>
      </c>
      <c r="AO38" s="16">
        <f t="shared" si="71"/>
        <v>52.375185012101966</v>
      </c>
      <c r="AP38" s="16">
        <f t="shared" si="72"/>
        <v>55.237331154682664</v>
      </c>
      <c r="AQ38" s="9">
        <v>1900</v>
      </c>
      <c r="AV38" s="16">
        <f t="shared" si="54"/>
        <v>260.31977652095645</v>
      </c>
      <c r="AW38" s="16">
        <f t="shared" si="73"/>
        <v>85.179173428323381</v>
      </c>
      <c r="AX38" s="16">
        <f t="shared" si="74"/>
        <v>67.528086925848399</v>
      </c>
      <c r="AY38" s="16">
        <f t="shared" si="75"/>
        <v>52.375185012101966</v>
      </c>
      <c r="AZ38" s="16">
        <f t="shared" si="76"/>
        <v>55.237331154682664</v>
      </c>
      <c r="BA38" s="9">
        <v>1900</v>
      </c>
      <c r="BF38" s="16">
        <f t="shared" si="55"/>
        <v>260.31977652095645</v>
      </c>
      <c r="BG38" s="16">
        <f t="shared" si="77"/>
        <v>85.179173428323381</v>
      </c>
      <c r="BH38" s="16">
        <f t="shared" si="78"/>
        <v>67.528086925848399</v>
      </c>
      <c r="BI38" s="16">
        <f t="shared" si="79"/>
        <v>52.375185012101966</v>
      </c>
      <c r="BJ38" s="16">
        <f t="shared" si="80"/>
        <v>55.237331154682664</v>
      </c>
      <c r="BK38" s="9">
        <v>1900</v>
      </c>
      <c r="BP38" s="16">
        <f t="shared" si="56"/>
        <v>260.31977652095645</v>
      </c>
      <c r="BQ38" s="16">
        <f t="shared" si="16"/>
        <v>85.179173428323381</v>
      </c>
      <c r="BR38" s="16">
        <f t="shared" si="17"/>
        <v>67.528086925848399</v>
      </c>
      <c r="BS38" s="16">
        <f t="shared" si="18"/>
        <v>52.375185012101966</v>
      </c>
      <c r="BT38" s="16">
        <f t="shared" si="19"/>
        <v>55.237331154682664</v>
      </c>
      <c r="BU38" s="9">
        <v>1900</v>
      </c>
      <c r="BZ38" s="16">
        <f t="shared" si="57"/>
        <v>260.31977652095645</v>
      </c>
      <c r="CA38" s="16">
        <f t="shared" si="20"/>
        <v>85.179173428323381</v>
      </c>
      <c r="CB38" s="16">
        <f t="shared" si="21"/>
        <v>67.528086925848399</v>
      </c>
      <c r="CC38" s="16">
        <f t="shared" si="22"/>
        <v>52.375185012101966</v>
      </c>
      <c r="CD38" s="16">
        <f t="shared" si="23"/>
        <v>55.237331154682664</v>
      </c>
      <c r="CE38" s="9">
        <v>1900</v>
      </c>
      <c r="CJ38" s="16">
        <f t="shared" si="58"/>
        <v>260.31977652095645</v>
      </c>
      <c r="CK38" s="16">
        <f t="shared" si="24"/>
        <v>85.179173428323381</v>
      </c>
      <c r="CL38" s="16">
        <f t="shared" si="25"/>
        <v>67.528086925848399</v>
      </c>
      <c r="CM38" s="16">
        <f t="shared" si="26"/>
        <v>52.375185012101966</v>
      </c>
      <c r="CN38" s="16">
        <f t="shared" si="27"/>
        <v>55.237331154682664</v>
      </c>
      <c r="CO38" s="9">
        <v>1900</v>
      </c>
      <c r="CT38" s="16">
        <f t="shared" si="59"/>
        <v>260.31977652095645</v>
      </c>
      <c r="CU38" s="16">
        <f t="shared" si="28"/>
        <v>85.179173428323381</v>
      </c>
      <c r="CV38" s="16">
        <f t="shared" si="29"/>
        <v>67.528086925848399</v>
      </c>
      <c r="CW38" s="16">
        <f t="shared" si="30"/>
        <v>52.375185012101966</v>
      </c>
      <c r="CX38" s="16">
        <f t="shared" si="31"/>
        <v>55.237331154682664</v>
      </c>
      <c r="CY38" s="9">
        <v>1900</v>
      </c>
      <c r="DD38" s="16">
        <f t="shared" si="60"/>
        <v>260.31977652095645</v>
      </c>
      <c r="DE38" s="16">
        <f t="shared" si="32"/>
        <v>85.179173428323381</v>
      </c>
      <c r="DF38" s="16">
        <f t="shared" si="33"/>
        <v>67.528086925848399</v>
      </c>
      <c r="DG38" s="16">
        <f t="shared" si="34"/>
        <v>52.375185012101966</v>
      </c>
      <c r="DH38" s="16">
        <f t="shared" si="35"/>
        <v>55.237331154682664</v>
      </c>
      <c r="DI38" s="9">
        <v>1900</v>
      </c>
      <c r="DN38" s="16">
        <f t="shared" si="61"/>
        <v>260.31977652095645</v>
      </c>
      <c r="DO38" s="16">
        <f t="shared" si="36"/>
        <v>85.179173428323381</v>
      </c>
      <c r="DP38" s="16">
        <f t="shared" si="37"/>
        <v>67.528086925848399</v>
      </c>
      <c r="DQ38" s="16">
        <f t="shared" si="38"/>
        <v>52.375185012101966</v>
      </c>
      <c r="DR38" s="16">
        <f t="shared" si="39"/>
        <v>55.237331154682664</v>
      </c>
      <c r="DS38" s="9">
        <v>1900</v>
      </c>
      <c r="DX38" s="16">
        <f t="shared" si="62"/>
        <v>260.31977652095645</v>
      </c>
      <c r="DY38" s="16">
        <f t="shared" si="40"/>
        <v>85.179173428323381</v>
      </c>
      <c r="DZ38" s="16">
        <f t="shared" si="41"/>
        <v>67.528086925848399</v>
      </c>
      <c r="EA38" s="16">
        <f t="shared" si="42"/>
        <v>52.375185012101966</v>
      </c>
      <c r="EB38" s="16">
        <f t="shared" si="43"/>
        <v>55.237331154682664</v>
      </c>
      <c r="EC38" s="9">
        <v>1900</v>
      </c>
      <c r="EH38" s="16">
        <f t="shared" si="63"/>
        <v>260.31977652095645</v>
      </c>
      <c r="EI38" s="16">
        <f t="shared" si="44"/>
        <v>85.179173428323381</v>
      </c>
      <c r="EJ38" s="16">
        <f t="shared" si="45"/>
        <v>67.528086925848399</v>
      </c>
      <c r="EK38" s="16">
        <f t="shared" si="46"/>
        <v>52.375185012101966</v>
      </c>
      <c r="EL38" s="16">
        <f t="shared" si="47"/>
        <v>55.237331154682664</v>
      </c>
      <c r="EM38" s="9">
        <v>1900</v>
      </c>
      <c r="ER38" s="16">
        <f t="shared" si="64"/>
        <v>260.31977652095645</v>
      </c>
      <c r="ES38" s="16">
        <f t="shared" si="48"/>
        <v>85.179173428323381</v>
      </c>
      <c r="ET38" s="16">
        <f t="shared" si="49"/>
        <v>67.528086925848399</v>
      </c>
      <c r="EU38" s="16">
        <f t="shared" si="50"/>
        <v>52.375185012101966</v>
      </c>
      <c r="EV38" s="16">
        <f t="shared" si="51"/>
        <v>55.237331154682664</v>
      </c>
      <c r="EW38" s="9">
        <v>1900</v>
      </c>
    </row>
    <row r="39" spans="1:153" x14ac:dyDescent="0.3">
      <c r="A39" s="9">
        <v>1950</v>
      </c>
      <c r="B39">
        <v>60.27</v>
      </c>
      <c r="C39">
        <v>88.4</v>
      </c>
      <c r="D39">
        <v>307.68</v>
      </c>
      <c r="E39">
        <v>55.83</v>
      </c>
      <c r="G39" s="9">
        <v>1950</v>
      </c>
      <c r="H39">
        <v>50.8</v>
      </c>
      <c r="I39">
        <v>70.25</v>
      </c>
      <c r="J39">
        <v>263.38</v>
      </c>
      <c r="K39">
        <v>42.26</v>
      </c>
      <c r="M39" s="9">
        <v>1950</v>
      </c>
      <c r="N39">
        <v>35.9</v>
      </c>
      <c r="O39">
        <v>54.33</v>
      </c>
      <c r="P39">
        <v>251.06</v>
      </c>
      <c r="Q39">
        <v>26.85</v>
      </c>
      <c r="S39" s="9">
        <v>1950</v>
      </c>
      <c r="T39">
        <v>37.67</v>
      </c>
      <c r="U39">
        <v>57.28</v>
      </c>
      <c r="V39">
        <v>267.69</v>
      </c>
      <c r="W39">
        <v>28.66</v>
      </c>
      <c r="AB39" s="16">
        <f t="shared" si="52"/>
        <v>269.4542462590353</v>
      </c>
      <c r="AC39" s="16">
        <f t="shared" si="65"/>
        <v>88.163596175005367</v>
      </c>
      <c r="AD39" s="16">
        <f t="shared" si="66"/>
        <v>70.040820893424012</v>
      </c>
      <c r="AE39" s="16">
        <f t="shared" si="67"/>
        <v>54.150890827089832</v>
      </c>
      <c r="AF39" s="16">
        <f t="shared" si="68"/>
        <v>57.098938363516105</v>
      </c>
      <c r="AG39" s="9">
        <v>1950</v>
      </c>
      <c r="AL39" s="16">
        <f t="shared" si="53"/>
        <v>269.4542462590353</v>
      </c>
      <c r="AM39" s="16">
        <f t="shared" si="69"/>
        <v>88.163596175005367</v>
      </c>
      <c r="AN39" s="16">
        <f t="shared" si="70"/>
        <v>70.040820893424012</v>
      </c>
      <c r="AO39" s="16">
        <f t="shared" si="71"/>
        <v>54.150890827089832</v>
      </c>
      <c r="AP39" s="16">
        <f t="shared" si="72"/>
        <v>57.098938363516105</v>
      </c>
      <c r="AQ39" s="9">
        <v>1950</v>
      </c>
      <c r="AV39" s="16">
        <f t="shared" si="54"/>
        <v>269.4542462590353</v>
      </c>
      <c r="AW39" s="16">
        <f t="shared" si="73"/>
        <v>88.163596175005367</v>
      </c>
      <c r="AX39" s="16">
        <f t="shared" si="74"/>
        <v>70.040820893424012</v>
      </c>
      <c r="AY39" s="16">
        <f t="shared" si="75"/>
        <v>54.150890827089832</v>
      </c>
      <c r="AZ39" s="16">
        <f t="shared" si="76"/>
        <v>57.098938363516105</v>
      </c>
      <c r="BA39" s="9">
        <v>1950</v>
      </c>
      <c r="BF39" s="16">
        <f t="shared" si="55"/>
        <v>269.4542462590353</v>
      </c>
      <c r="BG39" s="16">
        <f t="shared" si="77"/>
        <v>88.163596175005367</v>
      </c>
      <c r="BH39" s="16">
        <f t="shared" si="78"/>
        <v>70.040820893424012</v>
      </c>
      <c r="BI39" s="16">
        <f t="shared" si="79"/>
        <v>54.150890827089832</v>
      </c>
      <c r="BJ39" s="16">
        <f t="shared" si="80"/>
        <v>57.098938363516105</v>
      </c>
      <c r="BK39" s="9">
        <v>1950</v>
      </c>
      <c r="BP39" s="16">
        <f t="shared" si="56"/>
        <v>269.4542462590353</v>
      </c>
      <c r="BQ39" s="16">
        <f t="shared" si="16"/>
        <v>88.163596175005367</v>
      </c>
      <c r="BR39" s="16">
        <f t="shared" si="17"/>
        <v>70.040820893424012</v>
      </c>
      <c r="BS39" s="16">
        <f t="shared" si="18"/>
        <v>54.150890827089832</v>
      </c>
      <c r="BT39" s="16">
        <f t="shared" si="19"/>
        <v>57.098938363516105</v>
      </c>
      <c r="BU39" s="9">
        <v>1950</v>
      </c>
      <c r="BZ39" s="16">
        <f t="shared" si="57"/>
        <v>269.4542462590353</v>
      </c>
      <c r="CA39" s="16">
        <f t="shared" si="20"/>
        <v>88.163596175005367</v>
      </c>
      <c r="CB39" s="16">
        <f t="shared" si="21"/>
        <v>70.040820893424012</v>
      </c>
      <c r="CC39" s="16">
        <f t="shared" si="22"/>
        <v>54.150890827089832</v>
      </c>
      <c r="CD39" s="16">
        <f t="shared" si="23"/>
        <v>57.098938363516105</v>
      </c>
      <c r="CE39" s="9">
        <v>1950</v>
      </c>
      <c r="CJ39" s="16">
        <f t="shared" si="58"/>
        <v>269.4542462590353</v>
      </c>
      <c r="CK39" s="16">
        <f t="shared" si="24"/>
        <v>88.163596175005367</v>
      </c>
      <c r="CL39" s="16">
        <f t="shared" si="25"/>
        <v>70.040820893424012</v>
      </c>
      <c r="CM39" s="16">
        <f t="shared" si="26"/>
        <v>54.150890827089832</v>
      </c>
      <c r="CN39" s="16">
        <f t="shared" si="27"/>
        <v>57.098938363516105</v>
      </c>
      <c r="CO39" s="9">
        <v>1950</v>
      </c>
      <c r="CT39" s="16">
        <f t="shared" si="59"/>
        <v>269.4542462590353</v>
      </c>
      <c r="CU39" s="16">
        <f t="shared" si="28"/>
        <v>88.163596175005367</v>
      </c>
      <c r="CV39" s="16">
        <f t="shared" si="29"/>
        <v>70.040820893424012</v>
      </c>
      <c r="CW39" s="16">
        <f t="shared" si="30"/>
        <v>54.150890827089832</v>
      </c>
      <c r="CX39" s="16">
        <f t="shared" si="31"/>
        <v>57.098938363516105</v>
      </c>
      <c r="CY39" s="9">
        <v>1950</v>
      </c>
      <c r="DD39" s="16">
        <f t="shared" si="60"/>
        <v>269.4542462590353</v>
      </c>
      <c r="DE39" s="16">
        <f t="shared" si="32"/>
        <v>88.163596175005367</v>
      </c>
      <c r="DF39" s="16">
        <f t="shared" si="33"/>
        <v>70.040820893424012</v>
      </c>
      <c r="DG39" s="16">
        <f t="shared" si="34"/>
        <v>54.150890827089832</v>
      </c>
      <c r="DH39" s="16">
        <f t="shared" si="35"/>
        <v>57.098938363516105</v>
      </c>
      <c r="DI39" s="9">
        <v>1950</v>
      </c>
      <c r="DN39" s="16">
        <f t="shared" si="61"/>
        <v>269.4542462590353</v>
      </c>
      <c r="DO39" s="16">
        <f t="shared" si="36"/>
        <v>88.163596175005367</v>
      </c>
      <c r="DP39" s="16">
        <f t="shared" si="37"/>
        <v>70.040820893424012</v>
      </c>
      <c r="DQ39" s="16">
        <f t="shared" si="38"/>
        <v>54.150890827089832</v>
      </c>
      <c r="DR39" s="16">
        <f t="shared" si="39"/>
        <v>57.098938363516105</v>
      </c>
      <c r="DS39" s="9">
        <v>1950</v>
      </c>
      <c r="DX39" s="16">
        <f t="shared" si="62"/>
        <v>269.4542462590353</v>
      </c>
      <c r="DY39" s="16">
        <f t="shared" si="40"/>
        <v>88.163596175005367</v>
      </c>
      <c r="DZ39" s="16">
        <f t="shared" si="41"/>
        <v>70.040820893424012</v>
      </c>
      <c r="EA39" s="16">
        <f t="shared" si="42"/>
        <v>54.150890827089832</v>
      </c>
      <c r="EB39" s="16">
        <f t="shared" si="43"/>
        <v>57.098938363516105</v>
      </c>
      <c r="EC39" s="9">
        <v>1950</v>
      </c>
      <c r="EH39" s="16">
        <f t="shared" si="63"/>
        <v>269.4542462590353</v>
      </c>
      <c r="EI39" s="16">
        <f t="shared" si="44"/>
        <v>88.163596175005367</v>
      </c>
      <c r="EJ39" s="16">
        <f t="shared" si="45"/>
        <v>70.040820893424012</v>
      </c>
      <c r="EK39" s="16">
        <f t="shared" si="46"/>
        <v>54.150890827089832</v>
      </c>
      <c r="EL39" s="16">
        <f t="shared" si="47"/>
        <v>57.098938363516105</v>
      </c>
      <c r="EM39" s="9">
        <v>1950</v>
      </c>
      <c r="ER39" s="16">
        <f t="shared" si="64"/>
        <v>269.4542462590353</v>
      </c>
      <c r="ES39" s="16">
        <f t="shared" si="48"/>
        <v>88.163596175005367</v>
      </c>
      <c r="ET39" s="16">
        <f t="shared" si="49"/>
        <v>70.040820893424012</v>
      </c>
      <c r="EU39" s="16">
        <f t="shared" si="50"/>
        <v>54.150890827089832</v>
      </c>
      <c r="EV39" s="16">
        <f t="shared" si="51"/>
        <v>57.098938363516105</v>
      </c>
      <c r="EW39" s="9">
        <v>1950</v>
      </c>
    </row>
    <row r="40" spans="1:153" x14ac:dyDescent="0.3">
      <c r="A40" s="9">
        <v>2000</v>
      </c>
      <c r="B40">
        <v>60.43</v>
      </c>
      <c r="C40">
        <v>91.42</v>
      </c>
      <c r="D40">
        <v>309.20999999999998</v>
      </c>
      <c r="E40">
        <v>55.36</v>
      </c>
      <c r="G40" s="9">
        <v>2000</v>
      </c>
      <c r="H40">
        <v>51.14</v>
      </c>
      <c r="I40">
        <v>72.8</v>
      </c>
      <c r="J40">
        <v>264.67</v>
      </c>
      <c r="K40">
        <v>42</v>
      </c>
      <c r="M40" s="9">
        <v>2000</v>
      </c>
      <c r="N40">
        <v>35.99</v>
      </c>
      <c r="O40">
        <v>56.13</v>
      </c>
      <c r="P40">
        <v>251.97</v>
      </c>
      <c r="Q40">
        <v>26.93</v>
      </c>
      <c r="S40" s="9">
        <v>2000</v>
      </c>
      <c r="T40">
        <v>37.79</v>
      </c>
      <c r="U40">
        <v>59.17</v>
      </c>
      <c r="V40">
        <v>268.64</v>
      </c>
      <c r="W40">
        <v>28.75</v>
      </c>
      <c r="AB40" s="16">
        <f t="shared" si="52"/>
        <v>278.66168735539998</v>
      </c>
      <c r="AC40" s="16">
        <f t="shared" si="65"/>
        <v>91.166962738520141</v>
      </c>
      <c r="AD40" s="16">
        <f t="shared" si="66"/>
        <v>72.58042217777998</v>
      </c>
      <c r="AE40" s="16">
        <f t="shared" si="67"/>
        <v>55.939364208639915</v>
      </c>
      <c r="AF40" s="16">
        <f t="shared" si="68"/>
        <v>58.974938230459948</v>
      </c>
      <c r="AG40" s="9">
        <v>2000</v>
      </c>
      <c r="AL40" s="16">
        <f t="shared" si="53"/>
        <v>278.66168735539998</v>
      </c>
      <c r="AM40" s="16">
        <f t="shared" si="69"/>
        <v>91.166962738520141</v>
      </c>
      <c r="AN40" s="16">
        <f t="shared" si="70"/>
        <v>72.58042217777998</v>
      </c>
      <c r="AO40" s="16">
        <f t="shared" si="71"/>
        <v>55.939364208639915</v>
      </c>
      <c r="AP40" s="16">
        <f t="shared" si="72"/>
        <v>58.974938230459948</v>
      </c>
      <c r="AQ40" s="9">
        <v>2000</v>
      </c>
      <c r="AV40" s="16">
        <f t="shared" si="54"/>
        <v>278.66168735539998</v>
      </c>
      <c r="AW40" s="16">
        <f t="shared" si="73"/>
        <v>91.166962738520141</v>
      </c>
      <c r="AX40" s="16">
        <f t="shared" si="74"/>
        <v>72.58042217777998</v>
      </c>
      <c r="AY40" s="16">
        <f t="shared" si="75"/>
        <v>55.939364208639915</v>
      </c>
      <c r="AZ40" s="16">
        <f t="shared" si="76"/>
        <v>58.974938230459948</v>
      </c>
      <c r="BA40" s="9">
        <v>2000</v>
      </c>
      <c r="BF40" s="16">
        <f t="shared" si="55"/>
        <v>278.66168735539998</v>
      </c>
      <c r="BG40" s="16">
        <f t="shared" si="77"/>
        <v>91.166962738520141</v>
      </c>
      <c r="BH40" s="16">
        <f t="shared" si="78"/>
        <v>72.58042217777998</v>
      </c>
      <c r="BI40" s="16">
        <f t="shared" si="79"/>
        <v>55.939364208639915</v>
      </c>
      <c r="BJ40" s="16">
        <f t="shared" si="80"/>
        <v>58.974938230459948</v>
      </c>
      <c r="BK40" s="9">
        <v>2000</v>
      </c>
      <c r="BP40" s="16">
        <f t="shared" si="56"/>
        <v>278.66168735539998</v>
      </c>
      <c r="BQ40" s="16">
        <f t="shared" si="16"/>
        <v>91.166962738520141</v>
      </c>
      <c r="BR40" s="16">
        <f t="shared" si="17"/>
        <v>72.58042217777998</v>
      </c>
      <c r="BS40" s="16">
        <f t="shared" si="18"/>
        <v>55.939364208639915</v>
      </c>
      <c r="BT40" s="16">
        <f t="shared" si="19"/>
        <v>58.974938230459948</v>
      </c>
      <c r="BU40" s="9">
        <v>2000</v>
      </c>
      <c r="BZ40" s="16">
        <f t="shared" si="57"/>
        <v>278.66168735539998</v>
      </c>
      <c r="CA40" s="16">
        <f t="shared" si="20"/>
        <v>91.166962738520141</v>
      </c>
      <c r="CB40" s="16">
        <f t="shared" si="21"/>
        <v>72.58042217777998</v>
      </c>
      <c r="CC40" s="16">
        <f t="shared" si="22"/>
        <v>55.939364208639915</v>
      </c>
      <c r="CD40" s="16">
        <f t="shared" si="23"/>
        <v>58.974938230459948</v>
      </c>
      <c r="CE40" s="9">
        <v>2000</v>
      </c>
      <c r="CJ40" s="16">
        <f t="shared" si="58"/>
        <v>278.66168735539998</v>
      </c>
      <c r="CK40" s="16">
        <f t="shared" si="24"/>
        <v>91.166962738520141</v>
      </c>
      <c r="CL40" s="16">
        <f t="shared" si="25"/>
        <v>72.58042217777998</v>
      </c>
      <c r="CM40" s="16">
        <f t="shared" si="26"/>
        <v>55.939364208639915</v>
      </c>
      <c r="CN40" s="16">
        <f t="shared" si="27"/>
        <v>58.974938230459948</v>
      </c>
      <c r="CO40" s="9">
        <v>2000</v>
      </c>
      <c r="CT40" s="16">
        <f t="shared" si="59"/>
        <v>278.66168735539998</v>
      </c>
      <c r="CU40" s="16">
        <f t="shared" si="28"/>
        <v>91.166962738520141</v>
      </c>
      <c r="CV40" s="16">
        <f t="shared" si="29"/>
        <v>72.58042217777998</v>
      </c>
      <c r="CW40" s="16">
        <f t="shared" si="30"/>
        <v>55.939364208639915</v>
      </c>
      <c r="CX40" s="16">
        <f t="shared" si="31"/>
        <v>58.974938230459948</v>
      </c>
      <c r="CY40" s="9">
        <v>2000</v>
      </c>
      <c r="DD40" s="16">
        <f t="shared" si="60"/>
        <v>278.66168735539998</v>
      </c>
      <c r="DE40" s="16">
        <f t="shared" si="32"/>
        <v>91.166962738520141</v>
      </c>
      <c r="DF40" s="16">
        <f t="shared" si="33"/>
        <v>72.58042217777998</v>
      </c>
      <c r="DG40" s="16">
        <f t="shared" si="34"/>
        <v>55.939364208639915</v>
      </c>
      <c r="DH40" s="16">
        <f t="shared" si="35"/>
        <v>58.974938230459948</v>
      </c>
      <c r="DI40" s="9">
        <v>2000</v>
      </c>
      <c r="DN40" s="16">
        <f t="shared" si="61"/>
        <v>278.66168735539998</v>
      </c>
      <c r="DO40" s="16">
        <f t="shared" si="36"/>
        <v>91.166962738520141</v>
      </c>
      <c r="DP40" s="16">
        <f t="shared" si="37"/>
        <v>72.58042217777998</v>
      </c>
      <c r="DQ40" s="16">
        <f t="shared" si="38"/>
        <v>55.939364208639915</v>
      </c>
      <c r="DR40" s="16">
        <f t="shared" si="39"/>
        <v>58.974938230459948</v>
      </c>
      <c r="DS40" s="9">
        <v>2000</v>
      </c>
      <c r="DX40" s="16">
        <f t="shared" si="62"/>
        <v>278.66168735539998</v>
      </c>
      <c r="DY40" s="16">
        <f t="shared" si="40"/>
        <v>91.166962738520141</v>
      </c>
      <c r="DZ40" s="16">
        <f t="shared" si="41"/>
        <v>72.58042217777998</v>
      </c>
      <c r="EA40" s="16">
        <f t="shared" si="42"/>
        <v>55.939364208639915</v>
      </c>
      <c r="EB40" s="16">
        <f t="shared" si="43"/>
        <v>58.974938230459948</v>
      </c>
      <c r="EC40" s="9">
        <v>2000</v>
      </c>
      <c r="EH40" s="16">
        <f t="shared" si="63"/>
        <v>278.66168735539998</v>
      </c>
      <c r="EI40" s="16">
        <f t="shared" si="44"/>
        <v>91.166962738520141</v>
      </c>
      <c r="EJ40" s="16">
        <f t="shared" si="45"/>
        <v>72.58042217777998</v>
      </c>
      <c r="EK40" s="16">
        <f t="shared" si="46"/>
        <v>55.939364208639915</v>
      </c>
      <c r="EL40" s="16">
        <f t="shared" si="47"/>
        <v>58.974938230459948</v>
      </c>
      <c r="EM40" s="9">
        <v>2000</v>
      </c>
      <c r="ER40" s="16">
        <f t="shared" si="64"/>
        <v>278.66168735539998</v>
      </c>
      <c r="ES40" s="16">
        <f t="shared" si="48"/>
        <v>91.166962738520141</v>
      </c>
      <c r="ET40" s="16">
        <f t="shared" si="49"/>
        <v>72.58042217777998</v>
      </c>
      <c r="EU40" s="16">
        <f t="shared" si="50"/>
        <v>55.939364208639915</v>
      </c>
      <c r="EV40" s="16">
        <f t="shared" si="51"/>
        <v>58.974938230459948</v>
      </c>
      <c r="EW40" s="9">
        <v>2000</v>
      </c>
    </row>
    <row r="41" spans="1:153" x14ac:dyDescent="0.3">
      <c r="A41" s="9">
        <v>2050</v>
      </c>
      <c r="B41">
        <v>60.58</v>
      </c>
      <c r="C41">
        <v>94.44</v>
      </c>
      <c r="D41">
        <v>310.7</v>
      </c>
      <c r="E41">
        <v>54.92</v>
      </c>
      <c r="G41" s="9">
        <v>2050</v>
      </c>
      <c r="H41">
        <v>51.47</v>
      </c>
      <c r="I41">
        <v>75.37</v>
      </c>
      <c r="J41">
        <v>265.94</v>
      </c>
      <c r="K41">
        <v>41.75</v>
      </c>
      <c r="M41" s="9">
        <v>2050</v>
      </c>
      <c r="N41">
        <v>36.07</v>
      </c>
      <c r="O41">
        <v>57.93</v>
      </c>
      <c r="P41">
        <v>252.86</v>
      </c>
      <c r="Q41">
        <v>27.01</v>
      </c>
      <c r="S41" s="9">
        <v>2050</v>
      </c>
      <c r="T41">
        <v>37.9</v>
      </c>
      <c r="U41">
        <v>61.06</v>
      </c>
      <c r="V41">
        <v>269.58</v>
      </c>
      <c r="W41">
        <v>28.84</v>
      </c>
      <c r="AB41" s="16">
        <f t="shared" si="52"/>
        <v>287.9415621907761</v>
      </c>
      <c r="AC41" s="16">
        <f t="shared" si="65"/>
        <v>94.189137696496445</v>
      </c>
      <c r="AD41" s="16">
        <f t="shared" si="66"/>
        <v>75.146400585681832</v>
      </c>
      <c r="AE41" s="16">
        <f t="shared" si="67"/>
        <v>57.740522845854905</v>
      </c>
      <c r="AF41" s="16">
        <f t="shared" si="68"/>
        <v>60.865501062742915</v>
      </c>
      <c r="AG41" s="9">
        <v>2050</v>
      </c>
      <c r="AL41" s="16">
        <f t="shared" si="53"/>
        <v>287.9415621907761</v>
      </c>
      <c r="AM41" s="16">
        <f t="shared" si="69"/>
        <v>94.189137696496445</v>
      </c>
      <c r="AN41" s="16">
        <f t="shared" si="70"/>
        <v>75.146400585681832</v>
      </c>
      <c r="AO41" s="16">
        <f t="shared" si="71"/>
        <v>57.740522845854905</v>
      </c>
      <c r="AP41" s="16">
        <f t="shared" si="72"/>
        <v>60.865501062742915</v>
      </c>
      <c r="AQ41" s="9">
        <v>2050</v>
      </c>
      <c r="AV41" s="16">
        <f t="shared" si="54"/>
        <v>287.9415621907761</v>
      </c>
      <c r="AW41" s="16">
        <f t="shared" si="73"/>
        <v>94.189137696496445</v>
      </c>
      <c r="AX41" s="16">
        <f t="shared" si="74"/>
        <v>75.146400585681832</v>
      </c>
      <c r="AY41" s="16">
        <f t="shared" si="75"/>
        <v>57.740522845854905</v>
      </c>
      <c r="AZ41" s="16">
        <f t="shared" si="76"/>
        <v>60.865501062742915</v>
      </c>
      <c r="BA41" s="9">
        <v>2050</v>
      </c>
      <c r="BF41" s="16">
        <f t="shared" si="55"/>
        <v>287.9415621907761</v>
      </c>
      <c r="BG41" s="16">
        <f t="shared" si="77"/>
        <v>94.189137696496445</v>
      </c>
      <c r="BH41" s="16">
        <f t="shared" si="78"/>
        <v>75.146400585681832</v>
      </c>
      <c r="BI41" s="16">
        <f t="shared" si="79"/>
        <v>57.740522845854905</v>
      </c>
      <c r="BJ41" s="16">
        <f t="shared" si="80"/>
        <v>60.865501062742915</v>
      </c>
      <c r="BK41" s="9">
        <v>2050</v>
      </c>
      <c r="BP41" s="16">
        <f t="shared" si="56"/>
        <v>287.9415621907761</v>
      </c>
      <c r="BQ41" s="16">
        <f t="shared" si="16"/>
        <v>94.189137696496445</v>
      </c>
      <c r="BR41" s="16">
        <f t="shared" si="17"/>
        <v>75.146400585681832</v>
      </c>
      <c r="BS41" s="16">
        <f t="shared" si="18"/>
        <v>57.740522845854905</v>
      </c>
      <c r="BT41" s="16">
        <f t="shared" si="19"/>
        <v>60.865501062742915</v>
      </c>
      <c r="BU41" s="9">
        <v>2050</v>
      </c>
      <c r="BZ41" s="16">
        <f t="shared" si="57"/>
        <v>287.9415621907761</v>
      </c>
      <c r="CA41" s="16">
        <f t="shared" si="20"/>
        <v>94.189137696496445</v>
      </c>
      <c r="CB41" s="16">
        <f t="shared" si="21"/>
        <v>75.146400585681832</v>
      </c>
      <c r="CC41" s="16">
        <f t="shared" si="22"/>
        <v>57.740522845854905</v>
      </c>
      <c r="CD41" s="16">
        <f t="shared" si="23"/>
        <v>60.865501062742915</v>
      </c>
      <c r="CE41" s="9">
        <v>2050</v>
      </c>
      <c r="CJ41" s="16">
        <f t="shared" si="58"/>
        <v>287.9415621907761</v>
      </c>
      <c r="CK41" s="16">
        <f t="shared" si="24"/>
        <v>94.189137696496445</v>
      </c>
      <c r="CL41" s="16">
        <f t="shared" si="25"/>
        <v>75.146400585681832</v>
      </c>
      <c r="CM41" s="16">
        <f t="shared" si="26"/>
        <v>57.740522845854905</v>
      </c>
      <c r="CN41" s="16">
        <f t="shared" si="27"/>
        <v>60.865501062742915</v>
      </c>
      <c r="CO41" s="9">
        <v>2050</v>
      </c>
      <c r="CT41" s="16">
        <f t="shared" si="59"/>
        <v>287.9415621907761</v>
      </c>
      <c r="CU41" s="16">
        <f t="shared" si="28"/>
        <v>94.189137696496445</v>
      </c>
      <c r="CV41" s="16">
        <f t="shared" si="29"/>
        <v>75.146400585681832</v>
      </c>
      <c r="CW41" s="16">
        <f t="shared" si="30"/>
        <v>57.740522845854905</v>
      </c>
      <c r="CX41" s="16">
        <f t="shared" si="31"/>
        <v>60.865501062742915</v>
      </c>
      <c r="CY41" s="9">
        <v>2050</v>
      </c>
      <c r="DD41" s="16">
        <f t="shared" si="60"/>
        <v>287.9415621907761</v>
      </c>
      <c r="DE41" s="16">
        <f t="shared" si="32"/>
        <v>94.189137696496445</v>
      </c>
      <c r="DF41" s="16">
        <f t="shared" si="33"/>
        <v>75.146400585681832</v>
      </c>
      <c r="DG41" s="16">
        <f t="shared" si="34"/>
        <v>57.740522845854905</v>
      </c>
      <c r="DH41" s="16">
        <f t="shared" si="35"/>
        <v>60.865501062742915</v>
      </c>
      <c r="DI41" s="9">
        <v>2050</v>
      </c>
      <c r="DN41" s="16">
        <f t="shared" si="61"/>
        <v>287.9415621907761</v>
      </c>
      <c r="DO41" s="16">
        <f t="shared" si="36"/>
        <v>94.189137696496445</v>
      </c>
      <c r="DP41" s="16">
        <f t="shared" si="37"/>
        <v>75.146400585681832</v>
      </c>
      <c r="DQ41" s="16">
        <f t="shared" si="38"/>
        <v>57.740522845854905</v>
      </c>
      <c r="DR41" s="16">
        <f t="shared" si="39"/>
        <v>60.865501062742915</v>
      </c>
      <c r="DS41" s="9">
        <v>2050</v>
      </c>
      <c r="DX41" s="16">
        <f t="shared" si="62"/>
        <v>287.9415621907761</v>
      </c>
      <c r="DY41" s="16">
        <f t="shared" si="40"/>
        <v>94.189137696496445</v>
      </c>
      <c r="DZ41" s="16">
        <f t="shared" si="41"/>
        <v>75.146400585681832</v>
      </c>
      <c r="EA41" s="16">
        <f t="shared" si="42"/>
        <v>57.740522845854905</v>
      </c>
      <c r="EB41" s="16">
        <f t="shared" si="43"/>
        <v>60.865501062742915</v>
      </c>
      <c r="EC41" s="9">
        <v>2050</v>
      </c>
      <c r="EH41" s="16">
        <f t="shared" si="63"/>
        <v>287.9415621907761</v>
      </c>
      <c r="EI41" s="16">
        <f t="shared" si="44"/>
        <v>94.189137696496445</v>
      </c>
      <c r="EJ41" s="16">
        <f t="shared" si="45"/>
        <v>75.146400585681832</v>
      </c>
      <c r="EK41" s="16">
        <f t="shared" si="46"/>
        <v>57.740522845854905</v>
      </c>
      <c r="EL41" s="16">
        <f t="shared" si="47"/>
        <v>60.865501062742915</v>
      </c>
      <c r="EM41" s="9">
        <v>2050</v>
      </c>
      <c r="ER41" s="16">
        <f t="shared" si="64"/>
        <v>287.9415621907761</v>
      </c>
      <c r="ES41" s="16">
        <f t="shared" si="48"/>
        <v>94.189137696496445</v>
      </c>
      <c r="ET41" s="16">
        <f t="shared" si="49"/>
        <v>75.146400585681832</v>
      </c>
      <c r="EU41" s="16">
        <f t="shared" si="50"/>
        <v>57.740522845854905</v>
      </c>
      <c r="EV41" s="16">
        <f t="shared" si="51"/>
        <v>60.865501062742915</v>
      </c>
      <c r="EW41" s="9">
        <v>2050</v>
      </c>
    </row>
    <row r="42" spans="1:153" x14ac:dyDescent="0.3">
      <c r="A42" s="9">
        <v>2100</v>
      </c>
      <c r="B42">
        <v>60.71</v>
      </c>
      <c r="C42">
        <v>97.47</v>
      </c>
      <c r="D42">
        <v>312.16000000000003</v>
      </c>
      <c r="E42">
        <v>54.5</v>
      </c>
      <c r="G42" s="9">
        <v>2100</v>
      </c>
      <c r="H42">
        <v>51.78</v>
      </c>
      <c r="I42">
        <v>77.95</v>
      </c>
      <c r="J42">
        <v>267.19</v>
      </c>
      <c r="K42">
        <v>41.52</v>
      </c>
      <c r="M42" s="9">
        <v>2100</v>
      </c>
      <c r="N42">
        <v>36.15</v>
      </c>
      <c r="O42">
        <v>59.73</v>
      </c>
      <c r="P42">
        <v>253.73</v>
      </c>
      <c r="Q42">
        <v>27.1</v>
      </c>
      <c r="S42" s="9">
        <v>2100</v>
      </c>
      <c r="T42">
        <v>38.020000000000003</v>
      </c>
      <c r="U42">
        <v>62.96</v>
      </c>
      <c r="V42">
        <v>270.49</v>
      </c>
      <c r="W42">
        <v>28.93</v>
      </c>
      <c r="AB42" s="16">
        <f t="shared" si="52"/>
        <v>297.29200924920906</v>
      </c>
      <c r="AC42" s="16">
        <f t="shared" si="65"/>
        <v>97.229597654904296</v>
      </c>
      <c r="AD42" s="16">
        <f t="shared" si="66"/>
        <v>77.737937114240665</v>
      </c>
      <c r="AE42" s="16">
        <f t="shared" si="67"/>
        <v>59.553995464881993</v>
      </c>
      <c r="AF42" s="16">
        <f t="shared" si="68"/>
        <v>62.770479015182097</v>
      </c>
      <c r="AG42" s="9">
        <v>2100</v>
      </c>
      <c r="AL42" s="16">
        <f t="shared" si="53"/>
        <v>297.29200924920906</v>
      </c>
      <c r="AM42" s="16">
        <f t="shared" si="69"/>
        <v>97.229597654904296</v>
      </c>
      <c r="AN42" s="16">
        <f t="shared" si="70"/>
        <v>77.737937114240665</v>
      </c>
      <c r="AO42" s="16">
        <f t="shared" si="71"/>
        <v>59.553995464881993</v>
      </c>
      <c r="AP42" s="16">
        <f t="shared" si="72"/>
        <v>62.770479015182097</v>
      </c>
      <c r="AQ42" s="9">
        <v>2100</v>
      </c>
      <c r="AV42" s="16">
        <f t="shared" si="54"/>
        <v>297.29200924920906</v>
      </c>
      <c r="AW42" s="16">
        <f t="shared" si="73"/>
        <v>97.229597654904296</v>
      </c>
      <c r="AX42" s="16">
        <f t="shared" si="74"/>
        <v>77.737937114240665</v>
      </c>
      <c r="AY42" s="16">
        <f t="shared" si="75"/>
        <v>59.553995464881993</v>
      </c>
      <c r="AZ42" s="16">
        <f t="shared" si="76"/>
        <v>62.770479015182097</v>
      </c>
      <c r="BA42" s="9">
        <v>2100</v>
      </c>
      <c r="BF42" s="16">
        <f t="shared" si="55"/>
        <v>297.29200924920906</v>
      </c>
      <c r="BG42" s="16">
        <f t="shared" si="77"/>
        <v>97.229597654904296</v>
      </c>
      <c r="BH42" s="16">
        <f t="shared" si="78"/>
        <v>77.737937114240665</v>
      </c>
      <c r="BI42" s="16">
        <f t="shared" si="79"/>
        <v>59.553995464881993</v>
      </c>
      <c r="BJ42" s="16">
        <f t="shared" si="80"/>
        <v>62.770479015182097</v>
      </c>
      <c r="BK42" s="9">
        <v>2100</v>
      </c>
      <c r="BP42" s="16">
        <f t="shared" si="56"/>
        <v>297.29200924920906</v>
      </c>
      <c r="BQ42" s="16">
        <f t="shared" si="16"/>
        <v>97.229597654904296</v>
      </c>
      <c r="BR42" s="16">
        <f t="shared" si="17"/>
        <v>77.737937114240665</v>
      </c>
      <c r="BS42" s="16">
        <f t="shared" si="18"/>
        <v>59.553995464881993</v>
      </c>
      <c r="BT42" s="16">
        <f t="shared" si="19"/>
        <v>62.770479015182097</v>
      </c>
      <c r="BU42" s="9">
        <v>2100</v>
      </c>
      <c r="BZ42" s="16">
        <f t="shared" si="57"/>
        <v>297.29200924920906</v>
      </c>
      <c r="CA42" s="16">
        <f t="shared" si="20"/>
        <v>97.229597654904296</v>
      </c>
      <c r="CB42" s="16">
        <f t="shared" si="21"/>
        <v>77.737937114240665</v>
      </c>
      <c r="CC42" s="16">
        <f t="shared" si="22"/>
        <v>59.553995464881993</v>
      </c>
      <c r="CD42" s="16">
        <f t="shared" si="23"/>
        <v>62.770479015182097</v>
      </c>
      <c r="CE42" s="9">
        <v>2100</v>
      </c>
      <c r="CJ42" s="16">
        <f t="shared" si="58"/>
        <v>297.29200924920906</v>
      </c>
      <c r="CK42" s="16">
        <f t="shared" si="24"/>
        <v>97.229597654904296</v>
      </c>
      <c r="CL42" s="16">
        <f t="shared" si="25"/>
        <v>77.737937114240665</v>
      </c>
      <c r="CM42" s="16">
        <f t="shared" si="26"/>
        <v>59.553995464881993</v>
      </c>
      <c r="CN42" s="16">
        <f t="shared" si="27"/>
        <v>62.770479015182097</v>
      </c>
      <c r="CO42" s="9">
        <v>2100</v>
      </c>
      <c r="CT42" s="16">
        <f t="shared" si="59"/>
        <v>297.29200924920906</v>
      </c>
      <c r="CU42" s="16">
        <f t="shared" si="28"/>
        <v>97.229597654904296</v>
      </c>
      <c r="CV42" s="16">
        <f t="shared" si="29"/>
        <v>77.737937114240665</v>
      </c>
      <c r="CW42" s="16">
        <f t="shared" si="30"/>
        <v>59.553995464881993</v>
      </c>
      <c r="CX42" s="16">
        <f t="shared" si="31"/>
        <v>62.770479015182097</v>
      </c>
      <c r="CY42" s="9">
        <v>2100</v>
      </c>
      <c r="DD42" s="16">
        <f t="shared" si="60"/>
        <v>297.29200924920906</v>
      </c>
      <c r="DE42" s="16">
        <f t="shared" si="32"/>
        <v>97.229597654904296</v>
      </c>
      <c r="DF42" s="16">
        <f t="shared" si="33"/>
        <v>77.737937114240665</v>
      </c>
      <c r="DG42" s="16">
        <f t="shared" si="34"/>
        <v>59.553995464881993</v>
      </c>
      <c r="DH42" s="16">
        <f t="shared" si="35"/>
        <v>62.770479015182097</v>
      </c>
      <c r="DI42" s="9">
        <v>2100</v>
      </c>
      <c r="DN42" s="16">
        <f t="shared" si="61"/>
        <v>297.29200924920906</v>
      </c>
      <c r="DO42" s="16">
        <f t="shared" si="36"/>
        <v>97.229597654904296</v>
      </c>
      <c r="DP42" s="16">
        <f t="shared" si="37"/>
        <v>77.737937114240665</v>
      </c>
      <c r="DQ42" s="16">
        <f t="shared" si="38"/>
        <v>59.553995464881993</v>
      </c>
      <c r="DR42" s="16">
        <f t="shared" si="39"/>
        <v>62.770479015182097</v>
      </c>
      <c r="DS42" s="9">
        <v>2100</v>
      </c>
      <c r="DX42" s="16">
        <f t="shared" si="62"/>
        <v>297.29200924920906</v>
      </c>
      <c r="DY42" s="16">
        <f t="shared" si="40"/>
        <v>97.229597654904296</v>
      </c>
      <c r="DZ42" s="16">
        <f t="shared" si="41"/>
        <v>77.737937114240665</v>
      </c>
      <c r="EA42" s="16">
        <f t="shared" si="42"/>
        <v>59.553995464881993</v>
      </c>
      <c r="EB42" s="16">
        <f t="shared" si="43"/>
        <v>62.770479015182097</v>
      </c>
      <c r="EC42" s="9">
        <v>2100</v>
      </c>
      <c r="EH42" s="16">
        <f t="shared" si="63"/>
        <v>297.29200924920906</v>
      </c>
      <c r="EI42" s="16">
        <f t="shared" si="44"/>
        <v>97.229597654904296</v>
      </c>
      <c r="EJ42" s="16">
        <f t="shared" si="45"/>
        <v>77.737937114240665</v>
      </c>
      <c r="EK42" s="16">
        <f t="shared" si="46"/>
        <v>59.553995464881993</v>
      </c>
      <c r="EL42" s="16">
        <f t="shared" si="47"/>
        <v>62.770479015182097</v>
      </c>
      <c r="EM42" s="9">
        <v>2100</v>
      </c>
      <c r="ER42" s="16">
        <f t="shared" si="64"/>
        <v>297.29200924920906</v>
      </c>
      <c r="ES42" s="16">
        <f t="shared" si="48"/>
        <v>97.229597654904296</v>
      </c>
      <c r="ET42" s="16">
        <f t="shared" si="49"/>
        <v>77.737937114240665</v>
      </c>
      <c r="EU42" s="16">
        <f t="shared" si="50"/>
        <v>59.553995464881993</v>
      </c>
      <c r="EV42" s="16">
        <f t="shared" si="51"/>
        <v>62.770479015182097</v>
      </c>
      <c r="EW42" s="9">
        <v>2100</v>
      </c>
    </row>
    <row r="43" spans="1:153" x14ac:dyDescent="0.3">
      <c r="A43" s="9">
        <v>2150</v>
      </c>
      <c r="B43">
        <v>60.84</v>
      </c>
      <c r="C43">
        <v>100.51</v>
      </c>
      <c r="D43">
        <v>313.58999999999997</v>
      </c>
      <c r="E43">
        <v>54.11</v>
      </c>
      <c r="G43" s="9">
        <v>2150</v>
      </c>
      <c r="H43">
        <v>52.08</v>
      </c>
      <c r="I43">
        <v>80.540000000000006</v>
      </c>
      <c r="J43">
        <v>268.41000000000003</v>
      </c>
      <c r="K43">
        <v>41.31</v>
      </c>
      <c r="M43" s="9">
        <v>2150</v>
      </c>
      <c r="N43">
        <v>36.229999999999997</v>
      </c>
      <c r="O43">
        <v>61.54</v>
      </c>
      <c r="P43">
        <v>254.58</v>
      </c>
      <c r="Q43">
        <v>27.18</v>
      </c>
      <c r="S43" s="9">
        <v>2150</v>
      </c>
      <c r="T43">
        <v>38.14</v>
      </c>
      <c r="U43">
        <v>64.86</v>
      </c>
      <c r="V43">
        <v>271.39</v>
      </c>
      <c r="W43">
        <v>29.01</v>
      </c>
      <c r="AB43" s="16">
        <f t="shared" si="52"/>
        <v>306.70985851229182</v>
      </c>
      <c r="AC43" s="16">
        <f t="shared" si="65"/>
        <v>100.28743298039561</v>
      </c>
      <c r="AD43" s="16">
        <f t="shared" si="66"/>
        <v>80.353890781502628</v>
      </c>
      <c r="AE43" s="16">
        <f t="shared" si="67"/>
        <v>61.379126035976959</v>
      </c>
      <c r="AF43" s="16">
        <f t="shared" si="68"/>
        <v>64.689408714416658</v>
      </c>
      <c r="AG43" s="9">
        <v>2150</v>
      </c>
      <c r="AL43" s="16">
        <f t="shared" si="53"/>
        <v>306.70985851229182</v>
      </c>
      <c r="AM43" s="16">
        <f t="shared" si="69"/>
        <v>100.28743298039561</v>
      </c>
      <c r="AN43" s="16">
        <f t="shared" si="70"/>
        <v>80.353890781502628</v>
      </c>
      <c r="AO43" s="16">
        <f t="shared" si="71"/>
        <v>61.379126035976959</v>
      </c>
      <c r="AP43" s="16">
        <f t="shared" si="72"/>
        <v>64.689408714416658</v>
      </c>
      <c r="AQ43" s="9">
        <v>2150</v>
      </c>
      <c r="AV43" s="16">
        <f t="shared" si="54"/>
        <v>306.70985851229182</v>
      </c>
      <c r="AW43" s="16">
        <f t="shared" si="73"/>
        <v>100.28743298039561</v>
      </c>
      <c r="AX43" s="16">
        <f t="shared" si="74"/>
        <v>80.353890781502628</v>
      </c>
      <c r="AY43" s="16">
        <f t="shared" si="75"/>
        <v>61.379126035976959</v>
      </c>
      <c r="AZ43" s="16">
        <f t="shared" si="76"/>
        <v>64.689408714416658</v>
      </c>
      <c r="BA43" s="9">
        <v>2150</v>
      </c>
      <c r="BF43" s="16">
        <f t="shared" si="55"/>
        <v>306.70985851229182</v>
      </c>
      <c r="BG43" s="16">
        <f t="shared" si="77"/>
        <v>100.28743298039561</v>
      </c>
      <c r="BH43" s="16">
        <f t="shared" si="78"/>
        <v>80.353890781502628</v>
      </c>
      <c r="BI43" s="16">
        <f t="shared" si="79"/>
        <v>61.379126035976959</v>
      </c>
      <c r="BJ43" s="16">
        <f t="shared" si="80"/>
        <v>64.689408714416658</v>
      </c>
      <c r="BK43" s="9">
        <v>2150</v>
      </c>
      <c r="BP43" s="16">
        <f t="shared" si="56"/>
        <v>306.70985851229182</v>
      </c>
      <c r="BQ43" s="16">
        <f t="shared" si="16"/>
        <v>100.28743298039561</v>
      </c>
      <c r="BR43" s="16">
        <f t="shared" si="17"/>
        <v>80.353890781502628</v>
      </c>
      <c r="BS43" s="16">
        <f t="shared" si="18"/>
        <v>61.379126035976959</v>
      </c>
      <c r="BT43" s="16">
        <f t="shared" si="19"/>
        <v>64.689408714416658</v>
      </c>
      <c r="BU43" s="9">
        <v>2150</v>
      </c>
      <c r="BZ43" s="16">
        <f t="shared" si="57"/>
        <v>306.70985851229182</v>
      </c>
      <c r="CA43" s="16">
        <f t="shared" si="20"/>
        <v>100.28743298039561</v>
      </c>
      <c r="CB43" s="16">
        <f t="shared" si="21"/>
        <v>80.353890781502628</v>
      </c>
      <c r="CC43" s="16">
        <f t="shared" si="22"/>
        <v>61.379126035976959</v>
      </c>
      <c r="CD43" s="16">
        <f t="shared" si="23"/>
        <v>64.689408714416658</v>
      </c>
      <c r="CE43" s="9">
        <v>2150</v>
      </c>
      <c r="CJ43" s="16">
        <f t="shared" si="58"/>
        <v>306.70985851229182</v>
      </c>
      <c r="CK43" s="16">
        <f t="shared" si="24"/>
        <v>100.28743298039561</v>
      </c>
      <c r="CL43" s="16">
        <f t="shared" si="25"/>
        <v>80.353890781502628</v>
      </c>
      <c r="CM43" s="16">
        <f t="shared" si="26"/>
        <v>61.379126035976959</v>
      </c>
      <c r="CN43" s="16">
        <f t="shared" si="27"/>
        <v>64.689408714416658</v>
      </c>
      <c r="CO43" s="9">
        <v>2150</v>
      </c>
      <c r="CT43" s="16">
        <f t="shared" si="59"/>
        <v>306.70985851229182</v>
      </c>
      <c r="CU43" s="16">
        <f t="shared" si="28"/>
        <v>100.28743298039561</v>
      </c>
      <c r="CV43" s="16">
        <f t="shared" si="29"/>
        <v>80.353890781502628</v>
      </c>
      <c r="CW43" s="16">
        <f t="shared" si="30"/>
        <v>61.379126035976959</v>
      </c>
      <c r="CX43" s="16">
        <f t="shared" si="31"/>
        <v>64.689408714416658</v>
      </c>
      <c r="CY43" s="9">
        <v>2150</v>
      </c>
      <c r="DD43" s="16">
        <f t="shared" si="60"/>
        <v>306.70985851229182</v>
      </c>
      <c r="DE43" s="16">
        <f t="shared" si="32"/>
        <v>100.28743298039561</v>
      </c>
      <c r="DF43" s="16">
        <f t="shared" si="33"/>
        <v>80.353890781502628</v>
      </c>
      <c r="DG43" s="16">
        <f t="shared" si="34"/>
        <v>61.379126035976959</v>
      </c>
      <c r="DH43" s="16">
        <f t="shared" si="35"/>
        <v>64.689408714416658</v>
      </c>
      <c r="DI43" s="9">
        <v>2150</v>
      </c>
      <c r="DN43" s="16">
        <f t="shared" si="61"/>
        <v>306.70985851229182</v>
      </c>
      <c r="DO43" s="16">
        <f t="shared" si="36"/>
        <v>100.28743298039561</v>
      </c>
      <c r="DP43" s="16">
        <f t="shared" si="37"/>
        <v>80.353890781502628</v>
      </c>
      <c r="DQ43" s="16">
        <f t="shared" si="38"/>
        <v>61.379126035976959</v>
      </c>
      <c r="DR43" s="16">
        <f t="shared" si="39"/>
        <v>64.689408714416658</v>
      </c>
      <c r="DS43" s="9">
        <v>2150</v>
      </c>
      <c r="DX43" s="16">
        <f t="shared" si="62"/>
        <v>306.70985851229182</v>
      </c>
      <c r="DY43" s="16">
        <f t="shared" si="40"/>
        <v>100.28743298039561</v>
      </c>
      <c r="DZ43" s="16">
        <f t="shared" si="41"/>
        <v>80.353890781502628</v>
      </c>
      <c r="EA43" s="16">
        <f t="shared" si="42"/>
        <v>61.379126035976959</v>
      </c>
      <c r="EB43" s="16">
        <f t="shared" si="43"/>
        <v>64.689408714416658</v>
      </c>
      <c r="EC43" s="9">
        <v>2150</v>
      </c>
      <c r="EH43" s="16">
        <f t="shared" si="63"/>
        <v>306.70985851229182</v>
      </c>
      <c r="EI43" s="16">
        <f t="shared" si="44"/>
        <v>100.28743298039561</v>
      </c>
      <c r="EJ43" s="16">
        <f t="shared" si="45"/>
        <v>80.353890781502628</v>
      </c>
      <c r="EK43" s="16">
        <f t="shared" si="46"/>
        <v>61.379126035976959</v>
      </c>
      <c r="EL43" s="16">
        <f t="shared" si="47"/>
        <v>64.689408714416658</v>
      </c>
      <c r="EM43" s="9">
        <v>2150</v>
      </c>
      <c r="ER43" s="16">
        <f t="shared" si="64"/>
        <v>306.70985851229182</v>
      </c>
      <c r="ES43" s="16">
        <f t="shared" si="48"/>
        <v>100.28743298039561</v>
      </c>
      <c r="ET43" s="16">
        <f t="shared" si="49"/>
        <v>80.353890781502628</v>
      </c>
      <c r="EU43" s="16">
        <f t="shared" si="50"/>
        <v>61.379126035976959</v>
      </c>
      <c r="EV43" s="16">
        <f t="shared" si="51"/>
        <v>64.689408714416658</v>
      </c>
      <c r="EW43" s="9">
        <v>2150</v>
      </c>
    </row>
    <row r="44" spans="1:153" x14ac:dyDescent="0.3">
      <c r="A44" s="9">
        <v>2200</v>
      </c>
      <c r="B44">
        <v>60.96</v>
      </c>
      <c r="C44">
        <v>103.56</v>
      </c>
      <c r="D44">
        <v>314.99</v>
      </c>
      <c r="E44">
        <v>53.74</v>
      </c>
      <c r="G44" s="9">
        <v>2200</v>
      </c>
      <c r="H44">
        <v>52.38</v>
      </c>
      <c r="I44">
        <v>83.16</v>
      </c>
      <c r="J44">
        <v>269.61</v>
      </c>
      <c r="K44">
        <v>41.1</v>
      </c>
      <c r="M44" s="9">
        <v>2200</v>
      </c>
      <c r="N44">
        <v>36.299999999999997</v>
      </c>
      <c r="O44">
        <v>63.36</v>
      </c>
      <c r="P44">
        <v>255.42</v>
      </c>
      <c r="Q44">
        <v>27.26</v>
      </c>
      <c r="S44" s="9">
        <v>2200</v>
      </c>
      <c r="T44">
        <v>38.25</v>
      </c>
      <c r="U44">
        <v>66.77</v>
      </c>
      <c r="V44">
        <v>272.27</v>
      </c>
      <c r="W44">
        <v>29.1</v>
      </c>
      <c r="AB44" s="16">
        <f t="shared" si="52"/>
        <v>316.19067797223613</v>
      </c>
      <c r="AC44" s="16">
        <f t="shared" si="65"/>
        <v>103.36135918178518</v>
      </c>
      <c r="AD44" s="16">
        <f t="shared" si="66"/>
        <v>82.992812939063185</v>
      </c>
      <c r="AE44" s="16">
        <f t="shared" si="67"/>
        <v>63.214984660437636</v>
      </c>
      <c r="AF44" s="16">
        <f t="shared" si="68"/>
        <v>66.621521190950119</v>
      </c>
      <c r="AG44" s="9">
        <v>2200</v>
      </c>
      <c r="AL44" s="16">
        <f t="shared" si="53"/>
        <v>316.19067797223613</v>
      </c>
      <c r="AM44" s="16">
        <f t="shared" si="69"/>
        <v>103.36135918178518</v>
      </c>
      <c r="AN44" s="16">
        <f t="shared" si="70"/>
        <v>82.992812939063185</v>
      </c>
      <c r="AO44" s="16">
        <f t="shared" si="71"/>
        <v>63.214984660437636</v>
      </c>
      <c r="AP44" s="16">
        <f t="shared" si="72"/>
        <v>66.621521190950119</v>
      </c>
      <c r="AQ44" s="9">
        <v>2200</v>
      </c>
      <c r="AV44" s="16">
        <f t="shared" si="54"/>
        <v>316.19067797223613</v>
      </c>
      <c r="AW44" s="16">
        <f t="shared" si="73"/>
        <v>103.36135918178518</v>
      </c>
      <c r="AX44" s="16">
        <f t="shared" si="74"/>
        <v>82.992812939063185</v>
      </c>
      <c r="AY44" s="16">
        <f t="shared" si="75"/>
        <v>63.214984660437636</v>
      </c>
      <c r="AZ44" s="16">
        <f t="shared" si="76"/>
        <v>66.621521190950119</v>
      </c>
      <c r="BA44" s="9">
        <v>2200</v>
      </c>
      <c r="BF44" s="16">
        <f t="shared" si="55"/>
        <v>316.19067797223613</v>
      </c>
      <c r="BG44" s="16">
        <f t="shared" si="77"/>
        <v>103.36135918178518</v>
      </c>
      <c r="BH44" s="16">
        <f t="shared" si="78"/>
        <v>82.992812939063185</v>
      </c>
      <c r="BI44" s="16">
        <f t="shared" si="79"/>
        <v>63.214984660437636</v>
      </c>
      <c r="BJ44" s="16">
        <f t="shared" si="80"/>
        <v>66.621521190950119</v>
      </c>
      <c r="BK44" s="9">
        <v>2200</v>
      </c>
      <c r="BP44" s="16">
        <f t="shared" si="56"/>
        <v>316.19067797223613</v>
      </c>
      <c r="BQ44" s="16">
        <f t="shared" si="16"/>
        <v>103.36135918178518</v>
      </c>
      <c r="BR44" s="16">
        <f t="shared" si="17"/>
        <v>82.992812939063185</v>
      </c>
      <c r="BS44" s="16">
        <f t="shared" si="18"/>
        <v>63.214984660437636</v>
      </c>
      <c r="BT44" s="16">
        <f t="shared" si="19"/>
        <v>66.621521190950119</v>
      </c>
      <c r="BU44" s="9">
        <v>2200</v>
      </c>
      <c r="BZ44" s="16">
        <f t="shared" si="57"/>
        <v>316.19067797223613</v>
      </c>
      <c r="CA44" s="16">
        <f t="shared" si="20"/>
        <v>103.36135918178518</v>
      </c>
      <c r="CB44" s="16">
        <f t="shared" si="21"/>
        <v>82.992812939063185</v>
      </c>
      <c r="CC44" s="16">
        <f t="shared" si="22"/>
        <v>63.214984660437636</v>
      </c>
      <c r="CD44" s="16">
        <f t="shared" si="23"/>
        <v>66.621521190950119</v>
      </c>
      <c r="CE44" s="9">
        <v>2200</v>
      </c>
      <c r="CJ44" s="16">
        <f t="shared" si="58"/>
        <v>316.19067797223613</v>
      </c>
      <c r="CK44" s="16">
        <f t="shared" si="24"/>
        <v>103.36135918178518</v>
      </c>
      <c r="CL44" s="16">
        <f t="shared" si="25"/>
        <v>82.992812939063185</v>
      </c>
      <c r="CM44" s="16">
        <f t="shared" si="26"/>
        <v>63.214984660437636</v>
      </c>
      <c r="CN44" s="16">
        <f t="shared" si="27"/>
        <v>66.621521190950119</v>
      </c>
      <c r="CO44" s="9">
        <v>2200</v>
      </c>
      <c r="CT44" s="16">
        <f t="shared" si="59"/>
        <v>316.19067797223613</v>
      </c>
      <c r="CU44" s="16">
        <f t="shared" si="28"/>
        <v>103.36135918178518</v>
      </c>
      <c r="CV44" s="16">
        <f t="shared" si="29"/>
        <v>82.992812939063185</v>
      </c>
      <c r="CW44" s="16">
        <f t="shared" si="30"/>
        <v>63.214984660437636</v>
      </c>
      <c r="CX44" s="16">
        <f t="shared" si="31"/>
        <v>66.621521190950119</v>
      </c>
      <c r="CY44" s="9">
        <v>2200</v>
      </c>
      <c r="DD44" s="16">
        <f t="shared" si="60"/>
        <v>316.19067797223613</v>
      </c>
      <c r="DE44" s="16">
        <f t="shared" si="32"/>
        <v>103.36135918178518</v>
      </c>
      <c r="DF44" s="16">
        <f t="shared" si="33"/>
        <v>82.992812939063185</v>
      </c>
      <c r="DG44" s="16">
        <f t="shared" si="34"/>
        <v>63.214984660437636</v>
      </c>
      <c r="DH44" s="16">
        <f t="shared" si="35"/>
        <v>66.621521190950119</v>
      </c>
      <c r="DI44" s="9">
        <v>2200</v>
      </c>
      <c r="DN44" s="16">
        <f t="shared" si="61"/>
        <v>316.19067797223613</v>
      </c>
      <c r="DO44" s="16">
        <f t="shared" si="36"/>
        <v>103.36135918178518</v>
      </c>
      <c r="DP44" s="16">
        <f t="shared" si="37"/>
        <v>82.992812939063185</v>
      </c>
      <c r="DQ44" s="16">
        <f t="shared" si="38"/>
        <v>63.214984660437636</v>
      </c>
      <c r="DR44" s="16">
        <f t="shared" si="39"/>
        <v>66.621521190950119</v>
      </c>
      <c r="DS44" s="9">
        <v>2200</v>
      </c>
      <c r="DX44" s="16">
        <f t="shared" si="62"/>
        <v>316.19067797223613</v>
      </c>
      <c r="DY44" s="16">
        <f t="shared" si="40"/>
        <v>103.36135918178518</v>
      </c>
      <c r="DZ44" s="16">
        <f t="shared" si="41"/>
        <v>82.992812939063185</v>
      </c>
      <c r="EA44" s="16">
        <f t="shared" si="42"/>
        <v>63.214984660437636</v>
      </c>
      <c r="EB44" s="16">
        <f t="shared" si="43"/>
        <v>66.621521190950119</v>
      </c>
      <c r="EC44" s="9">
        <v>2200</v>
      </c>
      <c r="EH44" s="16">
        <f t="shared" si="63"/>
        <v>316.19067797223613</v>
      </c>
      <c r="EI44" s="16">
        <f t="shared" si="44"/>
        <v>103.36135918178518</v>
      </c>
      <c r="EJ44" s="16">
        <f t="shared" si="45"/>
        <v>82.992812939063185</v>
      </c>
      <c r="EK44" s="16">
        <f t="shared" si="46"/>
        <v>63.214984660437636</v>
      </c>
      <c r="EL44" s="16">
        <f t="shared" si="47"/>
        <v>66.621521190950119</v>
      </c>
      <c r="EM44" s="9">
        <v>2200</v>
      </c>
      <c r="ER44" s="16">
        <f t="shared" si="64"/>
        <v>316.19067797223613</v>
      </c>
      <c r="ES44" s="16">
        <f t="shared" si="48"/>
        <v>103.36135918178518</v>
      </c>
      <c r="ET44" s="16">
        <f t="shared" si="49"/>
        <v>82.992812939063185</v>
      </c>
      <c r="EU44" s="16">
        <f t="shared" si="50"/>
        <v>63.214984660437636</v>
      </c>
      <c r="EV44" s="16">
        <f t="shared" si="51"/>
        <v>66.621521190950119</v>
      </c>
      <c r="EW44" s="9">
        <v>2200</v>
      </c>
    </row>
    <row r="45" spans="1:153" x14ac:dyDescent="0.3">
      <c r="A45" s="9">
        <v>2250</v>
      </c>
      <c r="B45">
        <v>61.08</v>
      </c>
      <c r="C45">
        <v>106.61</v>
      </c>
      <c r="D45">
        <v>316.37</v>
      </c>
      <c r="E45">
        <v>53.39</v>
      </c>
      <c r="G45" s="9">
        <v>2250</v>
      </c>
      <c r="H45">
        <v>52.66</v>
      </c>
      <c r="I45">
        <v>85.78</v>
      </c>
      <c r="J45">
        <v>270.79000000000002</v>
      </c>
      <c r="K45">
        <v>40.909999999999997</v>
      </c>
      <c r="M45" s="9">
        <v>2250</v>
      </c>
      <c r="N45">
        <v>36.36</v>
      </c>
      <c r="O45">
        <v>65.17</v>
      </c>
      <c r="P45">
        <v>256.23</v>
      </c>
      <c r="Q45">
        <v>27.34</v>
      </c>
      <c r="S45" s="9">
        <v>2250</v>
      </c>
      <c r="T45">
        <v>38.36</v>
      </c>
      <c r="U45">
        <v>68.69</v>
      </c>
      <c r="V45">
        <v>273.13</v>
      </c>
      <c r="W45">
        <v>29.18</v>
      </c>
      <c r="AB45" s="16">
        <f t="shared" si="52"/>
        <v>325.72885126378105</v>
      </c>
      <c r="AC45" s="16">
        <f t="shared" si="65"/>
        <v>106.44973794067397</v>
      </c>
      <c r="AD45" s="16">
        <f t="shared" si="66"/>
        <v>85.652969066698958</v>
      </c>
      <c r="AE45" s="16">
        <f t="shared" si="67"/>
        <v>65.060385137408744</v>
      </c>
      <c r="AF45" s="16">
        <f t="shared" si="68"/>
        <v>68.565759118999395</v>
      </c>
      <c r="AG45" s="9">
        <v>2250</v>
      </c>
      <c r="AL45" s="16">
        <f t="shared" si="53"/>
        <v>325.72885126378105</v>
      </c>
      <c r="AM45" s="16">
        <f t="shared" si="69"/>
        <v>106.44973794067397</v>
      </c>
      <c r="AN45" s="16">
        <f t="shared" si="70"/>
        <v>85.652969066698958</v>
      </c>
      <c r="AO45" s="16">
        <f t="shared" si="71"/>
        <v>65.060385137408744</v>
      </c>
      <c r="AP45" s="16">
        <f t="shared" si="72"/>
        <v>68.565759118999395</v>
      </c>
      <c r="AQ45" s="9">
        <v>2250</v>
      </c>
      <c r="AV45" s="16">
        <f t="shared" si="54"/>
        <v>325.72885126378105</v>
      </c>
      <c r="AW45" s="16">
        <f t="shared" si="73"/>
        <v>106.44973794067397</v>
      </c>
      <c r="AX45" s="16">
        <f t="shared" si="74"/>
        <v>85.652969066698958</v>
      </c>
      <c r="AY45" s="16">
        <f t="shared" si="75"/>
        <v>65.060385137408744</v>
      </c>
      <c r="AZ45" s="16">
        <f t="shared" si="76"/>
        <v>68.565759118999395</v>
      </c>
      <c r="BA45" s="9">
        <v>2250</v>
      </c>
      <c r="BF45" s="16">
        <f t="shared" si="55"/>
        <v>325.72885126378105</v>
      </c>
      <c r="BG45" s="16">
        <f t="shared" si="77"/>
        <v>106.44973794067397</v>
      </c>
      <c r="BH45" s="16">
        <f t="shared" si="78"/>
        <v>85.652969066698958</v>
      </c>
      <c r="BI45" s="16">
        <f t="shared" si="79"/>
        <v>65.060385137408744</v>
      </c>
      <c r="BJ45" s="16">
        <f t="shared" si="80"/>
        <v>68.565759118999395</v>
      </c>
      <c r="BK45" s="9">
        <v>2250</v>
      </c>
      <c r="BP45" s="16">
        <f t="shared" si="56"/>
        <v>325.72885126378105</v>
      </c>
      <c r="BQ45" s="16">
        <f t="shared" si="16"/>
        <v>106.44973794067397</v>
      </c>
      <c r="BR45" s="16">
        <f t="shared" si="17"/>
        <v>85.652969066698958</v>
      </c>
      <c r="BS45" s="16">
        <f t="shared" si="18"/>
        <v>65.060385137408744</v>
      </c>
      <c r="BT45" s="16">
        <f t="shared" si="19"/>
        <v>68.565759118999395</v>
      </c>
      <c r="BU45" s="9">
        <v>2250</v>
      </c>
      <c r="BZ45" s="16">
        <f t="shared" si="57"/>
        <v>325.72885126378105</v>
      </c>
      <c r="CA45" s="16">
        <f t="shared" si="20"/>
        <v>106.44973794067397</v>
      </c>
      <c r="CB45" s="16">
        <f t="shared" si="21"/>
        <v>85.652969066698958</v>
      </c>
      <c r="CC45" s="16">
        <f t="shared" si="22"/>
        <v>65.060385137408744</v>
      </c>
      <c r="CD45" s="16">
        <f t="shared" si="23"/>
        <v>68.565759118999395</v>
      </c>
      <c r="CE45" s="9">
        <v>2250</v>
      </c>
      <c r="CJ45" s="16">
        <f t="shared" si="58"/>
        <v>325.72885126378105</v>
      </c>
      <c r="CK45" s="16">
        <f t="shared" si="24"/>
        <v>106.44973794067397</v>
      </c>
      <c r="CL45" s="16">
        <f t="shared" si="25"/>
        <v>85.652969066698958</v>
      </c>
      <c r="CM45" s="16">
        <f t="shared" si="26"/>
        <v>65.060385137408744</v>
      </c>
      <c r="CN45" s="16">
        <f t="shared" si="27"/>
        <v>68.565759118999395</v>
      </c>
      <c r="CO45" s="9">
        <v>2250</v>
      </c>
      <c r="CT45" s="16">
        <f t="shared" si="59"/>
        <v>325.72885126378105</v>
      </c>
      <c r="CU45" s="16">
        <f t="shared" si="28"/>
        <v>106.44973794067397</v>
      </c>
      <c r="CV45" s="16">
        <f t="shared" si="29"/>
        <v>85.652969066698958</v>
      </c>
      <c r="CW45" s="16">
        <f t="shared" si="30"/>
        <v>65.060385137408744</v>
      </c>
      <c r="CX45" s="16">
        <f t="shared" si="31"/>
        <v>68.565759118999395</v>
      </c>
      <c r="CY45" s="9">
        <v>2250</v>
      </c>
      <c r="DD45" s="16">
        <f t="shared" si="60"/>
        <v>325.72885126378105</v>
      </c>
      <c r="DE45" s="16">
        <f t="shared" si="32"/>
        <v>106.44973794067397</v>
      </c>
      <c r="DF45" s="16">
        <f t="shared" si="33"/>
        <v>85.652969066698958</v>
      </c>
      <c r="DG45" s="16">
        <f t="shared" si="34"/>
        <v>65.060385137408744</v>
      </c>
      <c r="DH45" s="16">
        <f t="shared" si="35"/>
        <v>68.565759118999395</v>
      </c>
      <c r="DI45" s="9">
        <v>2250</v>
      </c>
      <c r="DN45" s="16">
        <f t="shared" si="61"/>
        <v>325.72885126378105</v>
      </c>
      <c r="DO45" s="16">
        <f t="shared" si="36"/>
        <v>106.44973794067397</v>
      </c>
      <c r="DP45" s="16">
        <f t="shared" si="37"/>
        <v>85.652969066698958</v>
      </c>
      <c r="DQ45" s="16">
        <f t="shared" si="38"/>
        <v>65.060385137408744</v>
      </c>
      <c r="DR45" s="16">
        <f t="shared" si="39"/>
        <v>68.565759118999395</v>
      </c>
      <c r="DS45" s="9">
        <v>2250</v>
      </c>
      <c r="DX45" s="16">
        <f t="shared" si="62"/>
        <v>325.72885126378105</v>
      </c>
      <c r="DY45" s="16">
        <f t="shared" si="40"/>
        <v>106.44973794067397</v>
      </c>
      <c r="DZ45" s="16">
        <f t="shared" si="41"/>
        <v>85.652969066698958</v>
      </c>
      <c r="EA45" s="16">
        <f t="shared" si="42"/>
        <v>65.060385137408744</v>
      </c>
      <c r="EB45" s="16">
        <f t="shared" si="43"/>
        <v>68.565759118999395</v>
      </c>
      <c r="EC45" s="9">
        <v>2250</v>
      </c>
      <c r="EH45" s="16">
        <f t="shared" si="63"/>
        <v>325.72885126378105</v>
      </c>
      <c r="EI45" s="16">
        <f t="shared" si="44"/>
        <v>106.44973794067397</v>
      </c>
      <c r="EJ45" s="16">
        <f t="shared" si="45"/>
        <v>85.652969066698958</v>
      </c>
      <c r="EK45" s="16">
        <f t="shared" si="46"/>
        <v>65.060385137408744</v>
      </c>
      <c r="EL45" s="16">
        <f t="shared" si="47"/>
        <v>68.565759118999395</v>
      </c>
      <c r="EM45" s="9">
        <v>2250</v>
      </c>
      <c r="ER45" s="16">
        <f t="shared" si="64"/>
        <v>325.72885126378105</v>
      </c>
      <c r="ES45" s="16">
        <f t="shared" si="48"/>
        <v>106.44973794067397</v>
      </c>
      <c r="ET45" s="16">
        <f t="shared" si="49"/>
        <v>85.652969066698958</v>
      </c>
      <c r="EU45" s="16">
        <f t="shared" si="50"/>
        <v>65.060385137408744</v>
      </c>
      <c r="EV45" s="16">
        <f t="shared" si="51"/>
        <v>68.565759118999395</v>
      </c>
      <c r="EW45" s="9">
        <v>2250</v>
      </c>
    </row>
    <row r="46" spans="1:153" x14ac:dyDescent="0.3">
      <c r="A46" s="9">
        <v>2300</v>
      </c>
      <c r="B46">
        <v>61.18</v>
      </c>
      <c r="C46">
        <v>109.66</v>
      </c>
      <c r="D46">
        <v>317.70999999999998</v>
      </c>
      <c r="E46">
        <v>53.06</v>
      </c>
      <c r="G46" s="9">
        <v>2300</v>
      </c>
      <c r="H46">
        <v>52.92</v>
      </c>
      <c r="I46">
        <v>88.42</v>
      </c>
      <c r="J46">
        <v>271.95</v>
      </c>
      <c r="K46">
        <v>40.729999999999997</v>
      </c>
      <c r="M46" s="9">
        <v>2300</v>
      </c>
      <c r="N46">
        <v>36.43</v>
      </c>
      <c r="O46">
        <v>66.989999999999995</v>
      </c>
      <c r="P46">
        <v>257.02999999999997</v>
      </c>
      <c r="Q46">
        <v>27.41</v>
      </c>
      <c r="S46" s="9">
        <v>2300</v>
      </c>
      <c r="T46">
        <v>38.47</v>
      </c>
      <c r="U46">
        <v>70.61</v>
      </c>
      <c r="V46">
        <v>273.97000000000003</v>
      </c>
      <c r="W46">
        <v>29.26</v>
      </c>
      <c r="AB46" s="16">
        <f t="shared" si="52"/>
        <v>335.3176864149404</v>
      </c>
      <c r="AC46" s="16">
        <f t="shared" si="65"/>
        <v>109.55060779120831</v>
      </c>
      <c r="AD46" s="16">
        <f t="shared" si="66"/>
        <v>88.332368049023941</v>
      </c>
      <c r="AE46" s="16">
        <f t="shared" si="67"/>
        <v>66.913909210554849</v>
      </c>
      <c r="AF46" s="16">
        <f t="shared" si="68"/>
        <v>70.520801364153343</v>
      </c>
      <c r="AG46" s="9">
        <v>2300</v>
      </c>
      <c r="AL46" s="16">
        <f t="shared" si="53"/>
        <v>335.3176864149404</v>
      </c>
      <c r="AM46" s="16">
        <f t="shared" si="69"/>
        <v>109.55060779120831</v>
      </c>
      <c r="AN46" s="16">
        <f t="shared" si="70"/>
        <v>88.332368049023941</v>
      </c>
      <c r="AO46" s="16">
        <f t="shared" si="71"/>
        <v>66.913909210554849</v>
      </c>
      <c r="AP46" s="16">
        <f t="shared" si="72"/>
        <v>70.520801364153343</v>
      </c>
      <c r="AQ46" s="9">
        <v>2300</v>
      </c>
      <c r="AV46" s="16">
        <f t="shared" si="54"/>
        <v>335.3176864149404</v>
      </c>
      <c r="AW46" s="16">
        <f t="shared" si="73"/>
        <v>109.55060779120831</v>
      </c>
      <c r="AX46" s="16">
        <f t="shared" si="74"/>
        <v>88.332368049023941</v>
      </c>
      <c r="AY46" s="16">
        <f t="shared" si="75"/>
        <v>66.913909210554849</v>
      </c>
      <c r="AZ46" s="16">
        <f t="shared" si="76"/>
        <v>70.520801364153343</v>
      </c>
      <c r="BA46" s="9">
        <v>2300</v>
      </c>
      <c r="BF46" s="16">
        <f t="shared" si="55"/>
        <v>335.3176864149404</v>
      </c>
      <c r="BG46" s="16">
        <f t="shared" si="77"/>
        <v>109.55060779120831</v>
      </c>
      <c r="BH46" s="16">
        <f t="shared" si="78"/>
        <v>88.332368049023941</v>
      </c>
      <c r="BI46" s="16">
        <f t="shared" si="79"/>
        <v>66.913909210554849</v>
      </c>
      <c r="BJ46" s="16">
        <f t="shared" si="80"/>
        <v>70.520801364153343</v>
      </c>
      <c r="BK46" s="9">
        <v>2300</v>
      </c>
      <c r="BP46" s="16">
        <f t="shared" si="56"/>
        <v>335.3176864149404</v>
      </c>
      <c r="BQ46" s="16">
        <f t="shared" si="16"/>
        <v>109.55060779120831</v>
      </c>
      <c r="BR46" s="16">
        <f t="shared" si="17"/>
        <v>88.332368049023941</v>
      </c>
      <c r="BS46" s="16">
        <f t="shared" si="18"/>
        <v>66.913909210554849</v>
      </c>
      <c r="BT46" s="16">
        <f t="shared" si="19"/>
        <v>70.520801364153343</v>
      </c>
      <c r="BU46" s="9">
        <v>2300</v>
      </c>
      <c r="BZ46" s="16">
        <f t="shared" si="57"/>
        <v>335.3176864149404</v>
      </c>
      <c r="CA46" s="16">
        <f t="shared" si="20"/>
        <v>109.55060779120831</v>
      </c>
      <c r="CB46" s="16">
        <f t="shared" si="21"/>
        <v>88.332368049023941</v>
      </c>
      <c r="CC46" s="16">
        <f t="shared" si="22"/>
        <v>66.913909210554849</v>
      </c>
      <c r="CD46" s="16">
        <f t="shared" si="23"/>
        <v>70.520801364153343</v>
      </c>
      <c r="CE46" s="9">
        <v>2300</v>
      </c>
      <c r="CJ46" s="16">
        <f t="shared" si="58"/>
        <v>335.3176864149404</v>
      </c>
      <c r="CK46" s="16">
        <f t="shared" si="24"/>
        <v>109.55060779120831</v>
      </c>
      <c r="CL46" s="16">
        <f t="shared" si="25"/>
        <v>88.332368049023941</v>
      </c>
      <c r="CM46" s="16">
        <f t="shared" si="26"/>
        <v>66.913909210554849</v>
      </c>
      <c r="CN46" s="16">
        <f t="shared" si="27"/>
        <v>70.520801364153343</v>
      </c>
      <c r="CO46" s="9">
        <v>2300</v>
      </c>
      <c r="CT46" s="16">
        <f t="shared" si="59"/>
        <v>335.3176864149404</v>
      </c>
      <c r="CU46" s="16">
        <f t="shared" si="28"/>
        <v>109.55060779120831</v>
      </c>
      <c r="CV46" s="16">
        <f t="shared" si="29"/>
        <v>88.332368049023941</v>
      </c>
      <c r="CW46" s="16">
        <f t="shared" si="30"/>
        <v>66.913909210554849</v>
      </c>
      <c r="CX46" s="16">
        <f t="shared" si="31"/>
        <v>70.520801364153343</v>
      </c>
      <c r="CY46" s="9">
        <v>2300</v>
      </c>
      <c r="DD46" s="16">
        <f t="shared" si="60"/>
        <v>335.3176864149404</v>
      </c>
      <c r="DE46" s="16">
        <f t="shared" si="32"/>
        <v>109.55060779120831</v>
      </c>
      <c r="DF46" s="16">
        <f t="shared" si="33"/>
        <v>88.332368049023941</v>
      </c>
      <c r="DG46" s="16">
        <f t="shared" si="34"/>
        <v>66.913909210554849</v>
      </c>
      <c r="DH46" s="16">
        <f t="shared" si="35"/>
        <v>70.520801364153343</v>
      </c>
      <c r="DI46" s="9">
        <v>2300</v>
      </c>
      <c r="DN46" s="16">
        <f t="shared" si="61"/>
        <v>335.3176864149404</v>
      </c>
      <c r="DO46" s="16">
        <f t="shared" si="36"/>
        <v>109.55060779120831</v>
      </c>
      <c r="DP46" s="16">
        <f t="shared" si="37"/>
        <v>88.332368049023941</v>
      </c>
      <c r="DQ46" s="16">
        <f t="shared" si="38"/>
        <v>66.913909210554849</v>
      </c>
      <c r="DR46" s="16">
        <f t="shared" si="39"/>
        <v>70.520801364153343</v>
      </c>
      <c r="DS46" s="9">
        <v>2300</v>
      </c>
      <c r="DX46" s="16">
        <f t="shared" si="62"/>
        <v>335.3176864149404</v>
      </c>
      <c r="DY46" s="16">
        <f t="shared" si="40"/>
        <v>109.55060779120831</v>
      </c>
      <c r="DZ46" s="16">
        <f t="shared" si="41"/>
        <v>88.332368049023941</v>
      </c>
      <c r="EA46" s="16">
        <f t="shared" si="42"/>
        <v>66.913909210554849</v>
      </c>
      <c r="EB46" s="16">
        <f t="shared" si="43"/>
        <v>70.520801364153343</v>
      </c>
      <c r="EC46" s="9">
        <v>2300</v>
      </c>
      <c r="EH46" s="16">
        <f t="shared" si="63"/>
        <v>335.3176864149404</v>
      </c>
      <c r="EI46" s="16">
        <f t="shared" si="44"/>
        <v>109.55060779120831</v>
      </c>
      <c r="EJ46" s="16">
        <f t="shared" si="45"/>
        <v>88.332368049023941</v>
      </c>
      <c r="EK46" s="16">
        <f t="shared" si="46"/>
        <v>66.913909210554849</v>
      </c>
      <c r="EL46" s="16">
        <f t="shared" si="47"/>
        <v>70.520801364153343</v>
      </c>
      <c r="EM46" s="9">
        <v>2300</v>
      </c>
      <c r="ER46" s="16">
        <f t="shared" si="64"/>
        <v>335.3176864149404</v>
      </c>
      <c r="ES46" s="16">
        <f t="shared" si="48"/>
        <v>109.55060779120831</v>
      </c>
      <c r="ET46" s="16">
        <f t="shared" si="49"/>
        <v>88.332368049023941</v>
      </c>
      <c r="EU46" s="16">
        <f t="shared" si="50"/>
        <v>66.913909210554849</v>
      </c>
      <c r="EV46" s="16">
        <f t="shared" si="51"/>
        <v>70.520801364153343</v>
      </c>
      <c r="EW46" s="9">
        <v>2300</v>
      </c>
    </row>
    <row r="47" spans="1:153" x14ac:dyDescent="0.3">
      <c r="A47" s="9">
        <v>2350</v>
      </c>
      <c r="B47">
        <v>61.28</v>
      </c>
      <c r="C47">
        <v>112.73</v>
      </c>
      <c r="D47">
        <v>319.02999999999997</v>
      </c>
      <c r="E47">
        <v>52.74</v>
      </c>
      <c r="G47" s="9">
        <v>2350</v>
      </c>
      <c r="H47">
        <v>53.18</v>
      </c>
      <c r="I47">
        <v>91.07</v>
      </c>
      <c r="J47">
        <v>273.08999999999997</v>
      </c>
      <c r="K47">
        <v>40.56</v>
      </c>
      <c r="M47" s="9">
        <v>2350</v>
      </c>
      <c r="N47">
        <v>36.49</v>
      </c>
      <c r="O47">
        <v>68.819999999999993</v>
      </c>
      <c r="P47">
        <v>257.82</v>
      </c>
      <c r="Q47">
        <v>27.49</v>
      </c>
      <c r="S47" s="9">
        <v>2350</v>
      </c>
      <c r="T47">
        <v>38.58</v>
      </c>
      <c r="U47">
        <v>72.53</v>
      </c>
      <c r="V47">
        <v>274.8</v>
      </c>
      <c r="W47">
        <v>29.34</v>
      </c>
      <c r="AB47" s="16">
        <f t="shared" si="52"/>
        <v>344.94955571659125</v>
      </c>
      <c r="AC47" s="16">
        <f t="shared" si="65"/>
        <v>112.66172444898358</v>
      </c>
      <c r="AD47" s="16">
        <f t="shared" si="66"/>
        <v>91.028798934167213</v>
      </c>
      <c r="AE47" s="16">
        <f t="shared" si="67"/>
        <v>68.773937494604539</v>
      </c>
      <c r="AF47" s="16">
        <f t="shared" si="68"/>
        <v>72.485094838835948</v>
      </c>
      <c r="AG47" s="9">
        <v>2350</v>
      </c>
      <c r="AL47" s="16">
        <f t="shared" si="53"/>
        <v>344.94955571659125</v>
      </c>
      <c r="AM47" s="16">
        <f t="shared" si="69"/>
        <v>112.66172444898358</v>
      </c>
      <c r="AN47" s="16">
        <f t="shared" si="70"/>
        <v>91.028798934167213</v>
      </c>
      <c r="AO47" s="16">
        <f t="shared" si="71"/>
        <v>68.773937494604539</v>
      </c>
      <c r="AP47" s="16">
        <f t="shared" si="72"/>
        <v>72.485094838835948</v>
      </c>
      <c r="AQ47" s="9">
        <v>2350</v>
      </c>
      <c r="AV47" s="16">
        <f t="shared" si="54"/>
        <v>344.94955571659125</v>
      </c>
      <c r="AW47" s="16">
        <f t="shared" si="73"/>
        <v>112.66172444898358</v>
      </c>
      <c r="AX47" s="16">
        <f t="shared" si="74"/>
        <v>91.028798934167213</v>
      </c>
      <c r="AY47" s="16">
        <f t="shared" si="75"/>
        <v>68.773937494604539</v>
      </c>
      <c r="AZ47" s="16">
        <f t="shared" si="76"/>
        <v>72.485094838835948</v>
      </c>
      <c r="BA47" s="9">
        <v>2350</v>
      </c>
      <c r="BF47" s="16">
        <f t="shared" si="55"/>
        <v>344.94955571659125</v>
      </c>
      <c r="BG47" s="16">
        <f t="shared" si="77"/>
        <v>112.66172444898358</v>
      </c>
      <c r="BH47" s="16">
        <f t="shared" si="78"/>
        <v>91.028798934167213</v>
      </c>
      <c r="BI47" s="16">
        <f t="shared" si="79"/>
        <v>68.773937494604539</v>
      </c>
      <c r="BJ47" s="16">
        <f t="shared" si="80"/>
        <v>72.485094838835948</v>
      </c>
      <c r="BK47" s="9">
        <v>2350</v>
      </c>
      <c r="BP47" s="16">
        <f t="shared" si="56"/>
        <v>344.94955571659125</v>
      </c>
      <c r="BQ47" s="16">
        <f t="shared" si="16"/>
        <v>112.66172444898358</v>
      </c>
      <c r="BR47" s="16">
        <f t="shared" si="17"/>
        <v>91.028798934167213</v>
      </c>
      <c r="BS47" s="16">
        <f t="shared" si="18"/>
        <v>68.773937494604539</v>
      </c>
      <c r="BT47" s="16">
        <f t="shared" si="19"/>
        <v>72.485094838835948</v>
      </c>
      <c r="BU47" s="9">
        <v>2350</v>
      </c>
      <c r="BZ47" s="16">
        <f t="shared" si="57"/>
        <v>344.94955571659125</v>
      </c>
      <c r="CA47" s="16">
        <f t="shared" si="20"/>
        <v>112.66172444898358</v>
      </c>
      <c r="CB47" s="16">
        <f t="shared" si="21"/>
        <v>91.028798934167213</v>
      </c>
      <c r="CC47" s="16">
        <f t="shared" si="22"/>
        <v>68.773937494604539</v>
      </c>
      <c r="CD47" s="16">
        <f t="shared" si="23"/>
        <v>72.485094838835948</v>
      </c>
      <c r="CE47" s="9">
        <v>2350</v>
      </c>
      <c r="CJ47" s="16">
        <f t="shared" si="58"/>
        <v>344.94955571659125</v>
      </c>
      <c r="CK47" s="16">
        <f t="shared" si="24"/>
        <v>112.66172444898358</v>
      </c>
      <c r="CL47" s="16">
        <f t="shared" si="25"/>
        <v>91.028798934167213</v>
      </c>
      <c r="CM47" s="16">
        <f t="shared" si="26"/>
        <v>68.773937494604539</v>
      </c>
      <c r="CN47" s="16">
        <f t="shared" si="27"/>
        <v>72.485094838835948</v>
      </c>
      <c r="CO47" s="9">
        <v>2350</v>
      </c>
      <c r="CT47" s="16">
        <f t="shared" si="59"/>
        <v>344.94955571659125</v>
      </c>
      <c r="CU47" s="16">
        <f t="shared" si="28"/>
        <v>112.66172444898358</v>
      </c>
      <c r="CV47" s="16">
        <f t="shared" si="29"/>
        <v>91.028798934167213</v>
      </c>
      <c r="CW47" s="16">
        <f t="shared" si="30"/>
        <v>68.773937494604539</v>
      </c>
      <c r="CX47" s="16">
        <f t="shared" si="31"/>
        <v>72.485094838835948</v>
      </c>
      <c r="CY47" s="9">
        <v>2350</v>
      </c>
      <c r="DD47" s="16">
        <f t="shared" si="60"/>
        <v>344.94955571659125</v>
      </c>
      <c r="DE47" s="16">
        <f t="shared" si="32"/>
        <v>112.66172444898358</v>
      </c>
      <c r="DF47" s="16">
        <f t="shared" si="33"/>
        <v>91.028798934167213</v>
      </c>
      <c r="DG47" s="16">
        <f t="shared" si="34"/>
        <v>68.773937494604539</v>
      </c>
      <c r="DH47" s="16">
        <f t="shared" si="35"/>
        <v>72.485094838835948</v>
      </c>
      <c r="DI47" s="9">
        <v>2350</v>
      </c>
      <c r="DN47" s="16">
        <f t="shared" si="61"/>
        <v>344.94955571659125</v>
      </c>
      <c r="DO47" s="16">
        <f t="shared" si="36"/>
        <v>112.66172444898358</v>
      </c>
      <c r="DP47" s="16">
        <f t="shared" si="37"/>
        <v>91.028798934167213</v>
      </c>
      <c r="DQ47" s="16">
        <f t="shared" si="38"/>
        <v>68.773937494604539</v>
      </c>
      <c r="DR47" s="16">
        <f t="shared" si="39"/>
        <v>72.485094838835948</v>
      </c>
      <c r="DS47" s="9">
        <v>2350</v>
      </c>
      <c r="DX47" s="16">
        <f t="shared" si="62"/>
        <v>344.94955571659125</v>
      </c>
      <c r="DY47" s="16">
        <f t="shared" si="40"/>
        <v>112.66172444898358</v>
      </c>
      <c r="DZ47" s="16">
        <f t="shared" si="41"/>
        <v>91.028798934167213</v>
      </c>
      <c r="EA47" s="16">
        <f t="shared" si="42"/>
        <v>68.773937494604539</v>
      </c>
      <c r="EB47" s="16">
        <f t="shared" si="43"/>
        <v>72.485094838835948</v>
      </c>
      <c r="EC47" s="9">
        <v>2350</v>
      </c>
      <c r="EH47" s="16">
        <f t="shared" si="63"/>
        <v>344.94955571659125</v>
      </c>
      <c r="EI47" s="16">
        <f t="shared" si="44"/>
        <v>112.66172444898358</v>
      </c>
      <c r="EJ47" s="16">
        <f t="shared" si="45"/>
        <v>91.028798934167213</v>
      </c>
      <c r="EK47" s="16">
        <f t="shared" si="46"/>
        <v>68.773937494604539</v>
      </c>
      <c r="EL47" s="16">
        <f t="shared" si="47"/>
        <v>72.485094838835948</v>
      </c>
      <c r="EM47" s="9">
        <v>2350</v>
      </c>
      <c r="ER47" s="16">
        <f t="shared" si="64"/>
        <v>344.94955571659125</v>
      </c>
      <c r="ES47" s="16">
        <f t="shared" si="48"/>
        <v>112.66172444898358</v>
      </c>
      <c r="ET47" s="16">
        <f t="shared" si="49"/>
        <v>91.028798934167213</v>
      </c>
      <c r="EU47" s="16">
        <f t="shared" si="50"/>
        <v>68.773937494604539</v>
      </c>
      <c r="EV47" s="16">
        <f t="shared" si="51"/>
        <v>72.485094838835948</v>
      </c>
      <c r="EW47" s="9">
        <v>2350</v>
      </c>
    </row>
    <row r="48" spans="1:153" x14ac:dyDescent="0.3">
      <c r="A48" s="9">
        <v>2400</v>
      </c>
      <c r="B48">
        <v>61.37</v>
      </c>
      <c r="C48">
        <v>115.79</v>
      </c>
      <c r="D48">
        <v>320.32</v>
      </c>
      <c r="E48">
        <v>52.45</v>
      </c>
      <c r="G48" s="9">
        <v>2400</v>
      </c>
      <c r="H48">
        <v>53.43</v>
      </c>
      <c r="I48">
        <v>93.74</v>
      </c>
      <c r="J48">
        <v>274.20999999999998</v>
      </c>
      <c r="K48">
        <v>40.4</v>
      </c>
      <c r="M48" s="9">
        <v>2400</v>
      </c>
      <c r="N48">
        <v>36.54</v>
      </c>
      <c r="O48">
        <v>70.64</v>
      </c>
      <c r="P48">
        <v>258.58999999999997</v>
      </c>
      <c r="Q48">
        <v>27.56</v>
      </c>
      <c r="S48" s="9">
        <v>2400</v>
      </c>
      <c r="T48">
        <v>38.68</v>
      </c>
      <c r="U48">
        <v>74.459999999999994</v>
      </c>
      <c r="V48">
        <v>275.61</v>
      </c>
      <c r="W48">
        <v>29.42</v>
      </c>
      <c r="AB48" s="16">
        <f t="shared" si="52"/>
        <v>354.61606671090163</v>
      </c>
      <c r="AC48" s="16">
        <f t="shared" si="65"/>
        <v>115.78061078908479</v>
      </c>
      <c r="AD48" s="16">
        <f t="shared" si="66"/>
        <v>93.739875174470541</v>
      </c>
      <c r="AE48" s="16">
        <f t="shared" si="67"/>
        <v>70.63868708176426</v>
      </c>
      <c r="AF48" s="16">
        <f t="shared" si="68"/>
        <v>74.456893665582058</v>
      </c>
      <c r="AG48" s="9">
        <v>2400</v>
      </c>
      <c r="AL48" s="16">
        <f t="shared" si="53"/>
        <v>354.61606671090163</v>
      </c>
      <c r="AM48" s="16">
        <f t="shared" si="69"/>
        <v>115.78061078908479</v>
      </c>
      <c r="AN48" s="16">
        <f t="shared" si="70"/>
        <v>93.739875174470541</v>
      </c>
      <c r="AO48" s="16">
        <f t="shared" si="71"/>
        <v>70.63868708176426</v>
      </c>
      <c r="AP48" s="16">
        <f t="shared" si="72"/>
        <v>74.456893665582058</v>
      </c>
      <c r="AQ48" s="9">
        <v>2400</v>
      </c>
      <c r="AV48" s="16">
        <f t="shared" si="54"/>
        <v>354.61606671090163</v>
      </c>
      <c r="AW48" s="16">
        <f t="shared" si="73"/>
        <v>115.78061078908479</v>
      </c>
      <c r="AX48" s="16">
        <f t="shared" si="74"/>
        <v>93.739875174470541</v>
      </c>
      <c r="AY48" s="16">
        <f t="shared" si="75"/>
        <v>70.63868708176426</v>
      </c>
      <c r="AZ48" s="16">
        <f t="shared" si="76"/>
        <v>74.456893665582058</v>
      </c>
      <c r="BA48" s="9">
        <v>2400</v>
      </c>
      <c r="BF48" s="16">
        <f t="shared" si="55"/>
        <v>354.61606671090163</v>
      </c>
      <c r="BG48" s="16">
        <f t="shared" si="77"/>
        <v>115.78061078908479</v>
      </c>
      <c r="BH48" s="16">
        <f t="shared" si="78"/>
        <v>93.739875174470541</v>
      </c>
      <c r="BI48" s="16">
        <f t="shared" si="79"/>
        <v>70.63868708176426</v>
      </c>
      <c r="BJ48" s="16">
        <f t="shared" si="80"/>
        <v>74.456893665582058</v>
      </c>
      <c r="BK48" s="9">
        <v>2400</v>
      </c>
      <c r="BP48" s="16">
        <f t="shared" si="56"/>
        <v>354.61606671090163</v>
      </c>
      <c r="BQ48" s="16">
        <f t="shared" si="16"/>
        <v>115.78061078908479</v>
      </c>
      <c r="BR48" s="16">
        <f t="shared" si="17"/>
        <v>93.739875174470541</v>
      </c>
      <c r="BS48" s="16">
        <f t="shared" si="18"/>
        <v>70.63868708176426</v>
      </c>
      <c r="BT48" s="16">
        <f t="shared" si="19"/>
        <v>74.456893665582058</v>
      </c>
      <c r="BU48" s="9">
        <v>2400</v>
      </c>
      <c r="BZ48" s="16">
        <f t="shared" si="57"/>
        <v>354.61606671090163</v>
      </c>
      <c r="CA48" s="16">
        <f t="shared" si="20"/>
        <v>115.78061078908479</v>
      </c>
      <c r="CB48" s="16">
        <f t="shared" si="21"/>
        <v>93.739875174470541</v>
      </c>
      <c r="CC48" s="16">
        <f t="shared" si="22"/>
        <v>70.63868708176426</v>
      </c>
      <c r="CD48" s="16">
        <f t="shared" si="23"/>
        <v>74.456893665582058</v>
      </c>
      <c r="CE48" s="9">
        <v>2400</v>
      </c>
      <c r="CJ48" s="16">
        <f t="shared" si="58"/>
        <v>354.61606671090163</v>
      </c>
      <c r="CK48" s="16">
        <f t="shared" si="24"/>
        <v>115.78061078908479</v>
      </c>
      <c r="CL48" s="16">
        <f t="shared" si="25"/>
        <v>93.739875174470541</v>
      </c>
      <c r="CM48" s="16">
        <f t="shared" si="26"/>
        <v>70.63868708176426</v>
      </c>
      <c r="CN48" s="16">
        <f t="shared" si="27"/>
        <v>74.456893665582058</v>
      </c>
      <c r="CO48" s="9">
        <v>2400</v>
      </c>
      <c r="CT48" s="16">
        <f t="shared" si="59"/>
        <v>354.61606671090163</v>
      </c>
      <c r="CU48" s="16">
        <f t="shared" si="28"/>
        <v>115.78061078908479</v>
      </c>
      <c r="CV48" s="16">
        <f t="shared" si="29"/>
        <v>93.739875174470541</v>
      </c>
      <c r="CW48" s="16">
        <f t="shared" si="30"/>
        <v>70.63868708176426</v>
      </c>
      <c r="CX48" s="16">
        <f t="shared" si="31"/>
        <v>74.456893665582058</v>
      </c>
      <c r="CY48" s="9">
        <v>2400</v>
      </c>
      <c r="DD48" s="16">
        <f t="shared" si="60"/>
        <v>354.61606671090163</v>
      </c>
      <c r="DE48" s="16">
        <f t="shared" si="32"/>
        <v>115.78061078908479</v>
      </c>
      <c r="DF48" s="16">
        <f t="shared" si="33"/>
        <v>93.739875174470541</v>
      </c>
      <c r="DG48" s="16">
        <f t="shared" si="34"/>
        <v>70.63868708176426</v>
      </c>
      <c r="DH48" s="16">
        <f t="shared" si="35"/>
        <v>74.456893665582058</v>
      </c>
      <c r="DI48" s="9">
        <v>2400</v>
      </c>
      <c r="DN48" s="16">
        <f t="shared" si="61"/>
        <v>354.61606671090163</v>
      </c>
      <c r="DO48" s="16">
        <f t="shared" si="36"/>
        <v>115.78061078908479</v>
      </c>
      <c r="DP48" s="16">
        <f t="shared" si="37"/>
        <v>93.739875174470541</v>
      </c>
      <c r="DQ48" s="16">
        <f t="shared" si="38"/>
        <v>70.63868708176426</v>
      </c>
      <c r="DR48" s="16">
        <f t="shared" si="39"/>
        <v>74.456893665582058</v>
      </c>
      <c r="DS48" s="9">
        <v>2400</v>
      </c>
      <c r="DX48" s="16">
        <f t="shared" si="62"/>
        <v>354.61606671090163</v>
      </c>
      <c r="DY48" s="16">
        <f t="shared" si="40"/>
        <v>115.78061078908479</v>
      </c>
      <c r="DZ48" s="16">
        <f t="shared" si="41"/>
        <v>93.739875174470541</v>
      </c>
      <c r="EA48" s="16">
        <f t="shared" si="42"/>
        <v>70.63868708176426</v>
      </c>
      <c r="EB48" s="16">
        <f t="shared" si="43"/>
        <v>74.456893665582058</v>
      </c>
      <c r="EC48" s="9">
        <v>2400</v>
      </c>
      <c r="EH48" s="16">
        <f t="shared" si="63"/>
        <v>354.61606671090163</v>
      </c>
      <c r="EI48" s="16">
        <f t="shared" si="44"/>
        <v>115.78061078908479</v>
      </c>
      <c r="EJ48" s="16">
        <f t="shared" si="45"/>
        <v>93.739875174470541</v>
      </c>
      <c r="EK48" s="16">
        <f t="shared" si="46"/>
        <v>70.63868708176426</v>
      </c>
      <c r="EL48" s="16">
        <f t="shared" si="47"/>
        <v>74.456893665582058</v>
      </c>
      <c r="EM48" s="9">
        <v>2400</v>
      </c>
      <c r="ER48" s="16">
        <f t="shared" si="64"/>
        <v>354.61606671090163</v>
      </c>
      <c r="ES48" s="16">
        <f t="shared" si="48"/>
        <v>115.78061078908479</v>
      </c>
      <c r="ET48" s="16">
        <f t="shared" si="49"/>
        <v>93.739875174470541</v>
      </c>
      <c r="EU48" s="16">
        <f t="shared" si="50"/>
        <v>70.63868708176426</v>
      </c>
      <c r="EV48" s="16">
        <f t="shared" si="51"/>
        <v>74.456893665582058</v>
      </c>
      <c r="EW48" s="9">
        <v>2400</v>
      </c>
    </row>
    <row r="49" spans="1:153" x14ac:dyDescent="0.3">
      <c r="A49" s="9">
        <v>2450</v>
      </c>
      <c r="B49">
        <v>61.46</v>
      </c>
      <c r="C49">
        <v>118.86</v>
      </c>
      <c r="D49">
        <v>321.58</v>
      </c>
      <c r="E49">
        <v>52.16</v>
      </c>
      <c r="G49" s="9">
        <v>2450</v>
      </c>
      <c r="H49">
        <v>53.67</v>
      </c>
      <c r="I49">
        <v>96.42</v>
      </c>
      <c r="J49">
        <v>275.32</v>
      </c>
      <c r="K49">
        <v>40.25</v>
      </c>
      <c r="M49" s="9">
        <v>2450</v>
      </c>
      <c r="N49">
        <v>36.590000000000003</v>
      </c>
      <c r="O49">
        <v>72.47</v>
      </c>
      <c r="P49">
        <v>259.33999999999997</v>
      </c>
      <c r="Q49">
        <v>27.64</v>
      </c>
      <c r="S49" s="9">
        <v>2450</v>
      </c>
      <c r="T49">
        <v>38.79</v>
      </c>
      <c r="U49">
        <v>76.400000000000006</v>
      </c>
      <c r="V49">
        <v>276.41000000000003</v>
      </c>
      <c r="W49">
        <v>29.5</v>
      </c>
      <c r="AB49" s="16">
        <f t="shared" si="52"/>
        <v>364.30826429859701</v>
      </c>
      <c r="AC49" s="16">
        <f t="shared" si="65"/>
        <v>118.90461647327017</v>
      </c>
      <c r="AD49" s="16">
        <f t="shared" si="66"/>
        <v>96.463086349209235</v>
      </c>
      <c r="AE49" s="16">
        <f t="shared" si="67"/>
        <v>72.506255828001485</v>
      </c>
      <c r="AF49" s="16">
        <f t="shared" si="68"/>
        <v>76.434305648116137</v>
      </c>
      <c r="AG49" s="9">
        <v>2450</v>
      </c>
      <c r="AL49" s="16">
        <f t="shared" si="53"/>
        <v>364.30826429859701</v>
      </c>
      <c r="AM49" s="16">
        <f t="shared" si="69"/>
        <v>118.90461647327017</v>
      </c>
      <c r="AN49" s="16">
        <f t="shared" si="70"/>
        <v>96.463086349209235</v>
      </c>
      <c r="AO49" s="16">
        <f t="shared" si="71"/>
        <v>72.506255828001485</v>
      </c>
      <c r="AP49" s="16">
        <f t="shared" si="72"/>
        <v>76.434305648116137</v>
      </c>
      <c r="AQ49" s="9">
        <v>2450</v>
      </c>
      <c r="AV49" s="16">
        <f t="shared" si="54"/>
        <v>364.30826429859701</v>
      </c>
      <c r="AW49" s="16">
        <f t="shared" si="73"/>
        <v>118.90461647327017</v>
      </c>
      <c r="AX49" s="16">
        <f t="shared" si="74"/>
        <v>96.463086349209235</v>
      </c>
      <c r="AY49" s="16">
        <f t="shared" si="75"/>
        <v>72.506255828001485</v>
      </c>
      <c r="AZ49" s="16">
        <f t="shared" si="76"/>
        <v>76.434305648116137</v>
      </c>
      <c r="BA49" s="9">
        <v>2450</v>
      </c>
      <c r="BF49" s="16">
        <f t="shared" si="55"/>
        <v>364.30826429859701</v>
      </c>
      <c r="BG49" s="16">
        <f t="shared" si="77"/>
        <v>118.90461647327017</v>
      </c>
      <c r="BH49" s="16">
        <f t="shared" si="78"/>
        <v>96.463086349209235</v>
      </c>
      <c r="BI49" s="16">
        <f t="shared" si="79"/>
        <v>72.506255828001485</v>
      </c>
      <c r="BJ49" s="16">
        <f t="shared" si="80"/>
        <v>76.434305648116137</v>
      </c>
      <c r="BK49" s="9">
        <v>2450</v>
      </c>
      <c r="BP49" s="16">
        <f t="shared" si="56"/>
        <v>364.30826429859701</v>
      </c>
      <c r="BQ49" s="16">
        <f t="shared" si="16"/>
        <v>118.90461647327017</v>
      </c>
      <c r="BR49" s="16">
        <f t="shared" si="17"/>
        <v>96.463086349209235</v>
      </c>
      <c r="BS49" s="16">
        <f t="shared" si="18"/>
        <v>72.506255828001485</v>
      </c>
      <c r="BT49" s="16">
        <f t="shared" si="19"/>
        <v>76.434305648116137</v>
      </c>
      <c r="BU49" s="9">
        <v>2450</v>
      </c>
      <c r="BZ49" s="16">
        <f t="shared" si="57"/>
        <v>364.30826429859701</v>
      </c>
      <c r="CA49" s="16">
        <f t="shared" si="20"/>
        <v>118.90461647327017</v>
      </c>
      <c r="CB49" s="16">
        <f t="shared" si="21"/>
        <v>96.463086349209235</v>
      </c>
      <c r="CC49" s="16">
        <f t="shared" si="22"/>
        <v>72.506255828001485</v>
      </c>
      <c r="CD49" s="16">
        <f t="shared" si="23"/>
        <v>76.434305648116137</v>
      </c>
      <c r="CE49" s="9">
        <v>2450</v>
      </c>
      <c r="CJ49" s="16">
        <f t="shared" si="58"/>
        <v>364.30826429859701</v>
      </c>
      <c r="CK49" s="16">
        <f t="shared" si="24"/>
        <v>118.90461647327017</v>
      </c>
      <c r="CL49" s="16">
        <f t="shared" si="25"/>
        <v>96.463086349209235</v>
      </c>
      <c r="CM49" s="16">
        <f t="shared" si="26"/>
        <v>72.506255828001485</v>
      </c>
      <c r="CN49" s="16">
        <f t="shared" si="27"/>
        <v>76.434305648116137</v>
      </c>
      <c r="CO49" s="9">
        <v>2450</v>
      </c>
      <c r="CT49" s="16">
        <f t="shared" si="59"/>
        <v>364.30826429859701</v>
      </c>
      <c r="CU49" s="16">
        <f t="shared" si="28"/>
        <v>118.90461647327017</v>
      </c>
      <c r="CV49" s="16">
        <f t="shared" si="29"/>
        <v>96.463086349209235</v>
      </c>
      <c r="CW49" s="16">
        <f t="shared" si="30"/>
        <v>72.506255828001485</v>
      </c>
      <c r="CX49" s="16">
        <f t="shared" si="31"/>
        <v>76.434305648116137</v>
      </c>
      <c r="CY49" s="9">
        <v>2450</v>
      </c>
      <c r="DD49" s="16">
        <f t="shared" si="60"/>
        <v>364.30826429859701</v>
      </c>
      <c r="DE49" s="16">
        <f t="shared" si="32"/>
        <v>118.90461647327017</v>
      </c>
      <c r="DF49" s="16">
        <f t="shared" si="33"/>
        <v>96.463086349209235</v>
      </c>
      <c r="DG49" s="16">
        <f t="shared" si="34"/>
        <v>72.506255828001485</v>
      </c>
      <c r="DH49" s="16">
        <f t="shared" si="35"/>
        <v>76.434305648116137</v>
      </c>
      <c r="DI49" s="9">
        <v>2450</v>
      </c>
      <c r="DN49" s="16">
        <f t="shared" si="61"/>
        <v>364.30826429859701</v>
      </c>
      <c r="DO49" s="16">
        <f t="shared" si="36"/>
        <v>118.90461647327017</v>
      </c>
      <c r="DP49" s="16">
        <f t="shared" si="37"/>
        <v>96.463086349209235</v>
      </c>
      <c r="DQ49" s="16">
        <f t="shared" si="38"/>
        <v>72.506255828001485</v>
      </c>
      <c r="DR49" s="16">
        <f t="shared" si="39"/>
        <v>76.434305648116137</v>
      </c>
      <c r="DS49" s="9">
        <v>2450</v>
      </c>
      <c r="DX49" s="16">
        <f t="shared" si="62"/>
        <v>364.30826429859701</v>
      </c>
      <c r="DY49" s="16">
        <f t="shared" si="40"/>
        <v>118.90461647327017</v>
      </c>
      <c r="DZ49" s="16">
        <f t="shared" si="41"/>
        <v>96.463086349209235</v>
      </c>
      <c r="EA49" s="16">
        <f t="shared" si="42"/>
        <v>72.506255828001485</v>
      </c>
      <c r="EB49" s="16">
        <f t="shared" si="43"/>
        <v>76.434305648116137</v>
      </c>
      <c r="EC49" s="9">
        <v>2450</v>
      </c>
      <c r="EH49" s="16">
        <f t="shared" si="63"/>
        <v>364.30826429859701</v>
      </c>
      <c r="EI49" s="16">
        <f t="shared" si="44"/>
        <v>118.90461647327017</v>
      </c>
      <c r="EJ49" s="16">
        <f t="shared" si="45"/>
        <v>96.463086349209235</v>
      </c>
      <c r="EK49" s="16">
        <f t="shared" si="46"/>
        <v>72.506255828001485</v>
      </c>
      <c r="EL49" s="16">
        <f t="shared" si="47"/>
        <v>76.434305648116137</v>
      </c>
      <c r="EM49" s="9">
        <v>2450</v>
      </c>
      <c r="ER49" s="16">
        <f t="shared" si="64"/>
        <v>364.30826429859701</v>
      </c>
      <c r="ES49" s="16">
        <f t="shared" si="48"/>
        <v>118.90461647327017</v>
      </c>
      <c r="ET49" s="16">
        <f t="shared" si="49"/>
        <v>96.463086349209235</v>
      </c>
      <c r="EU49" s="16">
        <f t="shared" si="50"/>
        <v>72.506255828001485</v>
      </c>
      <c r="EV49" s="16">
        <f t="shared" si="51"/>
        <v>76.434305648116137</v>
      </c>
      <c r="EW49" s="9">
        <v>2450</v>
      </c>
    </row>
    <row r="50" spans="1:153" x14ac:dyDescent="0.3">
      <c r="A50" s="9">
        <v>2500</v>
      </c>
      <c r="B50">
        <v>61.55</v>
      </c>
      <c r="C50">
        <v>121.94</v>
      </c>
      <c r="D50">
        <v>322.83</v>
      </c>
      <c r="E50">
        <v>51.9</v>
      </c>
      <c r="G50" s="9">
        <v>2500</v>
      </c>
      <c r="H50">
        <v>53.9</v>
      </c>
      <c r="I50">
        <v>99.11</v>
      </c>
      <c r="J50">
        <v>276.39999999999998</v>
      </c>
      <c r="K50">
        <v>40.11</v>
      </c>
      <c r="M50" s="9">
        <v>2500</v>
      </c>
      <c r="N50">
        <v>36.64</v>
      </c>
      <c r="O50">
        <v>74.3</v>
      </c>
      <c r="P50">
        <v>260.08</v>
      </c>
      <c r="Q50">
        <v>27.71</v>
      </c>
      <c r="S50" s="9">
        <v>2500</v>
      </c>
      <c r="T50">
        <v>38.89</v>
      </c>
      <c r="U50">
        <v>78.34</v>
      </c>
      <c r="V50">
        <v>277.2</v>
      </c>
      <c r="W50">
        <v>29.57</v>
      </c>
      <c r="AB50" s="16">
        <f t="shared" si="52"/>
        <v>374.01686396506693</v>
      </c>
      <c r="AC50" s="16">
        <f t="shared" si="65"/>
        <v>122.03098722629151</v>
      </c>
      <c r="AD50" s="16">
        <f t="shared" si="66"/>
        <v>99.195857369335286</v>
      </c>
      <c r="AE50" s="16">
        <f t="shared" si="67"/>
        <v>74.374673319199005</v>
      </c>
      <c r="AF50" s="16">
        <f t="shared" si="68"/>
        <v>78.415346050241084</v>
      </c>
      <c r="AG50" s="9">
        <v>2500</v>
      </c>
      <c r="AL50" s="16">
        <f t="shared" si="53"/>
        <v>374.01686396506693</v>
      </c>
      <c r="AM50" s="16">
        <f t="shared" si="69"/>
        <v>122.03098722629151</v>
      </c>
      <c r="AN50" s="16">
        <f t="shared" si="70"/>
        <v>99.195857369335286</v>
      </c>
      <c r="AO50" s="16">
        <f t="shared" si="71"/>
        <v>74.374673319199005</v>
      </c>
      <c r="AP50" s="16">
        <f t="shared" si="72"/>
        <v>78.415346050241084</v>
      </c>
      <c r="AQ50" s="9">
        <v>2500</v>
      </c>
      <c r="AV50" s="16">
        <f t="shared" si="54"/>
        <v>374.01686396506693</v>
      </c>
      <c r="AW50" s="16">
        <f t="shared" si="73"/>
        <v>122.03098722629151</v>
      </c>
      <c r="AX50" s="16">
        <f t="shared" si="74"/>
        <v>99.195857369335286</v>
      </c>
      <c r="AY50" s="16">
        <f t="shared" si="75"/>
        <v>74.374673319199005</v>
      </c>
      <c r="AZ50" s="16">
        <f t="shared" si="76"/>
        <v>78.415346050241084</v>
      </c>
      <c r="BA50" s="9">
        <v>2500</v>
      </c>
      <c r="BF50" s="16">
        <f t="shared" si="55"/>
        <v>374.01686396506693</v>
      </c>
      <c r="BG50" s="16">
        <f t="shared" si="77"/>
        <v>122.03098722629151</v>
      </c>
      <c r="BH50" s="16">
        <f t="shared" si="78"/>
        <v>99.195857369335286</v>
      </c>
      <c r="BI50" s="16">
        <f t="shared" si="79"/>
        <v>74.374673319199005</v>
      </c>
      <c r="BJ50" s="16">
        <f t="shared" si="80"/>
        <v>78.415346050241084</v>
      </c>
      <c r="BK50" s="9">
        <v>2500</v>
      </c>
      <c r="BP50" s="16">
        <f t="shared" si="56"/>
        <v>374.01686396506693</v>
      </c>
      <c r="BQ50" s="16">
        <f t="shared" si="16"/>
        <v>122.03098722629151</v>
      </c>
      <c r="BR50" s="16">
        <f t="shared" si="17"/>
        <v>99.195857369335286</v>
      </c>
      <c r="BS50" s="16">
        <f t="shared" si="18"/>
        <v>74.374673319199005</v>
      </c>
      <c r="BT50" s="16">
        <f t="shared" si="19"/>
        <v>78.415346050241084</v>
      </c>
      <c r="BU50" s="9">
        <v>2500</v>
      </c>
      <c r="BZ50" s="16">
        <f t="shared" si="57"/>
        <v>374.01686396506693</v>
      </c>
      <c r="CA50" s="16">
        <f t="shared" si="20"/>
        <v>122.03098722629151</v>
      </c>
      <c r="CB50" s="16">
        <f t="shared" si="21"/>
        <v>99.195857369335286</v>
      </c>
      <c r="CC50" s="16">
        <f t="shared" si="22"/>
        <v>74.374673319199005</v>
      </c>
      <c r="CD50" s="16">
        <f t="shared" si="23"/>
        <v>78.415346050241084</v>
      </c>
      <c r="CE50" s="9">
        <v>2500</v>
      </c>
      <c r="CJ50" s="16">
        <f t="shared" si="58"/>
        <v>374.01686396506693</v>
      </c>
      <c r="CK50" s="16">
        <f t="shared" si="24"/>
        <v>122.03098722629151</v>
      </c>
      <c r="CL50" s="16">
        <f t="shared" si="25"/>
        <v>99.195857369335286</v>
      </c>
      <c r="CM50" s="16">
        <f t="shared" si="26"/>
        <v>74.374673319199005</v>
      </c>
      <c r="CN50" s="16">
        <f t="shared" si="27"/>
        <v>78.415346050241084</v>
      </c>
      <c r="CO50" s="9">
        <v>2500</v>
      </c>
      <c r="CT50" s="16">
        <f t="shared" si="59"/>
        <v>374.01686396506693</v>
      </c>
      <c r="CU50" s="16">
        <f t="shared" si="28"/>
        <v>122.03098722629151</v>
      </c>
      <c r="CV50" s="16">
        <f t="shared" si="29"/>
        <v>99.195857369335286</v>
      </c>
      <c r="CW50" s="16">
        <f t="shared" si="30"/>
        <v>74.374673319199005</v>
      </c>
      <c r="CX50" s="16">
        <f t="shared" si="31"/>
        <v>78.415346050241084</v>
      </c>
      <c r="CY50" s="9">
        <v>2500</v>
      </c>
      <c r="DD50" s="16">
        <f t="shared" si="60"/>
        <v>374.01686396506693</v>
      </c>
      <c r="DE50" s="16">
        <f t="shared" si="32"/>
        <v>122.03098722629151</v>
      </c>
      <c r="DF50" s="16">
        <f t="shared" si="33"/>
        <v>99.195857369335286</v>
      </c>
      <c r="DG50" s="16">
        <f t="shared" si="34"/>
        <v>74.374673319199005</v>
      </c>
      <c r="DH50" s="16">
        <f t="shared" si="35"/>
        <v>78.415346050241084</v>
      </c>
      <c r="DI50" s="9">
        <v>2500</v>
      </c>
      <c r="DN50" s="16">
        <f t="shared" si="61"/>
        <v>374.01686396506693</v>
      </c>
      <c r="DO50" s="16">
        <f t="shared" si="36"/>
        <v>122.03098722629151</v>
      </c>
      <c r="DP50" s="16">
        <f t="shared" si="37"/>
        <v>99.195857369335286</v>
      </c>
      <c r="DQ50" s="16">
        <f t="shared" si="38"/>
        <v>74.374673319199005</v>
      </c>
      <c r="DR50" s="16">
        <f t="shared" si="39"/>
        <v>78.415346050241084</v>
      </c>
      <c r="DS50" s="9">
        <v>2500</v>
      </c>
      <c r="DX50" s="16">
        <f t="shared" si="62"/>
        <v>374.01686396506693</v>
      </c>
      <c r="DY50" s="16">
        <f t="shared" si="40"/>
        <v>122.03098722629151</v>
      </c>
      <c r="DZ50" s="16">
        <f t="shared" si="41"/>
        <v>99.195857369335286</v>
      </c>
      <c r="EA50" s="16">
        <f t="shared" si="42"/>
        <v>74.374673319199005</v>
      </c>
      <c r="EB50" s="16">
        <f t="shared" si="43"/>
        <v>78.415346050241084</v>
      </c>
      <c r="EC50" s="9">
        <v>2500</v>
      </c>
      <c r="EH50" s="16">
        <f t="shared" si="63"/>
        <v>374.01686396506693</v>
      </c>
      <c r="EI50" s="16">
        <f t="shared" si="44"/>
        <v>122.03098722629151</v>
      </c>
      <c r="EJ50" s="16">
        <f t="shared" si="45"/>
        <v>99.195857369335286</v>
      </c>
      <c r="EK50" s="16">
        <f t="shared" si="46"/>
        <v>74.374673319199005</v>
      </c>
      <c r="EL50" s="16">
        <f t="shared" si="47"/>
        <v>78.415346050241084</v>
      </c>
      <c r="EM50" s="9">
        <v>2500</v>
      </c>
      <c r="ER50" s="16">
        <f t="shared" si="64"/>
        <v>374.01686396506693</v>
      </c>
      <c r="ES50" s="16">
        <f t="shared" si="48"/>
        <v>122.03098722629151</v>
      </c>
      <c r="ET50" s="16">
        <f t="shared" si="49"/>
        <v>99.195857369335286</v>
      </c>
      <c r="EU50" s="16">
        <f t="shared" si="50"/>
        <v>74.374673319199005</v>
      </c>
      <c r="EV50" s="16">
        <f t="shared" si="51"/>
        <v>78.415346050241084</v>
      </c>
      <c r="EW50" s="9">
        <v>2500</v>
      </c>
    </row>
    <row r="51" spans="1:153" x14ac:dyDescent="0.3">
      <c r="A51" s="9">
        <v>2550</v>
      </c>
      <c r="B51">
        <v>61.62</v>
      </c>
      <c r="C51">
        <v>125.02</v>
      </c>
      <c r="D51">
        <v>324.05</v>
      </c>
      <c r="E51">
        <v>51.64</v>
      </c>
      <c r="G51" s="9">
        <v>2550</v>
      </c>
      <c r="H51">
        <v>54.12</v>
      </c>
      <c r="I51">
        <v>101.81</v>
      </c>
      <c r="J51">
        <v>277.47000000000003</v>
      </c>
      <c r="K51">
        <v>39.979999999999997</v>
      </c>
      <c r="M51" s="9">
        <v>2550</v>
      </c>
      <c r="N51">
        <v>36.69</v>
      </c>
      <c r="O51">
        <v>76.13</v>
      </c>
      <c r="P51">
        <v>260.81</v>
      </c>
      <c r="Q51">
        <v>27.78</v>
      </c>
      <c r="S51" s="9">
        <v>2550</v>
      </c>
      <c r="T51">
        <v>38.99</v>
      </c>
      <c r="U51">
        <v>80.290000000000006</v>
      </c>
      <c r="V51">
        <v>277.97000000000003</v>
      </c>
      <c r="W51">
        <v>29.65</v>
      </c>
      <c r="AB51" s="16">
        <f t="shared" si="52"/>
        <v>383.73251612531089</v>
      </c>
      <c r="AC51" s="16">
        <f t="shared" si="65"/>
        <v>125.15694376135735</v>
      </c>
      <c r="AD51" s="16">
        <f t="shared" si="66"/>
        <v>101.93561516423927</v>
      </c>
      <c r="AE51" s="16">
        <f t="shared" si="67"/>
        <v>76.241958517178077</v>
      </c>
      <c r="AF51" s="16">
        <f t="shared" si="68"/>
        <v>80.397998682536198</v>
      </c>
      <c r="AG51" s="9">
        <v>2550</v>
      </c>
      <c r="AL51" s="16">
        <f t="shared" si="53"/>
        <v>383.73251612531089</v>
      </c>
      <c r="AM51" s="16">
        <f t="shared" si="69"/>
        <v>125.15694376135735</v>
      </c>
      <c r="AN51" s="16">
        <f t="shared" si="70"/>
        <v>101.93561516423927</v>
      </c>
      <c r="AO51" s="16">
        <f t="shared" si="71"/>
        <v>76.241958517178077</v>
      </c>
      <c r="AP51" s="16">
        <f t="shared" si="72"/>
        <v>80.397998682536198</v>
      </c>
      <c r="AQ51" s="9">
        <v>2550</v>
      </c>
      <c r="AV51" s="16">
        <f t="shared" si="54"/>
        <v>383.73251612531089</v>
      </c>
      <c r="AW51" s="16">
        <f t="shared" si="73"/>
        <v>125.15694376135735</v>
      </c>
      <c r="AX51" s="16">
        <f t="shared" si="74"/>
        <v>101.93561516423927</v>
      </c>
      <c r="AY51" s="16">
        <f t="shared" si="75"/>
        <v>76.241958517178077</v>
      </c>
      <c r="AZ51" s="16">
        <f t="shared" si="76"/>
        <v>80.397998682536198</v>
      </c>
      <c r="BA51" s="9">
        <v>2550</v>
      </c>
      <c r="BF51" s="16">
        <f t="shared" si="55"/>
        <v>383.73251612531089</v>
      </c>
      <c r="BG51" s="16">
        <f t="shared" si="77"/>
        <v>125.15694376135735</v>
      </c>
      <c r="BH51" s="16">
        <f t="shared" si="78"/>
        <v>101.93561516423927</v>
      </c>
      <c r="BI51" s="16">
        <f t="shared" si="79"/>
        <v>76.241958517178077</v>
      </c>
      <c r="BJ51" s="16">
        <f t="shared" si="80"/>
        <v>80.397998682536198</v>
      </c>
      <c r="BK51" s="9">
        <v>2550</v>
      </c>
      <c r="BP51" s="16">
        <f t="shared" si="56"/>
        <v>383.73251612531089</v>
      </c>
      <c r="BQ51" s="16">
        <f t="shared" si="16"/>
        <v>125.15694376135735</v>
      </c>
      <c r="BR51" s="16">
        <f t="shared" si="17"/>
        <v>101.93561516423927</v>
      </c>
      <c r="BS51" s="16">
        <f t="shared" si="18"/>
        <v>76.241958517178077</v>
      </c>
      <c r="BT51" s="16">
        <f t="shared" si="19"/>
        <v>80.397998682536198</v>
      </c>
      <c r="BU51" s="9">
        <v>2550</v>
      </c>
      <c r="BZ51" s="16">
        <f t="shared" si="57"/>
        <v>383.73251612531089</v>
      </c>
      <c r="CA51" s="16">
        <f t="shared" si="20"/>
        <v>125.15694376135735</v>
      </c>
      <c r="CB51" s="16">
        <f t="shared" si="21"/>
        <v>101.93561516423927</v>
      </c>
      <c r="CC51" s="16">
        <f t="shared" si="22"/>
        <v>76.241958517178077</v>
      </c>
      <c r="CD51" s="16">
        <f t="shared" si="23"/>
        <v>80.397998682536198</v>
      </c>
      <c r="CE51" s="9">
        <v>2550</v>
      </c>
      <c r="CJ51" s="16">
        <f t="shared" si="58"/>
        <v>383.73251612531089</v>
      </c>
      <c r="CK51" s="16">
        <f t="shared" si="24"/>
        <v>125.15694376135735</v>
      </c>
      <c r="CL51" s="16">
        <f t="shared" si="25"/>
        <v>101.93561516423927</v>
      </c>
      <c r="CM51" s="16">
        <f t="shared" si="26"/>
        <v>76.241958517178077</v>
      </c>
      <c r="CN51" s="16">
        <f t="shared" si="27"/>
        <v>80.397998682536198</v>
      </c>
      <c r="CO51" s="9">
        <v>2550</v>
      </c>
      <c r="CT51" s="16">
        <f t="shared" si="59"/>
        <v>383.73251612531089</v>
      </c>
      <c r="CU51" s="16">
        <f t="shared" si="28"/>
        <v>125.15694376135735</v>
      </c>
      <c r="CV51" s="16">
        <f t="shared" si="29"/>
        <v>101.93561516423927</v>
      </c>
      <c r="CW51" s="16">
        <f t="shared" si="30"/>
        <v>76.241958517178077</v>
      </c>
      <c r="CX51" s="16">
        <f t="shared" si="31"/>
        <v>80.397998682536198</v>
      </c>
      <c r="CY51" s="9">
        <v>2550</v>
      </c>
      <c r="DD51" s="16">
        <f t="shared" si="60"/>
        <v>383.73251612531089</v>
      </c>
      <c r="DE51" s="16">
        <f t="shared" si="32"/>
        <v>125.15694376135735</v>
      </c>
      <c r="DF51" s="16">
        <f t="shared" si="33"/>
        <v>101.93561516423927</v>
      </c>
      <c r="DG51" s="16">
        <f t="shared" si="34"/>
        <v>76.241958517178077</v>
      </c>
      <c r="DH51" s="16">
        <f t="shared" si="35"/>
        <v>80.397998682536198</v>
      </c>
      <c r="DI51" s="9">
        <v>2550</v>
      </c>
      <c r="DN51" s="16">
        <f t="shared" si="61"/>
        <v>383.73251612531089</v>
      </c>
      <c r="DO51" s="16">
        <f t="shared" si="36"/>
        <v>125.15694376135735</v>
      </c>
      <c r="DP51" s="16">
        <f t="shared" si="37"/>
        <v>101.93561516423927</v>
      </c>
      <c r="DQ51" s="16">
        <f t="shared" si="38"/>
        <v>76.241958517178077</v>
      </c>
      <c r="DR51" s="16">
        <f t="shared" si="39"/>
        <v>80.397998682536198</v>
      </c>
      <c r="DS51" s="9">
        <v>2550</v>
      </c>
      <c r="DX51" s="16">
        <f t="shared" si="62"/>
        <v>383.73251612531089</v>
      </c>
      <c r="DY51" s="16">
        <f t="shared" si="40"/>
        <v>125.15694376135735</v>
      </c>
      <c r="DZ51" s="16">
        <f t="shared" si="41"/>
        <v>101.93561516423927</v>
      </c>
      <c r="EA51" s="16">
        <f t="shared" si="42"/>
        <v>76.241958517178077</v>
      </c>
      <c r="EB51" s="16">
        <f t="shared" si="43"/>
        <v>80.397998682536198</v>
      </c>
      <c r="EC51" s="9">
        <v>2550</v>
      </c>
      <c r="EH51" s="16">
        <f t="shared" si="63"/>
        <v>383.73251612531089</v>
      </c>
      <c r="EI51" s="16">
        <f t="shared" si="44"/>
        <v>125.15694376135735</v>
      </c>
      <c r="EJ51" s="16">
        <f t="shared" si="45"/>
        <v>101.93561516423927</v>
      </c>
      <c r="EK51" s="16">
        <f t="shared" si="46"/>
        <v>76.241958517178077</v>
      </c>
      <c r="EL51" s="16">
        <f t="shared" si="47"/>
        <v>80.397998682536198</v>
      </c>
      <c r="EM51" s="9">
        <v>2550</v>
      </c>
      <c r="ER51" s="16">
        <f t="shared" si="64"/>
        <v>383.73251612531089</v>
      </c>
      <c r="ES51" s="16">
        <f t="shared" si="48"/>
        <v>125.15694376135735</v>
      </c>
      <c r="ET51" s="16">
        <f t="shared" si="49"/>
        <v>101.93561516423927</v>
      </c>
      <c r="EU51" s="16">
        <f t="shared" si="50"/>
        <v>76.241958517178077</v>
      </c>
      <c r="EV51" s="16">
        <f t="shared" si="51"/>
        <v>80.397998682536198</v>
      </c>
      <c r="EW51" s="9">
        <v>2550</v>
      </c>
    </row>
    <row r="52" spans="1:153" x14ac:dyDescent="0.3">
      <c r="A52" s="9">
        <v>2600</v>
      </c>
      <c r="B52">
        <v>61.7</v>
      </c>
      <c r="C52">
        <v>128.1</v>
      </c>
      <c r="D52">
        <v>325.24</v>
      </c>
      <c r="E52">
        <v>51.4</v>
      </c>
      <c r="G52" s="9">
        <v>2600</v>
      </c>
      <c r="H52">
        <v>54.34</v>
      </c>
      <c r="I52">
        <v>104.52</v>
      </c>
      <c r="J52">
        <v>278.52999999999997</v>
      </c>
      <c r="K52">
        <v>39.85</v>
      </c>
      <c r="M52" s="9">
        <v>2600</v>
      </c>
      <c r="N52">
        <v>36.74</v>
      </c>
      <c r="O52">
        <v>77.97</v>
      </c>
      <c r="P52">
        <v>261.52</v>
      </c>
      <c r="Q52">
        <v>27.85</v>
      </c>
      <c r="S52" s="9">
        <v>2600</v>
      </c>
      <c r="T52">
        <v>39.090000000000003</v>
      </c>
      <c r="U52">
        <v>82.24</v>
      </c>
      <c r="V52">
        <v>278.73</v>
      </c>
      <c r="W52">
        <v>29.72</v>
      </c>
      <c r="AB52" s="16">
        <f t="shared" si="52"/>
        <v>393.44610158772213</v>
      </c>
      <c r="AC52" s="16">
        <f t="shared" si="65"/>
        <v>128.27977035473506</v>
      </c>
      <c r="AD52" s="16">
        <f t="shared" si="66"/>
        <v>104.67986285053678</v>
      </c>
      <c r="AE52" s="16">
        <f t="shared" si="67"/>
        <v>78.106184085591252</v>
      </c>
      <c r="AF52" s="16">
        <f t="shared" si="68"/>
        <v>82.380284296859045</v>
      </c>
      <c r="AG52" s="9">
        <v>2600</v>
      </c>
      <c r="AL52" s="16">
        <f t="shared" si="53"/>
        <v>393.44610158772213</v>
      </c>
      <c r="AM52" s="16">
        <f t="shared" si="69"/>
        <v>128.27977035473506</v>
      </c>
      <c r="AN52" s="16">
        <f t="shared" si="70"/>
        <v>104.67986285053678</v>
      </c>
      <c r="AO52" s="16">
        <f t="shared" si="71"/>
        <v>78.106184085591252</v>
      </c>
      <c r="AP52" s="16">
        <f t="shared" si="72"/>
        <v>82.380284296859045</v>
      </c>
      <c r="AQ52" s="9">
        <v>2600</v>
      </c>
      <c r="AV52" s="16">
        <f t="shared" si="54"/>
        <v>393.44610158772213</v>
      </c>
      <c r="AW52" s="16">
        <f t="shared" si="73"/>
        <v>128.27977035473506</v>
      </c>
      <c r="AX52" s="16">
        <f t="shared" si="74"/>
        <v>104.67986285053678</v>
      </c>
      <c r="AY52" s="16">
        <f t="shared" si="75"/>
        <v>78.106184085591252</v>
      </c>
      <c r="AZ52" s="16">
        <f t="shared" si="76"/>
        <v>82.380284296859045</v>
      </c>
      <c r="BA52" s="9">
        <v>2600</v>
      </c>
      <c r="BF52" s="16">
        <f t="shared" si="55"/>
        <v>393.44610158772213</v>
      </c>
      <c r="BG52" s="16">
        <f t="shared" si="77"/>
        <v>128.27977035473506</v>
      </c>
      <c r="BH52" s="16">
        <f t="shared" si="78"/>
        <v>104.67986285053678</v>
      </c>
      <c r="BI52" s="16">
        <f t="shared" si="79"/>
        <v>78.106184085591252</v>
      </c>
      <c r="BJ52" s="16">
        <f t="shared" si="80"/>
        <v>82.380284296859045</v>
      </c>
      <c r="BK52" s="9">
        <v>2600</v>
      </c>
      <c r="BP52" s="16">
        <f t="shared" si="56"/>
        <v>393.44610158772213</v>
      </c>
      <c r="BQ52" s="16">
        <f t="shared" si="16"/>
        <v>128.27977035473506</v>
      </c>
      <c r="BR52" s="16">
        <f t="shared" si="17"/>
        <v>104.67986285053678</v>
      </c>
      <c r="BS52" s="16">
        <f t="shared" si="18"/>
        <v>78.106184085591252</v>
      </c>
      <c r="BT52" s="16">
        <f t="shared" si="19"/>
        <v>82.380284296859045</v>
      </c>
      <c r="BU52" s="9">
        <v>2600</v>
      </c>
      <c r="BZ52" s="16">
        <f t="shared" si="57"/>
        <v>393.44610158772213</v>
      </c>
      <c r="CA52" s="16">
        <f t="shared" si="20"/>
        <v>128.27977035473506</v>
      </c>
      <c r="CB52" s="16">
        <f t="shared" si="21"/>
        <v>104.67986285053678</v>
      </c>
      <c r="CC52" s="16">
        <f t="shared" si="22"/>
        <v>78.106184085591252</v>
      </c>
      <c r="CD52" s="16">
        <f t="shared" si="23"/>
        <v>82.380284296859045</v>
      </c>
      <c r="CE52" s="9">
        <v>2600</v>
      </c>
      <c r="CJ52" s="16">
        <f t="shared" si="58"/>
        <v>393.44610158772213</v>
      </c>
      <c r="CK52" s="16">
        <f t="shared" si="24"/>
        <v>128.27977035473506</v>
      </c>
      <c r="CL52" s="16">
        <f t="shared" si="25"/>
        <v>104.67986285053678</v>
      </c>
      <c r="CM52" s="16">
        <f t="shared" si="26"/>
        <v>78.106184085591252</v>
      </c>
      <c r="CN52" s="16">
        <f t="shared" si="27"/>
        <v>82.380284296859045</v>
      </c>
      <c r="CO52" s="9">
        <v>2600</v>
      </c>
      <c r="CT52" s="16">
        <f t="shared" si="59"/>
        <v>393.44610158772213</v>
      </c>
      <c r="CU52" s="16">
        <f t="shared" si="28"/>
        <v>128.27977035473506</v>
      </c>
      <c r="CV52" s="16">
        <f t="shared" si="29"/>
        <v>104.67986285053678</v>
      </c>
      <c r="CW52" s="16">
        <f t="shared" si="30"/>
        <v>78.106184085591252</v>
      </c>
      <c r="CX52" s="16">
        <f t="shared" si="31"/>
        <v>82.380284296859045</v>
      </c>
      <c r="CY52" s="9">
        <v>2600</v>
      </c>
      <c r="DD52" s="16">
        <f t="shared" si="60"/>
        <v>393.44610158772213</v>
      </c>
      <c r="DE52" s="16">
        <f t="shared" si="32"/>
        <v>128.27977035473506</v>
      </c>
      <c r="DF52" s="16">
        <f t="shared" si="33"/>
        <v>104.67986285053678</v>
      </c>
      <c r="DG52" s="16">
        <f t="shared" si="34"/>
        <v>78.106184085591252</v>
      </c>
      <c r="DH52" s="16">
        <f t="shared" si="35"/>
        <v>82.380284296859045</v>
      </c>
      <c r="DI52" s="9">
        <v>2600</v>
      </c>
      <c r="DN52" s="16">
        <f t="shared" si="61"/>
        <v>393.44610158772213</v>
      </c>
      <c r="DO52" s="16">
        <f t="shared" si="36"/>
        <v>128.27977035473506</v>
      </c>
      <c r="DP52" s="16">
        <f t="shared" si="37"/>
        <v>104.67986285053678</v>
      </c>
      <c r="DQ52" s="16">
        <f t="shared" si="38"/>
        <v>78.106184085591252</v>
      </c>
      <c r="DR52" s="16">
        <f t="shared" si="39"/>
        <v>82.380284296859045</v>
      </c>
      <c r="DS52" s="9">
        <v>2600</v>
      </c>
      <c r="DX52" s="16">
        <f t="shared" si="62"/>
        <v>393.44610158772213</v>
      </c>
      <c r="DY52" s="16">
        <f t="shared" si="40"/>
        <v>128.27977035473506</v>
      </c>
      <c r="DZ52" s="16">
        <f t="shared" si="41"/>
        <v>104.67986285053678</v>
      </c>
      <c r="EA52" s="16">
        <f t="shared" si="42"/>
        <v>78.106184085591252</v>
      </c>
      <c r="EB52" s="16">
        <f t="shared" si="43"/>
        <v>82.380284296859045</v>
      </c>
      <c r="EC52" s="9">
        <v>2600</v>
      </c>
      <c r="EH52" s="16">
        <f t="shared" si="63"/>
        <v>393.44610158772213</v>
      </c>
      <c r="EI52" s="16">
        <f t="shared" si="44"/>
        <v>128.27977035473506</v>
      </c>
      <c r="EJ52" s="16">
        <f t="shared" si="45"/>
        <v>104.67986285053678</v>
      </c>
      <c r="EK52" s="16">
        <f t="shared" si="46"/>
        <v>78.106184085591252</v>
      </c>
      <c r="EL52" s="16">
        <f t="shared" si="47"/>
        <v>82.380284296859045</v>
      </c>
      <c r="EM52" s="9">
        <v>2600</v>
      </c>
      <c r="ER52" s="16">
        <f t="shared" si="64"/>
        <v>393.44610158772213</v>
      </c>
      <c r="ES52" s="16">
        <f t="shared" si="48"/>
        <v>128.27977035473506</v>
      </c>
      <c r="ET52" s="16">
        <f t="shared" si="49"/>
        <v>104.67986285053678</v>
      </c>
      <c r="EU52" s="16">
        <f t="shared" si="50"/>
        <v>78.106184085591252</v>
      </c>
      <c r="EV52" s="16">
        <f t="shared" si="51"/>
        <v>82.380284296859045</v>
      </c>
      <c r="EW52" s="9">
        <v>2600</v>
      </c>
    </row>
    <row r="53" spans="1:153" x14ac:dyDescent="0.3">
      <c r="A53" s="9">
        <v>2650</v>
      </c>
      <c r="B53">
        <v>61.77</v>
      </c>
      <c r="C53">
        <v>131.19</v>
      </c>
      <c r="D53">
        <v>326.42</v>
      </c>
      <c r="E53">
        <v>51.17</v>
      </c>
      <c r="G53" s="9">
        <v>2650</v>
      </c>
      <c r="H53">
        <v>54.54</v>
      </c>
      <c r="I53">
        <v>107.24</v>
      </c>
      <c r="J53">
        <v>279.56</v>
      </c>
      <c r="K53">
        <v>39.729999999999997</v>
      </c>
      <c r="M53" s="9">
        <v>2650</v>
      </c>
      <c r="N53">
        <v>36.78</v>
      </c>
      <c r="O53">
        <v>79.81</v>
      </c>
      <c r="P53">
        <v>262.22000000000003</v>
      </c>
      <c r="Q53">
        <v>27.92</v>
      </c>
      <c r="S53" s="9">
        <v>2650</v>
      </c>
      <c r="T53">
        <v>39.19</v>
      </c>
      <c r="U53">
        <v>84.2</v>
      </c>
      <c r="V53">
        <v>279.47000000000003</v>
      </c>
      <c r="W53">
        <v>29.79</v>
      </c>
      <c r="AB53" s="16">
        <f t="shared" si="52"/>
        <v>403.14905813671652</v>
      </c>
      <c r="AC53" s="16">
        <f t="shared" si="65"/>
        <v>131.39691306949291</v>
      </c>
      <c r="AD53" s="16">
        <f t="shared" si="66"/>
        <v>107.4262613828764</v>
      </c>
      <c r="AE53" s="16">
        <f t="shared" si="67"/>
        <v>79.965547395687253</v>
      </c>
      <c r="AF53" s="16">
        <f t="shared" si="68"/>
        <v>84.360336288659994</v>
      </c>
      <c r="AG53" s="9">
        <v>2650</v>
      </c>
      <c r="AL53" s="16">
        <f t="shared" si="53"/>
        <v>403.14905813671652</v>
      </c>
      <c r="AM53" s="16">
        <f t="shared" si="69"/>
        <v>131.39691306949291</v>
      </c>
      <c r="AN53" s="16">
        <f t="shared" si="70"/>
        <v>107.4262613828764</v>
      </c>
      <c r="AO53" s="16">
        <f t="shared" si="71"/>
        <v>79.965547395687253</v>
      </c>
      <c r="AP53" s="16">
        <f t="shared" si="72"/>
        <v>84.360336288659994</v>
      </c>
      <c r="AQ53" s="9">
        <v>2650</v>
      </c>
      <c r="AV53" s="16">
        <f t="shared" si="54"/>
        <v>403.14905813671652</v>
      </c>
      <c r="AW53" s="16">
        <f t="shared" si="73"/>
        <v>131.39691306949291</v>
      </c>
      <c r="AX53" s="16">
        <f t="shared" si="74"/>
        <v>107.4262613828764</v>
      </c>
      <c r="AY53" s="16">
        <f t="shared" si="75"/>
        <v>79.965547395687253</v>
      </c>
      <c r="AZ53" s="16">
        <f t="shared" si="76"/>
        <v>84.360336288659994</v>
      </c>
      <c r="BA53" s="9">
        <v>2650</v>
      </c>
      <c r="BF53" s="16">
        <f t="shared" si="55"/>
        <v>403.14905813671652</v>
      </c>
      <c r="BG53" s="16">
        <f t="shared" si="77"/>
        <v>131.39691306949291</v>
      </c>
      <c r="BH53" s="16">
        <f t="shared" si="78"/>
        <v>107.4262613828764</v>
      </c>
      <c r="BI53" s="16">
        <f t="shared" si="79"/>
        <v>79.965547395687253</v>
      </c>
      <c r="BJ53" s="16">
        <f t="shared" si="80"/>
        <v>84.360336288659994</v>
      </c>
      <c r="BK53" s="9">
        <v>2650</v>
      </c>
      <c r="BP53" s="16">
        <f t="shared" si="56"/>
        <v>403.14905813671652</v>
      </c>
      <c r="BQ53" s="16">
        <f t="shared" si="16"/>
        <v>131.39691306949291</v>
      </c>
      <c r="BR53" s="16">
        <f t="shared" si="17"/>
        <v>107.4262613828764</v>
      </c>
      <c r="BS53" s="16">
        <f t="shared" si="18"/>
        <v>79.965547395687253</v>
      </c>
      <c r="BT53" s="16">
        <f t="shared" si="19"/>
        <v>84.360336288659994</v>
      </c>
      <c r="BU53" s="9">
        <v>2650</v>
      </c>
      <c r="BZ53" s="16">
        <f t="shared" si="57"/>
        <v>403.14905813671652</v>
      </c>
      <c r="CA53" s="16">
        <f t="shared" si="20"/>
        <v>131.39691306949291</v>
      </c>
      <c r="CB53" s="16">
        <f t="shared" si="21"/>
        <v>107.4262613828764</v>
      </c>
      <c r="CC53" s="16">
        <f t="shared" si="22"/>
        <v>79.965547395687253</v>
      </c>
      <c r="CD53" s="16">
        <f t="shared" si="23"/>
        <v>84.360336288659994</v>
      </c>
      <c r="CE53" s="9">
        <v>2650</v>
      </c>
      <c r="CJ53" s="16">
        <f t="shared" si="58"/>
        <v>403.14905813671652</v>
      </c>
      <c r="CK53" s="16">
        <f t="shared" si="24"/>
        <v>131.39691306949291</v>
      </c>
      <c r="CL53" s="16">
        <f t="shared" si="25"/>
        <v>107.4262613828764</v>
      </c>
      <c r="CM53" s="16">
        <f t="shared" si="26"/>
        <v>79.965547395687253</v>
      </c>
      <c r="CN53" s="16">
        <f t="shared" si="27"/>
        <v>84.360336288659994</v>
      </c>
      <c r="CO53" s="9">
        <v>2650</v>
      </c>
      <c r="CT53" s="16">
        <f t="shared" si="59"/>
        <v>403.14905813671652</v>
      </c>
      <c r="CU53" s="16">
        <f t="shared" si="28"/>
        <v>131.39691306949291</v>
      </c>
      <c r="CV53" s="16">
        <f t="shared" si="29"/>
        <v>107.4262613828764</v>
      </c>
      <c r="CW53" s="16">
        <f t="shared" si="30"/>
        <v>79.965547395687253</v>
      </c>
      <c r="CX53" s="16">
        <f t="shared" si="31"/>
        <v>84.360336288659994</v>
      </c>
      <c r="CY53" s="9">
        <v>2650</v>
      </c>
      <c r="DD53" s="16">
        <f t="shared" si="60"/>
        <v>403.14905813671652</v>
      </c>
      <c r="DE53" s="16">
        <f t="shared" si="32"/>
        <v>131.39691306949291</v>
      </c>
      <c r="DF53" s="16">
        <f t="shared" si="33"/>
        <v>107.4262613828764</v>
      </c>
      <c r="DG53" s="16">
        <f t="shared" si="34"/>
        <v>79.965547395687253</v>
      </c>
      <c r="DH53" s="16">
        <f t="shared" si="35"/>
        <v>84.360336288659994</v>
      </c>
      <c r="DI53" s="9">
        <v>2650</v>
      </c>
      <c r="DN53" s="16">
        <f t="shared" si="61"/>
        <v>403.14905813671652</v>
      </c>
      <c r="DO53" s="16">
        <f t="shared" si="36"/>
        <v>131.39691306949291</v>
      </c>
      <c r="DP53" s="16">
        <f t="shared" si="37"/>
        <v>107.4262613828764</v>
      </c>
      <c r="DQ53" s="16">
        <f t="shared" si="38"/>
        <v>79.965547395687253</v>
      </c>
      <c r="DR53" s="16">
        <f t="shared" si="39"/>
        <v>84.360336288659994</v>
      </c>
      <c r="DS53" s="9">
        <v>2650</v>
      </c>
      <c r="DX53" s="16">
        <f t="shared" si="62"/>
        <v>403.14905813671652</v>
      </c>
      <c r="DY53" s="16">
        <f t="shared" si="40"/>
        <v>131.39691306949291</v>
      </c>
      <c r="DZ53" s="16">
        <f t="shared" si="41"/>
        <v>107.4262613828764</v>
      </c>
      <c r="EA53" s="16">
        <f t="shared" si="42"/>
        <v>79.965547395687253</v>
      </c>
      <c r="EB53" s="16">
        <f t="shared" si="43"/>
        <v>84.360336288659994</v>
      </c>
      <c r="EC53" s="9">
        <v>2650</v>
      </c>
      <c r="EH53" s="16">
        <f t="shared" si="63"/>
        <v>403.14905813671652</v>
      </c>
      <c r="EI53" s="16">
        <f t="shared" si="44"/>
        <v>131.39691306949291</v>
      </c>
      <c r="EJ53" s="16">
        <f t="shared" si="45"/>
        <v>107.4262613828764</v>
      </c>
      <c r="EK53" s="16">
        <f t="shared" si="46"/>
        <v>79.965547395687253</v>
      </c>
      <c r="EL53" s="16">
        <f t="shared" si="47"/>
        <v>84.360336288659994</v>
      </c>
      <c r="EM53" s="9">
        <v>2650</v>
      </c>
      <c r="ER53" s="16">
        <f t="shared" si="64"/>
        <v>403.14905813671652</v>
      </c>
      <c r="ES53" s="16">
        <f t="shared" si="48"/>
        <v>131.39691306949291</v>
      </c>
      <c r="ET53" s="16">
        <f t="shared" si="49"/>
        <v>107.4262613828764</v>
      </c>
      <c r="EU53" s="16">
        <f t="shared" si="50"/>
        <v>79.965547395687253</v>
      </c>
      <c r="EV53" s="16">
        <f t="shared" si="51"/>
        <v>84.360336288659994</v>
      </c>
      <c r="EW53" s="9">
        <v>2650</v>
      </c>
    </row>
    <row r="54" spans="1:153" x14ac:dyDescent="0.3">
      <c r="A54" s="9">
        <v>2700</v>
      </c>
      <c r="B54">
        <v>61.84</v>
      </c>
      <c r="C54">
        <v>134.28</v>
      </c>
      <c r="D54">
        <v>327.57</v>
      </c>
      <c r="E54">
        <v>50.95</v>
      </c>
      <c r="G54" s="9">
        <v>2700</v>
      </c>
      <c r="H54">
        <v>54.74</v>
      </c>
      <c r="I54">
        <v>109.97</v>
      </c>
      <c r="J54">
        <v>280.58</v>
      </c>
      <c r="K54">
        <v>39.619999999999997</v>
      </c>
      <c r="M54" s="9">
        <v>2700</v>
      </c>
      <c r="N54">
        <v>36.82</v>
      </c>
      <c r="O54">
        <v>81.650000000000006</v>
      </c>
      <c r="P54">
        <v>262.91000000000003</v>
      </c>
      <c r="Q54">
        <v>27.98</v>
      </c>
      <c r="S54" s="9">
        <v>2700</v>
      </c>
      <c r="T54">
        <v>39.29</v>
      </c>
      <c r="U54">
        <v>86.16</v>
      </c>
      <c r="V54">
        <v>280.2</v>
      </c>
      <c r="W54">
        <v>29.86</v>
      </c>
      <c r="AB54" s="16">
        <f t="shared" si="52"/>
        <v>412.83373823419305</v>
      </c>
      <c r="AC54" s="16">
        <f t="shared" si="65"/>
        <v>134.50608762838419</v>
      </c>
      <c r="AD54" s="16">
        <f t="shared" si="66"/>
        <v>110.17271868676595</v>
      </c>
      <c r="AE54" s="16">
        <f t="shared" si="67"/>
        <v>81.818448211943362</v>
      </c>
      <c r="AF54" s="16">
        <f t="shared" si="68"/>
        <v>86.336483707099546</v>
      </c>
      <c r="AG54" s="9">
        <v>2700</v>
      </c>
      <c r="AL54" s="16">
        <f t="shared" si="53"/>
        <v>412.83373823419305</v>
      </c>
      <c r="AM54" s="16">
        <f t="shared" si="69"/>
        <v>134.50608762838419</v>
      </c>
      <c r="AN54" s="16">
        <f t="shared" si="70"/>
        <v>110.17271868676595</v>
      </c>
      <c r="AO54" s="16">
        <f t="shared" si="71"/>
        <v>81.818448211943362</v>
      </c>
      <c r="AP54" s="16">
        <f t="shared" si="72"/>
        <v>86.336483707099546</v>
      </c>
      <c r="AQ54" s="9">
        <v>2700</v>
      </c>
      <c r="AV54" s="16">
        <f t="shared" si="54"/>
        <v>412.83373823419305</v>
      </c>
      <c r="AW54" s="16">
        <f t="shared" si="73"/>
        <v>134.50608762838419</v>
      </c>
      <c r="AX54" s="16">
        <f t="shared" si="74"/>
        <v>110.17271868676595</v>
      </c>
      <c r="AY54" s="16">
        <f t="shared" si="75"/>
        <v>81.818448211943362</v>
      </c>
      <c r="AZ54" s="16">
        <f t="shared" si="76"/>
        <v>86.336483707099546</v>
      </c>
      <c r="BA54" s="9">
        <v>2700</v>
      </c>
      <c r="BF54" s="16">
        <f t="shared" si="55"/>
        <v>412.83373823419305</v>
      </c>
      <c r="BG54" s="16">
        <f t="shared" si="77"/>
        <v>134.50608762838419</v>
      </c>
      <c r="BH54" s="16">
        <f t="shared" si="78"/>
        <v>110.17271868676595</v>
      </c>
      <c r="BI54" s="16">
        <f t="shared" si="79"/>
        <v>81.818448211943362</v>
      </c>
      <c r="BJ54" s="16">
        <f t="shared" si="80"/>
        <v>86.336483707099546</v>
      </c>
      <c r="BK54" s="9">
        <v>2700</v>
      </c>
      <c r="BP54" s="16">
        <f t="shared" si="56"/>
        <v>412.83373823419305</v>
      </c>
      <c r="BQ54" s="16">
        <f t="shared" si="16"/>
        <v>134.50608762838419</v>
      </c>
      <c r="BR54" s="16">
        <f t="shared" si="17"/>
        <v>110.17271868676595</v>
      </c>
      <c r="BS54" s="16">
        <f t="shared" si="18"/>
        <v>81.818448211943362</v>
      </c>
      <c r="BT54" s="16">
        <f t="shared" si="19"/>
        <v>86.336483707099546</v>
      </c>
      <c r="BU54" s="9">
        <v>2700</v>
      </c>
      <c r="BZ54" s="16">
        <f t="shared" si="57"/>
        <v>412.83373823419305</v>
      </c>
      <c r="CA54" s="16">
        <f t="shared" si="20"/>
        <v>134.50608762838419</v>
      </c>
      <c r="CB54" s="16">
        <f t="shared" si="21"/>
        <v>110.17271868676595</v>
      </c>
      <c r="CC54" s="16">
        <f t="shared" si="22"/>
        <v>81.818448211943362</v>
      </c>
      <c r="CD54" s="16">
        <f t="shared" si="23"/>
        <v>86.336483707099546</v>
      </c>
      <c r="CE54" s="9">
        <v>2700</v>
      </c>
      <c r="CJ54" s="16">
        <f t="shared" si="58"/>
        <v>412.83373823419305</v>
      </c>
      <c r="CK54" s="16">
        <f t="shared" si="24"/>
        <v>134.50608762838419</v>
      </c>
      <c r="CL54" s="16">
        <f t="shared" si="25"/>
        <v>110.17271868676595</v>
      </c>
      <c r="CM54" s="16">
        <f t="shared" si="26"/>
        <v>81.818448211943362</v>
      </c>
      <c r="CN54" s="16">
        <f t="shared" si="27"/>
        <v>86.336483707099546</v>
      </c>
      <c r="CO54" s="9">
        <v>2700</v>
      </c>
      <c r="CT54" s="16">
        <f t="shared" si="59"/>
        <v>412.83373823419305</v>
      </c>
      <c r="CU54" s="16">
        <f t="shared" si="28"/>
        <v>134.50608762838419</v>
      </c>
      <c r="CV54" s="16">
        <f t="shared" si="29"/>
        <v>110.17271868676595</v>
      </c>
      <c r="CW54" s="16">
        <f t="shared" si="30"/>
        <v>81.818448211943362</v>
      </c>
      <c r="CX54" s="16">
        <f t="shared" si="31"/>
        <v>86.336483707099546</v>
      </c>
      <c r="CY54" s="9">
        <v>2700</v>
      </c>
      <c r="DD54" s="16">
        <f t="shared" si="60"/>
        <v>412.83373823419305</v>
      </c>
      <c r="DE54" s="16">
        <f t="shared" si="32"/>
        <v>134.50608762838419</v>
      </c>
      <c r="DF54" s="16">
        <f t="shared" si="33"/>
        <v>110.17271868676595</v>
      </c>
      <c r="DG54" s="16">
        <f t="shared" si="34"/>
        <v>81.818448211943362</v>
      </c>
      <c r="DH54" s="16">
        <f t="shared" si="35"/>
        <v>86.336483707099546</v>
      </c>
      <c r="DI54" s="9">
        <v>2700</v>
      </c>
      <c r="DN54" s="16">
        <f t="shared" si="61"/>
        <v>412.83373823419305</v>
      </c>
      <c r="DO54" s="16">
        <f t="shared" si="36"/>
        <v>134.50608762838419</v>
      </c>
      <c r="DP54" s="16">
        <f t="shared" si="37"/>
        <v>110.17271868676595</v>
      </c>
      <c r="DQ54" s="16">
        <f t="shared" si="38"/>
        <v>81.818448211943362</v>
      </c>
      <c r="DR54" s="16">
        <f t="shared" si="39"/>
        <v>86.336483707099546</v>
      </c>
      <c r="DS54" s="9">
        <v>2700</v>
      </c>
      <c r="DX54" s="16">
        <f t="shared" si="62"/>
        <v>412.83373823419305</v>
      </c>
      <c r="DY54" s="16">
        <f t="shared" si="40"/>
        <v>134.50608762838419</v>
      </c>
      <c r="DZ54" s="16">
        <f t="shared" si="41"/>
        <v>110.17271868676595</v>
      </c>
      <c r="EA54" s="16">
        <f t="shared" si="42"/>
        <v>81.818448211943362</v>
      </c>
      <c r="EB54" s="16">
        <f t="shared" si="43"/>
        <v>86.336483707099546</v>
      </c>
      <c r="EC54" s="9">
        <v>2700</v>
      </c>
      <c r="EH54" s="16">
        <f t="shared" si="63"/>
        <v>412.83373823419305</v>
      </c>
      <c r="EI54" s="16">
        <f t="shared" si="44"/>
        <v>134.50608762838419</v>
      </c>
      <c r="EJ54" s="16">
        <f t="shared" si="45"/>
        <v>110.17271868676595</v>
      </c>
      <c r="EK54" s="16">
        <f t="shared" si="46"/>
        <v>81.818448211943362</v>
      </c>
      <c r="EL54" s="16">
        <f t="shared" si="47"/>
        <v>86.336483707099546</v>
      </c>
      <c r="EM54" s="9">
        <v>2700</v>
      </c>
      <c r="ER54" s="16">
        <f t="shared" si="64"/>
        <v>412.83373823419305</v>
      </c>
      <c r="ES54" s="16">
        <f t="shared" si="48"/>
        <v>134.50608762838419</v>
      </c>
      <c r="ET54" s="16">
        <f t="shared" si="49"/>
        <v>110.17271868676595</v>
      </c>
      <c r="EU54" s="16">
        <f t="shared" si="50"/>
        <v>81.818448211943362</v>
      </c>
      <c r="EV54" s="16">
        <f t="shared" si="51"/>
        <v>86.336483707099546</v>
      </c>
      <c r="EW54" s="9">
        <v>2700</v>
      </c>
    </row>
    <row r="55" spans="1:153" x14ac:dyDescent="0.3">
      <c r="A55" s="9">
        <v>2750</v>
      </c>
      <c r="B55">
        <v>61.9</v>
      </c>
      <c r="C55">
        <v>137.37</v>
      </c>
      <c r="D55">
        <v>328.71</v>
      </c>
      <c r="E55">
        <v>50.74</v>
      </c>
      <c r="G55" s="9">
        <v>2750</v>
      </c>
      <c r="H55">
        <v>54.93</v>
      </c>
      <c r="I55">
        <v>112.72</v>
      </c>
      <c r="J55">
        <v>281.58999999999997</v>
      </c>
      <c r="K55">
        <v>39.520000000000003</v>
      </c>
      <c r="M55" s="9">
        <v>2750</v>
      </c>
      <c r="N55">
        <v>36.86</v>
      </c>
      <c r="O55">
        <v>83.49</v>
      </c>
      <c r="P55">
        <v>263.58</v>
      </c>
      <c r="Q55">
        <v>28.05</v>
      </c>
      <c r="S55" s="9">
        <v>2750</v>
      </c>
      <c r="T55">
        <v>39.380000000000003</v>
      </c>
      <c r="U55">
        <v>88.13</v>
      </c>
      <c r="V55">
        <v>280.93</v>
      </c>
      <c r="W55">
        <v>29.94</v>
      </c>
      <c r="AB55" s="16">
        <f t="shared" si="52"/>
        <v>422.49379783983943</v>
      </c>
      <c r="AC55" s="16">
        <f t="shared" si="65"/>
        <v>137.60539693586728</v>
      </c>
      <c r="AD55" s="16">
        <f t="shared" si="66"/>
        <v>112.91748627342574</v>
      </c>
      <c r="AE55" s="16">
        <f t="shared" si="67"/>
        <v>83.663573057568286</v>
      </c>
      <c r="AF55" s="16">
        <f t="shared" si="68"/>
        <v>88.307341572978132</v>
      </c>
      <c r="AG55" s="9">
        <v>2750</v>
      </c>
      <c r="AL55" s="16">
        <f t="shared" si="53"/>
        <v>422.49379783983943</v>
      </c>
      <c r="AM55" s="16">
        <f t="shared" si="69"/>
        <v>137.60539693586728</v>
      </c>
      <c r="AN55" s="16">
        <f t="shared" si="70"/>
        <v>112.91748627342574</v>
      </c>
      <c r="AO55" s="16">
        <f t="shared" si="71"/>
        <v>83.663573057568286</v>
      </c>
      <c r="AP55" s="16">
        <f t="shared" si="72"/>
        <v>88.307341572978132</v>
      </c>
      <c r="AQ55" s="9">
        <v>2750</v>
      </c>
      <c r="AV55" s="16">
        <f t="shared" si="54"/>
        <v>422.49379783983943</v>
      </c>
      <c r="AW55" s="16">
        <f t="shared" si="73"/>
        <v>137.60539693586728</v>
      </c>
      <c r="AX55" s="16">
        <f t="shared" si="74"/>
        <v>112.91748627342574</v>
      </c>
      <c r="AY55" s="16">
        <f t="shared" si="75"/>
        <v>83.663573057568286</v>
      </c>
      <c r="AZ55" s="16">
        <f t="shared" si="76"/>
        <v>88.307341572978132</v>
      </c>
      <c r="BA55" s="9">
        <v>2750</v>
      </c>
      <c r="BF55" s="16">
        <f t="shared" si="55"/>
        <v>422.49379783983943</v>
      </c>
      <c r="BG55" s="16">
        <f t="shared" si="77"/>
        <v>137.60539693586728</v>
      </c>
      <c r="BH55" s="16">
        <f t="shared" si="78"/>
        <v>112.91748627342574</v>
      </c>
      <c r="BI55" s="16">
        <f t="shared" si="79"/>
        <v>83.663573057568286</v>
      </c>
      <c r="BJ55" s="16">
        <f t="shared" si="80"/>
        <v>88.307341572978132</v>
      </c>
      <c r="BK55" s="9">
        <v>2750</v>
      </c>
      <c r="BP55" s="16">
        <f t="shared" si="56"/>
        <v>422.49379783983943</v>
      </c>
      <c r="BQ55" s="16">
        <f t="shared" si="16"/>
        <v>137.60539693586728</v>
      </c>
      <c r="BR55" s="16">
        <f t="shared" si="17"/>
        <v>112.91748627342574</v>
      </c>
      <c r="BS55" s="16">
        <f t="shared" si="18"/>
        <v>83.663573057568286</v>
      </c>
      <c r="BT55" s="16">
        <f t="shared" si="19"/>
        <v>88.307341572978132</v>
      </c>
      <c r="BU55" s="9">
        <v>2750</v>
      </c>
      <c r="BZ55" s="16">
        <f t="shared" si="57"/>
        <v>422.49379783983943</v>
      </c>
      <c r="CA55" s="16">
        <f t="shared" si="20"/>
        <v>137.60539693586728</v>
      </c>
      <c r="CB55" s="16">
        <f t="shared" si="21"/>
        <v>112.91748627342574</v>
      </c>
      <c r="CC55" s="16">
        <f t="shared" si="22"/>
        <v>83.663573057568286</v>
      </c>
      <c r="CD55" s="16">
        <f t="shared" si="23"/>
        <v>88.307341572978132</v>
      </c>
      <c r="CE55" s="9">
        <v>2750</v>
      </c>
      <c r="CJ55" s="16">
        <f t="shared" si="58"/>
        <v>422.49379783983943</v>
      </c>
      <c r="CK55" s="16">
        <f t="shared" si="24"/>
        <v>137.60539693586728</v>
      </c>
      <c r="CL55" s="16">
        <f t="shared" si="25"/>
        <v>112.91748627342574</v>
      </c>
      <c r="CM55" s="16">
        <f t="shared" si="26"/>
        <v>83.663573057568286</v>
      </c>
      <c r="CN55" s="16">
        <f t="shared" si="27"/>
        <v>88.307341572978132</v>
      </c>
      <c r="CO55" s="9">
        <v>2750</v>
      </c>
      <c r="CT55" s="16">
        <f t="shared" si="59"/>
        <v>422.49379783983943</v>
      </c>
      <c r="CU55" s="16">
        <f t="shared" si="28"/>
        <v>137.60539693586728</v>
      </c>
      <c r="CV55" s="16">
        <f t="shared" si="29"/>
        <v>112.91748627342574</v>
      </c>
      <c r="CW55" s="16">
        <f t="shared" si="30"/>
        <v>83.663573057568286</v>
      </c>
      <c r="CX55" s="16">
        <f t="shared" si="31"/>
        <v>88.307341572978132</v>
      </c>
      <c r="CY55" s="9">
        <v>2750</v>
      </c>
      <c r="DD55" s="16">
        <f t="shared" si="60"/>
        <v>422.49379783983943</v>
      </c>
      <c r="DE55" s="16">
        <f t="shared" si="32"/>
        <v>137.60539693586728</v>
      </c>
      <c r="DF55" s="16">
        <f t="shared" si="33"/>
        <v>112.91748627342574</v>
      </c>
      <c r="DG55" s="16">
        <f t="shared" si="34"/>
        <v>83.663573057568286</v>
      </c>
      <c r="DH55" s="16">
        <f t="shared" si="35"/>
        <v>88.307341572978132</v>
      </c>
      <c r="DI55" s="9">
        <v>2750</v>
      </c>
      <c r="DN55" s="16">
        <f t="shared" si="61"/>
        <v>422.49379783983943</v>
      </c>
      <c r="DO55" s="16">
        <f t="shared" si="36"/>
        <v>137.60539693586728</v>
      </c>
      <c r="DP55" s="16">
        <f t="shared" si="37"/>
        <v>112.91748627342574</v>
      </c>
      <c r="DQ55" s="16">
        <f t="shared" si="38"/>
        <v>83.663573057568286</v>
      </c>
      <c r="DR55" s="16">
        <f t="shared" si="39"/>
        <v>88.307341572978132</v>
      </c>
      <c r="DS55" s="9">
        <v>2750</v>
      </c>
      <c r="DX55" s="16">
        <f t="shared" si="62"/>
        <v>422.49379783983943</v>
      </c>
      <c r="DY55" s="16">
        <f t="shared" si="40"/>
        <v>137.60539693586728</v>
      </c>
      <c r="DZ55" s="16">
        <f t="shared" si="41"/>
        <v>112.91748627342574</v>
      </c>
      <c r="EA55" s="16">
        <f t="shared" si="42"/>
        <v>83.663573057568286</v>
      </c>
      <c r="EB55" s="16">
        <f t="shared" si="43"/>
        <v>88.307341572978132</v>
      </c>
      <c r="EC55" s="9">
        <v>2750</v>
      </c>
      <c r="EH55" s="16">
        <f t="shared" si="63"/>
        <v>422.49379783983943</v>
      </c>
      <c r="EI55" s="16">
        <f t="shared" si="44"/>
        <v>137.60539693586728</v>
      </c>
      <c r="EJ55" s="16">
        <f t="shared" si="45"/>
        <v>112.91748627342574</v>
      </c>
      <c r="EK55" s="16">
        <f t="shared" si="46"/>
        <v>83.663573057568286</v>
      </c>
      <c r="EL55" s="16">
        <f t="shared" si="47"/>
        <v>88.307341572978132</v>
      </c>
      <c r="EM55" s="9">
        <v>2750</v>
      </c>
      <c r="ER55" s="16">
        <f t="shared" si="64"/>
        <v>422.49379783983943</v>
      </c>
      <c r="ES55" s="16">
        <f t="shared" si="48"/>
        <v>137.60539693586728</v>
      </c>
      <c r="ET55" s="16">
        <f t="shared" si="49"/>
        <v>112.91748627342574</v>
      </c>
      <c r="EU55" s="16">
        <f t="shared" si="50"/>
        <v>83.663573057568286</v>
      </c>
      <c r="EV55" s="16">
        <f t="shared" si="51"/>
        <v>88.307341572978132</v>
      </c>
      <c r="EW55" s="9">
        <v>2750</v>
      </c>
    </row>
    <row r="56" spans="1:153" x14ac:dyDescent="0.3">
      <c r="A56" s="9">
        <v>2800</v>
      </c>
      <c r="B56">
        <v>61.96</v>
      </c>
      <c r="C56">
        <v>140.47</v>
      </c>
      <c r="D56">
        <v>329.83</v>
      </c>
      <c r="E56">
        <v>50.54</v>
      </c>
      <c r="G56" s="9">
        <v>2800</v>
      </c>
      <c r="H56">
        <v>55.11</v>
      </c>
      <c r="I56">
        <v>115.47</v>
      </c>
      <c r="J56">
        <v>282.58</v>
      </c>
      <c r="K56">
        <v>39.42</v>
      </c>
      <c r="M56" s="9">
        <v>2800</v>
      </c>
      <c r="N56">
        <v>36.89</v>
      </c>
      <c r="O56">
        <v>85.33</v>
      </c>
      <c r="P56">
        <v>264.25</v>
      </c>
      <c r="Q56">
        <v>28.12</v>
      </c>
      <c r="S56" s="9">
        <v>2800</v>
      </c>
      <c r="T56">
        <v>39.479999999999997</v>
      </c>
      <c r="U56">
        <v>90.1</v>
      </c>
      <c r="V56">
        <v>281.64</v>
      </c>
      <c r="W56">
        <v>30</v>
      </c>
      <c r="AB56" s="16">
        <f t="shared" si="52"/>
        <v>432.1246163502758</v>
      </c>
      <c r="AC56" s="16">
        <f t="shared" si="65"/>
        <v>140.69345824927069</v>
      </c>
      <c r="AD56" s="16">
        <f t="shared" si="66"/>
        <v>115.65926333665809</v>
      </c>
      <c r="AE56" s="16">
        <f t="shared" si="67"/>
        <v>85.499986259876493</v>
      </c>
      <c r="AF56" s="16">
        <f t="shared" si="68"/>
        <v>90.271908504470588</v>
      </c>
      <c r="AG56" s="9">
        <v>2800</v>
      </c>
      <c r="AL56" s="16">
        <f t="shared" si="53"/>
        <v>432.1246163502758</v>
      </c>
      <c r="AM56" s="16">
        <f t="shared" si="69"/>
        <v>140.69345824927069</v>
      </c>
      <c r="AN56" s="16">
        <f t="shared" si="70"/>
        <v>115.65926333665809</v>
      </c>
      <c r="AO56" s="16">
        <f t="shared" si="71"/>
        <v>85.499986259876493</v>
      </c>
      <c r="AP56" s="16">
        <f t="shared" si="72"/>
        <v>90.271908504470588</v>
      </c>
      <c r="AQ56" s="9">
        <v>2800</v>
      </c>
      <c r="AV56" s="16">
        <f t="shared" si="54"/>
        <v>432.1246163502758</v>
      </c>
      <c r="AW56" s="16">
        <f t="shared" si="73"/>
        <v>140.69345824927069</v>
      </c>
      <c r="AX56" s="16">
        <f t="shared" si="74"/>
        <v>115.65926333665809</v>
      </c>
      <c r="AY56" s="16">
        <f t="shared" si="75"/>
        <v>85.499986259876493</v>
      </c>
      <c r="AZ56" s="16">
        <f t="shared" si="76"/>
        <v>90.271908504470588</v>
      </c>
      <c r="BA56" s="9">
        <v>2800</v>
      </c>
      <c r="BF56" s="16">
        <f t="shared" si="55"/>
        <v>432.1246163502758</v>
      </c>
      <c r="BG56" s="16">
        <f t="shared" si="77"/>
        <v>140.69345824927069</v>
      </c>
      <c r="BH56" s="16">
        <f t="shared" si="78"/>
        <v>115.65926333665809</v>
      </c>
      <c r="BI56" s="16">
        <f t="shared" si="79"/>
        <v>85.499986259876493</v>
      </c>
      <c r="BJ56" s="16">
        <f t="shared" si="80"/>
        <v>90.271908504470588</v>
      </c>
      <c r="BK56" s="9">
        <v>2800</v>
      </c>
      <c r="BP56" s="16">
        <f t="shared" si="56"/>
        <v>432.1246163502758</v>
      </c>
      <c r="BQ56" s="16">
        <f t="shared" si="16"/>
        <v>140.69345824927069</v>
      </c>
      <c r="BR56" s="16">
        <f t="shared" si="17"/>
        <v>115.65926333665809</v>
      </c>
      <c r="BS56" s="16">
        <f t="shared" si="18"/>
        <v>85.499986259876493</v>
      </c>
      <c r="BT56" s="16">
        <f t="shared" si="19"/>
        <v>90.271908504470588</v>
      </c>
      <c r="BU56" s="9">
        <v>2800</v>
      </c>
      <c r="BZ56" s="16">
        <f t="shared" si="57"/>
        <v>432.1246163502758</v>
      </c>
      <c r="CA56" s="16">
        <f t="shared" si="20"/>
        <v>140.69345824927069</v>
      </c>
      <c r="CB56" s="16">
        <f t="shared" si="21"/>
        <v>115.65926333665809</v>
      </c>
      <c r="CC56" s="16">
        <f t="shared" si="22"/>
        <v>85.499986259876493</v>
      </c>
      <c r="CD56" s="16">
        <f t="shared" si="23"/>
        <v>90.271908504470588</v>
      </c>
      <c r="CE56" s="9">
        <v>2800</v>
      </c>
      <c r="CJ56" s="16">
        <f t="shared" si="58"/>
        <v>432.1246163502758</v>
      </c>
      <c r="CK56" s="16">
        <f t="shared" si="24"/>
        <v>140.69345824927069</v>
      </c>
      <c r="CL56" s="16">
        <f t="shared" si="25"/>
        <v>115.65926333665809</v>
      </c>
      <c r="CM56" s="16">
        <f t="shared" si="26"/>
        <v>85.499986259876493</v>
      </c>
      <c r="CN56" s="16">
        <f t="shared" si="27"/>
        <v>90.271908504470588</v>
      </c>
      <c r="CO56" s="9">
        <v>2800</v>
      </c>
      <c r="CT56" s="16">
        <f t="shared" si="59"/>
        <v>432.1246163502758</v>
      </c>
      <c r="CU56" s="16">
        <f t="shared" si="28"/>
        <v>140.69345824927069</v>
      </c>
      <c r="CV56" s="16">
        <f t="shared" si="29"/>
        <v>115.65926333665809</v>
      </c>
      <c r="CW56" s="16">
        <f t="shared" si="30"/>
        <v>85.499986259876493</v>
      </c>
      <c r="CX56" s="16">
        <f t="shared" si="31"/>
        <v>90.271908504470588</v>
      </c>
      <c r="CY56" s="9">
        <v>2800</v>
      </c>
      <c r="DD56" s="16">
        <f t="shared" si="60"/>
        <v>432.1246163502758</v>
      </c>
      <c r="DE56" s="16">
        <f t="shared" si="32"/>
        <v>140.69345824927069</v>
      </c>
      <c r="DF56" s="16">
        <f t="shared" si="33"/>
        <v>115.65926333665809</v>
      </c>
      <c r="DG56" s="16">
        <f t="shared" si="34"/>
        <v>85.499986259876493</v>
      </c>
      <c r="DH56" s="16">
        <f t="shared" si="35"/>
        <v>90.271908504470588</v>
      </c>
      <c r="DI56" s="9">
        <v>2800</v>
      </c>
      <c r="DN56" s="16">
        <f t="shared" si="61"/>
        <v>432.1246163502758</v>
      </c>
      <c r="DO56" s="16">
        <f t="shared" si="36"/>
        <v>140.69345824927069</v>
      </c>
      <c r="DP56" s="16">
        <f t="shared" si="37"/>
        <v>115.65926333665809</v>
      </c>
      <c r="DQ56" s="16">
        <f t="shared" si="38"/>
        <v>85.499986259876493</v>
      </c>
      <c r="DR56" s="16">
        <f t="shared" si="39"/>
        <v>90.271908504470588</v>
      </c>
      <c r="DS56" s="9">
        <v>2800</v>
      </c>
      <c r="DX56" s="16">
        <f t="shared" si="62"/>
        <v>432.1246163502758</v>
      </c>
      <c r="DY56" s="16">
        <f t="shared" si="40"/>
        <v>140.69345824927069</v>
      </c>
      <c r="DZ56" s="16">
        <f t="shared" si="41"/>
        <v>115.65926333665809</v>
      </c>
      <c r="EA56" s="16">
        <f t="shared" si="42"/>
        <v>85.499986259876493</v>
      </c>
      <c r="EB56" s="16">
        <f t="shared" si="43"/>
        <v>90.271908504470588</v>
      </c>
      <c r="EC56" s="9">
        <v>2800</v>
      </c>
      <c r="EH56" s="16">
        <f t="shared" si="63"/>
        <v>432.1246163502758</v>
      </c>
      <c r="EI56" s="16">
        <f t="shared" si="44"/>
        <v>140.69345824927069</v>
      </c>
      <c r="EJ56" s="16">
        <f t="shared" si="45"/>
        <v>115.65926333665809</v>
      </c>
      <c r="EK56" s="16">
        <f t="shared" si="46"/>
        <v>85.499986259876493</v>
      </c>
      <c r="EL56" s="16">
        <f t="shared" si="47"/>
        <v>90.271908504470588</v>
      </c>
      <c r="EM56" s="9">
        <v>2800</v>
      </c>
      <c r="ER56" s="16">
        <f t="shared" si="64"/>
        <v>432.1246163502758</v>
      </c>
      <c r="ES56" s="16">
        <f t="shared" si="48"/>
        <v>140.69345824927069</v>
      </c>
      <c r="ET56" s="16">
        <f t="shared" si="49"/>
        <v>115.65926333665809</v>
      </c>
      <c r="EU56" s="16">
        <f t="shared" si="50"/>
        <v>85.499986259876493</v>
      </c>
      <c r="EV56" s="16">
        <f t="shared" si="51"/>
        <v>90.271908504470588</v>
      </c>
      <c r="EW56" s="9">
        <v>2800</v>
      </c>
    </row>
    <row r="57" spans="1:153" x14ac:dyDescent="0.3">
      <c r="A57" s="9">
        <v>2850</v>
      </c>
      <c r="B57">
        <v>62.02</v>
      </c>
      <c r="C57">
        <v>143.57</v>
      </c>
      <c r="D57">
        <v>330.92</v>
      </c>
      <c r="E57">
        <v>50.35</v>
      </c>
      <c r="G57" s="9">
        <v>2850</v>
      </c>
      <c r="H57">
        <v>55.29</v>
      </c>
      <c r="I57">
        <v>118.23</v>
      </c>
      <c r="J57">
        <v>283.56</v>
      </c>
      <c r="K57">
        <v>39.32</v>
      </c>
      <c r="M57" s="9">
        <v>2850</v>
      </c>
      <c r="N57">
        <v>36.93</v>
      </c>
      <c r="O57">
        <v>87.18</v>
      </c>
      <c r="P57">
        <v>264.89999999999998</v>
      </c>
      <c r="Q57">
        <v>28.18</v>
      </c>
      <c r="S57" s="9">
        <v>2850</v>
      </c>
      <c r="T57">
        <v>39.57</v>
      </c>
      <c r="U57">
        <v>92.07</v>
      </c>
      <c r="V57">
        <v>282.33999999999997</v>
      </c>
      <c r="W57">
        <v>30.07</v>
      </c>
      <c r="AB57" s="16">
        <f t="shared" si="52"/>
        <v>441.72374765703785</v>
      </c>
      <c r="AC57" s="16">
        <f t="shared" si="65"/>
        <v>143.7695399990958</v>
      </c>
      <c r="AD57" s="16">
        <f t="shared" si="66"/>
        <v>118.39730833174197</v>
      </c>
      <c r="AE57" s="16">
        <f t="shared" si="67"/>
        <v>87.327227675531674</v>
      </c>
      <c r="AF57" s="16">
        <f t="shared" si="68"/>
        <v>92.229671650668394</v>
      </c>
      <c r="AG57" s="9">
        <v>2850</v>
      </c>
      <c r="AL57" s="16">
        <f t="shared" si="53"/>
        <v>441.72374765703785</v>
      </c>
      <c r="AM57" s="16">
        <f t="shared" si="69"/>
        <v>143.7695399990958</v>
      </c>
      <c r="AN57" s="16">
        <f t="shared" si="70"/>
        <v>118.39730833174197</v>
      </c>
      <c r="AO57" s="16">
        <f t="shared" si="71"/>
        <v>87.327227675531674</v>
      </c>
      <c r="AP57" s="16">
        <f t="shared" si="72"/>
        <v>92.229671650668394</v>
      </c>
      <c r="AQ57" s="9">
        <v>2850</v>
      </c>
      <c r="AV57" s="16">
        <f t="shared" si="54"/>
        <v>441.72374765703785</v>
      </c>
      <c r="AW57" s="16">
        <f t="shared" si="73"/>
        <v>143.7695399990958</v>
      </c>
      <c r="AX57" s="16">
        <f t="shared" si="74"/>
        <v>118.39730833174197</v>
      </c>
      <c r="AY57" s="16">
        <f t="shared" si="75"/>
        <v>87.327227675531674</v>
      </c>
      <c r="AZ57" s="16">
        <f t="shared" si="76"/>
        <v>92.229671650668394</v>
      </c>
      <c r="BA57" s="9">
        <v>2850</v>
      </c>
      <c r="BF57" s="16">
        <f t="shared" si="55"/>
        <v>441.72374765703785</v>
      </c>
      <c r="BG57" s="16">
        <f t="shared" si="77"/>
        <v>143.7695399990958</v>
      </c>
      <c r="BH57" s="16">
        <f t="shared" si="78"/>
        <v>118.39730833174197</v>
      </c>
      <c r="BI57" s="16">
        <f t="shared" si="79"/>
        <v>87.327227675531674</v>
      </c>
      <c r="BJ57" s="16">
        <f t="shared" si="80"/>
        <v>92.229671650668394</v>
      </c>
      <c r="BK57" s="9">
        <v>2850</v>
      </c>
      <c r="BP57" s="16">
        <f t="shared" si="56"/>
        <v>441.72374765703785</v>
      </c>
      <c r="BQ57" s="16">
        <f t="shared" si="16"/>
        <v>143.7695399990958</v>
      </c>
      <c r="BR57" s="16">
        <f t="shared" si="17"/>
        <v>118.39730833174197</v>
      </c>
      <c r="BS57" s="16">
        <f t="shared" si="18"/>
        <v>87.327227675531674</v>
      </c>
      <c r="BT57" s="16">
        <f t="shared" si="19"/>
        <v>92.229671650668394</v>
      </c>
      <c r="BU57" s="9">
        <v>2850</v>
      </c>
      <c r="BZ57" s="16">
        <f t="shared" si="57"/>
        <v>441.72374765703785</v>
      </c>
      <c r="CA57" s="16">
        <f t="shared" si="20"/>
        <v>143.7695399990958</v>
      </c>
      <c r="CB57" s="16">
        <f t="shared" si="21"/>
        <v>118.39730833174197</v>
      </c>
      <c r="CC57" s="16">
        <f t="shared" si="22"/>
        <v>87.327227675531674</v>
      </c>
      <c r="CD57" s="16">
        <f t="shared" si="23"/>
        <v>92.229671650668394</v>
      </c>
      <c r="CE57" s="9">
        <v>2850</v>
      </c>
      <c r="CJ57" s="16">
        <f t="shared" si="58"/>
        <v>441.72374765703785</v>
      </c>
      <c r="CK57" s="16">
        <f t="shared" si="24"/>
        <v>143.7695399990958</v>
      </c>
      <c r="CL57" s="16">
        <f t="shared" si="25"/>
        <v>118.39730833174197</v>
      </c>
      <c r="CM57" s="16">
        <f t="shared" si="26"/>
        <v>87.327227675531674</v>
      </c>
      <c r="CN57" s="16">
        <f t="shared" si="27"/>
        <v>92.229671650668394</v>
      </c>
      <c r="CO57" s="9">
        <v>2850</v>
      </c>
      <c r="CT57" s="16">
        <f t="shared" si="59"/>
        <v>441.72374765703785</v>
      </c>
      <c r="CU57" s="16">
        <f t="shared" si="28"/>
        <v>143.7695399990958</v>
      </c>
      <c r="CV57" s="16">
        <f t="shared" si="29"/>
        <v>118.39730833174197</v>
      </c>
      <c r="CW57" s="16">
        <f t="shared" si="30"/>
        <v>87.327227675531674</v>
      </c>
      <c r="CX57" s="16">
        <f t="shared" si="31"/>
        <v>92.229671650668394</v>
      </c>
      <c r="CY57" s="9">
        <v>2850</v>
      </c>
      <c r="DD57" s="16">
        <f t="shared" si="60"/>
        <v>441.72374765703785</v>
      </c>
      <c r="DE57" s="16">
        <f t="shared" si="32"/>
        <v>143.7695399990958</v>
      </c>
      <c r="DF57" s="16">
        <f t="shared" si="33"/>
        <v>118.39730833174197</v>
      </c>
      <c r="DG57" s="16">
        <f t="shared" si="34"/>
        <v>87.327227675531674</v>
      </c>
      <c r="DH57" s="16">
        <f t="shared" si="35"/>
        <v>92.229671650668394</v>
      </c>
      <c r="DI57" s="9">
        <v>2850</v>
      </c>
      <c r="DN57" s="16">
        <f t="shared" si="61"/>
        <v>441.72374765703785</v>
      </c>
      <c r="DO57" s="16">
        <f t="shared" si="36"/>
        <v>143.7695399990958</v>
      </c>
      <c r="DP57" s="16">
        <f t="shared" si="37"/>
        <v>118.39730833174197</v>
      </c>
      <c r="DQ57" s="16">
        <f t="shared" si="38"/>
        <v>87.327227675531674</v>
      </c>
      <c r="DR57" s="16">
        <f t="shared" si="39"/>
        <v>92.229671650668394</v>
      </c>
      <c r="DS57" s="9">
        <v>2850</v>
      </c>
      <c r="DX57" s="16">
        <f t="shared" si="62"/>
        <v>441.72374765703785</v>
      </c>
      <c r="DY57" s="16">
        <f t="shared" si="40"/>
        <v>143.7695399990958</v>
      </c>
      <c r="DZ57" s="16">
        <f t="shared" si="41"/>
        <v>118.39730833174197</v>
      </c>
      <c r="EA57" s="16">
        <f t="shared" si="42"/>
        <v>87.327227675531674</v>
      </c>
      <c r="EB57" s="16">
        <f t="shared" si="43"/>
        <v>92.229671650668394</v>
      </c>
      <c r="EC57" s="9">
        <v>2850</v>
      </c>
      <c r="EH57" s="16">
        <f t="shared" si="63"/>
        <v>441.72374765703785</v>
      </c>
      <c r="EI57" s="16">
        <f t="shared" si="44"/>
        <v>143.7695399990958</v>
      </c>
      <c r="EJ57" s="16">
        <f t="shared" si="45"/>
        <v>118.39730833174197</v>
      </c>
      <c r="EK57" s="16">
        <f t="shared" si="46"/>
        <v>87.327227675531674</v>
      </c>
      <c r="EL57" s="16">
        <f t="shared" si="47"/>
        <v>92.229671650668394</v>
      </c>
      <c r="EM57" s="9">
        <v>2850</v>
      </c>
      <c r="ER57" s="16">
        <f t="shared" si="64"/>
        <v>441.72374765703785</v>
      </c>
      <c r="ES57" s="16">
        <f t="shared" si="48"/>
        <v>143.7695399990958</v>
      </c>
      <c r="ET57" s="16">
        <f t="shared" si="49"/>
        <v>118.39730833174197</v>
      </c>
      <c r="EU57" s="16">
        <f t="shared" si="50"/>
        <v>87.327227675531674</v>
      </c>
      <c r="EV57" s="16">
        <f t="shared" si="51"/>
        <v>92.229671650668394</v>
      </c>
      <c r="EW57" s="9">
        <v>2850</v>
      </c>
    </row>
    <row r="58" spans="1:153" x14ac:dyDescent="0.3">
      <c r="A58" s="9">
        <v>2900</v>
      </c>
      <c r="B58">
        <v>62.08</v>
      </c>
      <c r="C58">
        <v>146.66999999999999</v>
      </c>
      <c r="D58">
        <v>332</v>
      </c>
      <c r="E58">
        <v>50.17</v>
      </c>
      <c r="G58" s="9">
        <v>2900</v>
      </c>
      <c r="H58">
        <v>55.46</v>
      </c>
      <c r="I58">
        <v>120.99</v>
      </c>
      <c r="J58">
        <v>284.52</v>
      </c>
      <c r="K58">
        <v>39.229999999999997</v>
      </c>
      <c r="M58" s="9">
        <v>2900</v>
      </c>
      <c r="N58">
        <v>36.96</v>
      </c>
      <c r="O58">
        <v>89.03</v>
      </c>
      <c r="P58">
        <v>265.54000000000002</v>
      </c>
      <c r="Q58">
        <v>28.25</v>
      </c>
      <c r="S58" s="9">
        <v>2900</v>
      </c>
      <c r="T58">
        <v>39.659999999999997</v>
      </c>
      <c r="U58">
        <v>94.06</v>
      </c>
      <c r="V58">
        <v>283.02999999999997</v>
      </c>
      <c r="W58">
        <v>30.14</v>
      </c>
      <c r="AB58" s="16">
        <f t="shared" si="52"/>
        <v>451.29140232339824</v>
      </c>
      <c r="AC58" s="16">
        <f t="shared" si="65"/>
        <v>146.8337082584579</v>
      </c>
      <c r="AD58" s="16">
        <f t="shared" si="66"/>
        <v>121.13155803635068</v>
      </c>
      <c r="AE58" s="16">
        <f t="shared" si="67"/>
        <v>89.145417095656441</v>
      </c>
      <c r="AF58" s="16">
        <f t="shared" si="68"/>
        <v>94.180718932933203</v>
      </c>
      <c r="AG58" s="9">
        <v>2900</v>
      </c>
      <c r="AL58" s="16">
        <f t="shared" si="53"/>
        <v>451.29140232339824</v>
      </c>
      <c r="AM58" s="16">
        <f t="shared" si="69"/>
        <v>146.8337082584579</v>
      </c>
      <c r="AN58" s="16">
        <f t="shared" si="70"/>
        <v>121.13155803635068</v>
      </c>
      <c r="AO58" s="16">
        <f t="shared" si="71"/>
        <v>89.145417095656441</v>
      </c>
      <c r="AP58" s="16">
        <f t="shared" si="72"/>
        <v>94.180718932933203</v>
      </c>
      <c r="AQ58" s="9">
        <v>2900</v>
      </c>
      <c r="AV58" s="16">
        <f t="shared" si="54"/>
        <v>451.29140232339824</v>
      </c>
      <c r="AW58" s="16">
        <f t="shared" si="73"/>
        <v>146.8337082584579</v>
      </c>
      <c r="AX58" s="16">
        <f t="shared" si="74"/>
        <v>121.13155803635068</v>
      </c>
      <c r="AY58" s="16">
        <f t="shared" si="75"/>
        <v>89.145417095656441</v>
      </c>
      <c r="AZ58" s="16">
        <f t="shared" si="76"/>
        <v>94.180718932933203</v>
      </c>
      <c r="BA58" s="9">
        <v>2900</v>
      </c>
      <c r="BF58" s="16">
        <f t="shared" si="55"/>
        <v>451.29140232339824</v>
      </c>
      <c r="BG58" s="16">
        <f t="shared" si="77"/>
        <v>146.8337082584579</v>
      </c>
      <c r="BH58" s="16">
        <f t="shared" si="78"/>
        <v>121.13155803635068</v>
      </c>
      <c r="BI58" s="16">
        <f t="shared" si="79"/>
        <v>89.145417095656441</v>
      </c>
      <c r="BJ58" s="16">
        <f t="shared" si="80"/>
        <v>94.180718932933203</v>
      </c>
      <c r="BK58" s="9">
        <v>2900</v>
      </c>
      <c r="BP58" s="16">
        <f t="shared" si="56"/>
        <v>451.29140232339824</v>
      </c>
      <c r="BQ58" s="16">
        <f t="shared" si="16"/>
        <v>146.8337082584579</v>
      </c>
      <c r="BR58" s="16">
        <f t="shared" si="17"/>
        <v>121.13155803635068</v>
      </c>
      <c r="BS58" s="16">
        <f t="shared" si="18"/>
        <v>89.145417095656441</v>
      </c>
      <c r="BT58" s="16">
        <f t="shared" si="19"/>
        <v>94.180718932933203</v>
      </c>
      <c r="BU58" s="9">
        <v>2900</v>
      </c>
      <c r="BZ58" s="16">
        <f t="shared" si="57"/>
        <v>451.29140232339824</v>
      </c>
      <c r="CA58" s="16">
        <f t="shared" si="20"/>
        <v>146.8337082584579</v>
      </c>
      <c r="CB58" s="16">
        <f t="shared" si="21"/>
        <v>121.13155803635068</v>
      </c>
      <c r="CC58" s="16">
        <f t="shared" si="22"/>
        <v>89.145417095656441</v>
      </c>
      <c r="CD58" s="16">
        <f t="shared" si="23"/>
        <v>94.180718932933203</v>
      </c>
      <c r="CE58" s="9">
        <v>2900</v>
      </c>
      <c r="CJ58" s="16">
        <f t="shared" si="58"/>
        <v>451.29140232339824</v>
      </c>
      <c r="CK58" s="16">
        <f t="shared" si="24"/>
        <v>146.8337082584579</v>
      </c>
      <c r="CL58" s="16">
        <f t="shared" si="25"/>
        <v>121.13155803635068</v>
      </c>
      <c r="CM58" s="16">
        <f t="shared" si="26"/>
        <v>89.145417095656441</v>
      </c>
      <c r="CN58" s="16">
        <f t="shared" si="27"/>
        <v>94.180718932933203</v>
      </c>
      <c r="CO58" s="9">
        <v>2900</v>
      </c>
      <c r="CT58" s="16">
        <f t="shared" si="59"/>
        <v>451.29140232339824</v>
      </c>
      <c r="CU58" s="16">
        <f t="shared" si="28"/>
        <v>146.8337082584579</v>
      </c>
      <c r="CV58" s="16">
        <f t="shared" si="29"/>
        <v>121.13155803635068</v>
      </c>
      <c r="CW58" s="16">
        <f t="shared" si="30"/>
        <v>89.145417095656441</v>
      </c>
      <c r="CX58" s="16">
        <f t="shared" si="31"/>
        <v>94.180718932933203</v>
      </c>
      <c r="CY58" s="9">
        <v>2900</v>
      </c>
      <c r="DD58" s="16">
        <f t="shared" si="60"/>
        <v>451.29140232339824</v>
      </c>
      <c r="DE58" s="16">
        <f t="shared" si="32"/>
        <v>146.8337082584579</v>
      </c>
      <c r="DF58" s="16">
        <f t="shared" si="33"/>
        <v>121.13155803635068</v>
      </c>
      <c r="DG58" s="16">
        <f t="shared" si="34"/>
        <v>89.145417095656441</v>
      </c>
      <c r="DH58" s="16">
        <f t="shared" si="35"/>
        <v>94.180718932933203</v>
      </c>
      <c r="DI58" s="9">
        <v>2900</v>
      </c>
      <c r="DN58" s="16">
        <f t="shared" si="61"/>
        <v>451.29140232339824</v>
      </c>
      <c r="DO58" s="16">
        <f t="shared" si="36"/>
        <v>146.8337082584579</v>
      </c>
      <c r="DP58" s="16">
        <f t="shared" si="37"/>
        <v>121.13155803635068</v>
      </c>
      <c r="DQ58" s="16">
        <f t="shared" si="38"/>
        <v>89.145417095656441</v>
      </c>
      <c r="DR58" s="16">
        <f t="shared" si="39"/>
        <v>94.180718932933203</v>
      </c>
      <c r="DS58" s="9">
        <v>2900</v>
      </c>
      <c r="DX58" s="16">
        <f t="shared" si="62"/>
        <v>451.29140232339824</v>
      </c>
      <c r="DY58" s="16">
        <f t="shared" si="40"/>
        <v>146.8337082584579</v>
      </c>
      <c r="DZ58" s="16">
        <f t="shared" si="41"/>
        <v>121.13155803635068</v>
      </c>
      <c r="EA58" s="16">
        <f t="shared" si="42"/>
        <v>89.145417095656441</v>
      </c>
      <c r="EB58" s="16">
        <f t="shared" si="43"/>
        <v>94.180718932933203</v>
      </c>
      <c r="EC58" s="9">
        <v>2900</v>
      </c>
      <c r="EH58" s="16">
        <f t="shared" si="63"/>
        <v>451.29140232339824</v>
      </c>
      <c r="EI58" s="16">
        <f t="shared" si="44"/>
        <v>146.8337082584579</v>
      </c>
      <c r="EJ58" s="16">
        <f t="shared" si="45"/>
        <v>121.13155803635068</v>
      </c>
      <c r="EK58" s="16">
        <f t="shared" si="46"/>
        <v>89.145417095656441</v>
      </c>
      <c r="EL58" s="16">
        <f t="shared" si="47"/>
        <v>94.180718932933203</v>
      </c>
      <c r="EM58" s="9">
        <v>2900</v>
      </c>
      <c r="ER58" s="16">
        <f t="shared" si="64"/>
        <v>451.29140232339824</v>
      </c>
      <c r="ES58" s="16">
        <f t="shared" si="48"/>
        <v>146.8337082584579</v>
      </c>
      <c r="ET58" s="16">
        <f t="shared" si="49"/>
        <v>121.13155803635068</v>
      </c>
      <c r="EU58" s="16">
        <f t="shared" si="50"/>
        <v>89.145417095656441</v>
      </c>
      <c r="EV58" s="16">
        <f t="shared" si="51"/>
        <v>94.180718932933203</v>
      </c>
      <c r="EW58" s="9">
        <v>2900</v>
      </c>
    </row>
    <row r="59" spans="1:153" x14ac:dyDescent="0.3">
      <c r="A59" s="9">
        <v>2950</v>
      </c>
      <c r="B59">
        <v>62.14</v>
      </c>
      <c r="C59">
        <v>149.78</v>
      </c>
      <c r="D59">
        <v>333.06</v>
      </c>
      <c r="E59">
        <v>50</v>
      </c>
      <c r="G59" s="9">
        <v>2950</v>
      </c>
      <c r="H59">
        <v>55.62</v>
      </c>
      <c r="I59">
        <v>123.77</v>
      </c>
      <c r="J59">
        <v>285.47000000000003</v>
      </c>
      <c r="K59">
        <v>39.15</v>
      </c>
      <c r="M59" s="9">
        <v>2950</v>
      </c>
      <c r="N59">
        <v>36.99</v>
      </c>
      <c r="O59">
        <v>90.88</v>
      </c>
      <c r="P59">
        <v>266.17</v>
      </c>
      <c r="Q59">
        <v>28.31</v>
      </c>
      <c r="S59" s="9">
        <v>2950</v>
      </c>
      <c r="T59">
        <v>39.75</v>
      </c>
      <c r="U59">
        <v>96.04</v>
      </c>
      <c r="V59">
        <v>283.7</v>
      </c>
      <c r="W59">
        <v>30.21</v>
      </c>
      <c r="AB59" s="16">
        <f t="shared" si="52"/>
        <v>460.8309608800264</v>
      </c>
      <c r="AC59" s="16">
        <f t="shared" si="65"/>
        <v>149.88698286167016</v>
      </c>
      <c r="AD59" s="16">
        <f t="shared" si="66"/>
        <v>123.86275409348337</v>
      </c>
      <c r="AE59" s="16">
        <f t="shared" si="67"/>
        <v>90.955365330820129</v>
      </c>
      <c r="AF59" s="16">
        <f t="shared" si="68"/>
        <v>96.125858594052715</v>
      </c>
      <c r="AG59" s="9">
        <v>2950</v>
      </c>
      <c r="AL59" s="16">
        <f t="shared" si="53"/>
        <v>460.8309608800264</v>
      </c>
      <c r="AM59" s="16">
        <f t="shared" si="69"/>
        <v>149.88698286167016</v>
      </c>
      <c r="AN59" s="16">
        <f t="shared" si="70"/>
        <v>123.86275409348337</v>
      </c>
      <c r="AO59" s="16">
        <f t="shared" si="71"/>
        <v>90.955365330820129</v>
      </c>
      <c r="AP59" s="16">
        <f t="shared" si="72"/>
        <v>96.125858594052715</v>
      </c>
      <c r="AQ59" s="9">
        <v>2950</v>
      </c>
      <c r="AV59" s="16">
        <f t="shared" si="54"/>
        <v>460.8309608800264</v>
      </c>
      <c r="AW59" s="16">
        <f t="shared" si="73"/>
        <v>149.88698286167016</v>
      </c>
      <c r="AX59" s="16">
        <f t="shared" si="74"/>
        <v>123.86275409348337</v>
      </c>
      <c r="AY59" s="16">
        <f t="shared" si="75"/>
        <v>90.955365330820129</v>
      </c>
      <c r="AZ59" s="16">
        <f t="shared" si="76"/>
        <v>96.125858594052715</v>
      </c>
      <c r="BA59" s="9">
        <v>2950</v>
      </c>
      <c r="BF59" s="16">
        <f t="shared" si="55"/>
        <v>460.8309608800264</v>
      </c>
      <c r="BG59" s="16">
        <f t="shared" si="77"/>
        <v>149.88698286167016</v>
      </c>
      <c r="BH59" s="16">
        <f t="shared" si="78"/>
        <v>123.86275409348337</v>
      </c>
      <c r="BI59" s="16">
        <f t="shared" si="79"/>
        <v>90.955365330820129</v>
      </c>
      <c r="BJ59" s="16">
        <f t="shared" si="80"/>
        <v>96.125858594052715</v>
      </c>
      <c r="BK59" s="9">
        <v>2950</v>
      </c>
      <c r="BP59" s="16">
        <f t="shared" si="56"/>
        <v>460.8309608800264</v>
      </c>
      <c r="BQ59" s="16">
        <f t="shared" si="16"/>
        <v>149.88698286167016</v>
      </c>
      <c r="BR59" s="16">
        <f t="shared" si="17"/>
        <v>123.86275409348337</v>
      </c>
      <c r="BS59" s="16">
        <f t="shared" si="18"/>
        <v>90.955365330820129</v>
      </c>
      <c r="BT59" s="16">
        <f t="shared" si="19"/>
        <v>96.125858594052715</v>
      </c>
      <c r="BU59" s="9">
        <v>2950</v>
      </c>
      <c r="BZ59" s="16">
        <f t="shared" si="57"/>
        <v>460.8309608800264</v>
      </c>
      <c r="CA59" s="16">
        <f t="shared" si="20"/>
        <v>149.88698286167016</v>
      </c>
      <c r="CB59" s="16">
        <f t="shared" si="21"/>
        <v>123.86275409348337</v>
      </c>
      <c r="CC59" s="16">
        <f t="shared" si="22"/>
        <v>90.955365330820129</v>
      </c>
      <c r="CD59" s="16">
        <f t="shared" si="23"/>
        <v>96.125858594052715</v>
      </c>
      <c r="CE59" s="9">
        <v>2950</v>
      </c>
      <c r="CJ59" s="16">
        <f t="shared" si="58"/>
        <v>460.8309608800264</v>
      </c>
      <c r="CK59" s="16">
        <f t="shared" si="24"/>
        <v>149.88698286167016</v>
      </c>
      <c r="CL59" s="16">
        <f t="shared" si="25"/>
        <v>123.86275409348337</v>
      </c>
      <c r="CM59" s="16">
        <f t="shared" si="26"/>
        <v>90.955365330820129</v>
      </c>
      <c r="CN59" s="16">
        <f t="shared" si="27"/>
        <v>96.125858594052715</v>
      </c>
      <c r="CO59" s="9">
        <v>2950</v>
      </c>
      <c r="CT59" s="16">
        <f t="shared" si="59"/>
        <v>460.8309608800264</v>
      </c>
      <c r="CU59" s="16">
        <f t="shared" si="28"/>
        <v>149.88698286167016</v>
      </c>
      <c r="CV59" s="16">
        <f t="shared" si="29"/>
        <v>123.86275409348337</v>
      </c>
      <c r="CW59" s="16">
        <f t="shared" si="30"/>
        <v>90.955365330820129</v>
      </c>
      <c r="CX59" s="16">
        <f t="shared" si="31"/>
        <v>96.125858594052715</v>
      </c>
      <c r="CY59" s="9">
        <v>2950</v>
      </c>
      <c r="DD59" s="16">
        <f t="shared" si="60"/>
        <v>460.8309608800264</v>
      </c>
      <c r="DE59" s="16">
        <f t="shared" si="32"/>
        <v>149.88698286167016</v>
      </c>
      <c r="DF59" s="16">
        <f t="shared" si="33"/>
        <v>123.86275409348337</v>
      </c>
      <c r="DG59" s="16">
        <f t="shared" si="34"/>
        <v>90.955365330820129</v>
      </c>
      <c r="DH59" s="16">
        <f t="shared" si="35"/>
        <v>96.125858594052715</v>
      </c>
      <c r="DI59" s="9">
        <v>2950</v>
      </c>
      <c r="DN59" s="16">
        <f t="shared" si="61"/>
        <v>460.8309608800264</v>
      </c>
      <c r="DO59" s="16">
        <f t="shared" si="36"/>
        <v>149.88698286167016</v>
      </c>
      <c r="DP59" s="16">
        <f t="shared" si="37"/>
        <v>123.86275409348337</v>
      </c>
      <c r="DQ59" s="16">
        <f t="shared" si="38"/>
        <v>90.955365330820129</v>
      </c>
      <c r="DR59" s="16">
        <f t="shared" si="39"/>
        <v>96.125858594052715</v>
      </c>
      <c r="DS59" s="9">
        <v>2950</v>
      </c>
      <c r="DX59" s="16">
        <f t="shared" si="62"/>
        <v>460.8309608800264</v>
      </c>
      <c r="DY59" s="16">
        <f t="shared" si="40"/>
        <v>149.88698286167016</v>
      </c>
      <c r="DZ59" s="16">
        <f t="shared" si="41"/>
        <v>123.86275409348337</v>
      </c>
      <c r="EA59" s="16">
        <f t="shared" si="42"/>
        <v>90.955365330820129</v>
      </c>
      <c r="EB59" s="16">
        <f t="shared" si="43"/>
        <v>96.125858594052715</v>
      </c>
      <c r="EC59" s="9">
        <v>2950</v>
      </c>
      <c r="EH59" s="16">
        <f t="shared" si="63"/>
        <v>460.8309608800264</v>
      </c>
      <c r="EI59" s="16">
        <f t="shared" si="44"/>
        <v>149.88698286167016</v>
      </c>
      <c r="EJ59" s="16">
        <f t="shared" si="45"/>
        <v>123.86275409348337</v>
      </c>
      <c r="EK59" s="16">
        <f t="shared" si="46"/>
        <v>90.955365330820129</v>
      </c>
      <c r="EL59" s="16">
        <f t="shared" si="47"/>
        <v>96.125858594052715</v>
      </c>
      <c r="EM59" s="9">
        <v>2950</v>
      </c>
      <c r="ER59" s="16">
        <f t="shared" si="64"/>
        <v>460.8309608800264</v>
      </c>
      <c r="ES59" s="16">
        <f t="shared" si="48"/>
        <v>149.88698286167016</v>
      </c>
      <c r="ET59" s="16">
        <f t="shared" si="49"/>
        <v>123.86275409348337</v>
      </c>
      <c r="EU59" s="16">
        <f t="shared" si="50"/>
        <v>90.955365330820129</v>
      </c>
      <c r="EV59" s="16">
        <f t="shared" si="51"/>
        <v>96.125858594052715</v>
      </c>
      <c r="EW59" s="9">
        <v>2950</v>
      </c>
    </row>
    <row r="60" spans="1:153" x14ac:dyDescent="0.3">
      <c r="A60" s="9">
        <v>3000</v>
      </c>
      <c r="B60">
        <v>62.19</v>
      </c>
      <c r="C60">
        <v>152.88</v>
      </c>
      <c r="D60">
        <v>334.11</v>
      </c>
      <c r="E60">
        <v>49.83</v>
      </c>
      <c r="G60" s="9">
        <v>3000</v>
      </c>
      <c r="H60">
        <v>55.78</v>
      </c>
      <c r="I60">
        <v>126.56</v>
      </c>
      <c r="J60">
        <v>286.41000000000003</v>
      </c>
      <c r="K60">
        <v>39.07</v>
      </c>
      <c r="M60" s="9">
        <v>3000</v>
      </c>
      <c r="N60">
        <v>37.03</v>
      </c>
      <c r="O60">
        <v>92.73</v>
      </c>
      <c r="P60">
        <v>266.8</v>
      </c>
      <c r="Q60">
        <v>28.37</v>
      </c>
      <c r="S60" s="9">
        <v>3000</v>
      </c>
      <c r="T60">
        <v>39.840000000000003</v>
      </c>
      <c r="U60">
        <v>98.03</v>
      </c>
      <c r="V60">
        <v>284.37</v>
      </c>
      <c r="W60">
        <v>30.27</v>
      </c>
      <c r="AB60" s="16">
        <f t="shared" si="52"/>
        <v>470.34951823949854</v>
      </c>
      <c r="AC60" s="16">
        <f t="shared" si="65"/>
        <v>152.93150317196967</v>
      </c>
      <c r="AD60" s="16">
        <f t="shared" si="66"/>
        <v>126.59257703642953</v>
      </c>
      <c r="AE60" s="16">
        <f t="shared" si="67"/>
        <v>92.758691975889661</v>
      </c>
      <c r="AF60" s="16">
        <f t="shared" si="68"/>
        <v>98.066746055209649</v>
      </c>
      <c r="AG60" s="9">
        <v>3000</v>
      </c>
      <c r="AL60" s="16">
        <f t="shared" si="53"/>
        <v>470.34951823949854</v>
      </c>
      <c r="AM60" s="16">
        <f t="shared" si="69"/>
        <v>152.93150317196967</v>
      </c>
      <c r="AN60" s="16">
        <f t="shared" si="70"/>
        <v>126.59257703642953</v>
      </c>
      <c r="AO60" s="16">
        <f t="shared" si="71"/>
        <v>92.758691975889661</v>
      </c>
      <c r="AP60" s="16">
        <f t="shared" si="72"/>
        <v>98.066746055209649</v>
      </c>
      <c r="AQ60" s="9">
        <v>3000</v>
      </c>
      <c r="AV60" s="16">
        <f t="shared" si="54"/>
        <v>470.34951823949854</v>
      </c>
      <c r="AW60" s="16">
        <f t="shared" si="73"/>
        <v>152.93150317196967</v>
      </c>
      <c r="AX60" s="16">
        <f t="shared" si="74"/>
        <v>126.59257703642953</v>
      </c>
      <c r="AY60" s="16">
        <f t="shared" si="75"/>
        <v>92.758691975889661</v>
      </c>
      <c r="AZ60" s="16">
        <f t="shared" si="76"/>
        <v>98.066746055209649</v>
      </c>
      <c r="BA60" s="9">
        <v>3000</v>
      </c>
      <c r="BF60" s="16">
        <f t="shared" si="55"/>
        <v>470.34951823949854</v>
      </c>
      <c r="BG60" s="16">
        <f t="shared" si="77"/>
        <v>152.93150317196967</v>
      </c>
      <c r="BH60" s="16">
        <f t="shared" si="78"/>
        <v>126.59257703642953</v>
      </c>
      <c r="BI60" s="16">
        <f t="shared" si="79"/>
        <v>92.758691975889661</v>
      </c>
      <c r="BJ60" s="16">
        <f t="shared" si="80"/>
        <v>98.066746055209649</v>
      </c>
      <c r="BK60" s="9">
        <v>3000</v>
      </c>
      <c r="BP60" s="16">
        <f t="shared" si="56"/>
        <v>470.34951823949854</v>
      </c>
      <c r="BQ60" s="16">
        <f t="shared" si="16"/>
        <v>152.93150317196967</v>
      </c>
      <c r="BR60" s="16">
        <f t="shared" si="17"/>
        <v>126.59257703642953</v>
      </c>
      <c r="BS60" s="16">
        <f t="shared" si="18"/>
        <v>92.758691975889661</v>
      </c>
      <c r="BT60" s="16">
        <f t="shared" si="19"/>
        <v>98.066746055209649</v>
      </c>
      <c r="BU60" s="9">
        <v>3000</v>
      </c>
      <c r="BZ60" s="16">
        <f t="shared" si="57"/>
        <v>470.34951823949854</v>
      </c>
      <c r="CA60" s="16">
        <f t="shared" si="20"/>
        <v>152.93150317196967</v>
      </c>
      <c r="CB60" s="16">
        <f t="shared" si="21"/>
        <v>126.59257703642953</v>
      </c>
      <c r="CC60" s="16">
        <f t="shared" si="22"/>
        <v>92.758691975889661</v>
      </c>
      <c r="CD60" s="16">
        <f t="shared" si="23"/>
        <v>98.066746055209649</v>
      </c>
      <c r="CE60" s="9">
        <v>3000</v>
      </c>
      <c r="CJ60" s="16">
        <f t="shared" si="58"/>
        <v>470.34951823949854</v>
      </c>
      <c r="CK60" s="16">
        <f t="shared" si="24"/>
        <v>152.93150317196967</v>
      </c>
      <c r="CL60" s="16">
        <f t="shared" si="25"/>
        <v>126.59257703642953</v>
      </c>
      <c r="CM60" s="16">
        <f t="shared" si="26"/>
        <v>92.758691975889661</v>
      </c>
      <c r="CN60" s="16">
        <f t="shared" si="27"/>
        <v>98.066746055209649</v>
      </c>
      <c r="CO60" s="9">
        <v>3000</v>
      </c>
      <c r="CT60" s="16">
        <f t="shared" si="59"/>
        <v>470.34951823949854</v>
      </c>
      <c r="CU60" s="16">
        <f t="shared" si="28"/>
        <v>152.93150317196967</v>
      </c>
      <c r="CV60" s="16">
        <f t="shared" si="29"/>
        <v>126.59257703642953</v>
      </c>
      <c r="CW60" s="16">
        <f t="shared" si="30"/>
        <v>92.758691975889661</v>
      </c>
      <c r="CX60" s="16">
        <f t="shared" si="31"/>
        <v>98.066746055209649</v>
      </c>
      <c r="CY60" s="9">
        <v>3000</v>
      </c>
      <c r="DD60" s="16">
        <f t="shared" si="60"/>
        <v>470.34951823949854</v>
      </c>
      <c r="DE60" s="16">
        <f t="shared" si="32"/>
        <v>152.93150317196967</v>
      </c>
      <c r="DF60" s="16">
        <f t="shared" si="33"/>
        <v>126.59257703642953</v>
      </c>
      <c r="DG60" s="16">
        <f t="shared" si="34"/>
        <v>92.758691975889661</v>
      </c>
      <c r="DH60" s="16">
        <f t="shared" si="35"/>
        <v>98.066746055209649</v>
      </c>
      <c r="DI60" s="9">
        <v>3000</v>
      </c>
      <c r="DN60" s="16">
        <f t="shared" si="61"/>
        <v>470.34951823949854</v>
      </c>
      <c r="DO60" s="16">
        <f t="shared" si="36"/>
        <v>152.93150317196967</v>
      </c>
      <c r="DP60" s="16">
        <f t="shared" si="37"/>
        <v>126.59257703642953</v>
      </c>
      <c r="DQ60" s="16">
        <f t="shared" si="38"/>
        <v>92.758691975889661</v>
      </c>
      <c r="DR60" s="16">
        <f t="shared" si="39"/>
        <v>98.066746055209649</v>
      </c>
      <c r="DS60" s="9">
        <v>3000</v>
      </c>
      <c r="DX60" s="16">
        <f t="shared" si="62"/>
        <v>470.34951823949854</v>
      </c>
      <c r="DY60" s="16">
        <f t="shared" si="40"/>
        <v>152.93150317196967</v>
      </c>
      <c r="DZ60" s="16">
        <f t="shared" si="41"/>
        <v>126.59257703642953</v>
      </c>
      <c r="EA60" s="16">
        <f t="shared" si="42"/>
        <v>92.758691975889661</v>
      </c>
      <c r="EB60" s="16">
        <f t="shared" si="43"/>
        <v>98.066746055209649</v>
      </c>
      <c r="EC60" s="9">
        <v>3000</v>
      </c>
      <c r="EH60" s="16">
        <f t="shared" si="63"/>
        <v>470.34951823949854</v>
      </c>
      <c r="EI60" s="16">
        <f t="shared" si="44"/>
        <v>152.93150317196967</v>
      </c>
      <c r="EJ60" s="16">
        <f t="shared" si="45"/>
        <v>126.59257703642953</v>
      </c>
      <c r="EK60" s="16">
        <f t="shared" si="46"/>
        <v>92.758691975889661</v>
      </c>
      <c r="EL60" s="16">
        <f t="shared" si="47"/>
        <v>98.066746055209649</v>
      </c>
      <c r="EM60" s="9">
        <v>3000</v>
      </c>
      <c r="ER60" s="16">
        <f t="shared" si="64"/>
        <v>470.34951823949854</v>
      </c>
      <c r="ES60" s="16">
        <f t="shared" si="48"/>
        <v>152.93150317196967</v>
      </c>
      <c r="ET60" s="16">
        <f t="shared" si="49"/>
        <v>126.59257703642953</v>
      </c>
      <c r="EU60" s="16">
        <f t="shared" si="50"/>
        <v>92.758691975889661</v>
      </c>
      <c r="EV60" s="16">
        <f t="shared" si="51"/>
        <v>98.066746055209649</v>
      </c>
      <c r="EW60" s="9">
        <v>3000</v>
      </c>
    </row>
    <row r="61" spans="1:153" x14ac:dyDescent="0.3">
      <c r="A61" s="9">
        <v>3050</v>
      </c>
      <c r="B61">
        <v>62.25</v>
      </c>
      <c r="C61">
        <v>155.99</v>
      </c>
      <c r="D61">
        <v>335.14</v>
      </c>
      <c r="E61">
        <v>49.68</v>
      </c>
      <c r="G61" s="9">
        <v>3050</v>
      </c>
      <c r="H61">
        <v>55.93</v>
      </c>
      <c r="I61">
        <v>129.35</v>
      </c>
      <c r="J61">
        <v>287.33</v>
      </c>
      <c r="K61">
        <v>39</v>
      </c>
      <c r="M61" s="9">
        <v>3050</v>
      </c>
      <c r="N61">
        <v>37.06</v>
      </c>
      <c r="O61">
        <v>94.58</v>
      </c>
      <c r="P61">
        <v>267.41000000000003</v>
      </c>
      <c r="Q61">
        <v>28.43</v>
      </c>
      <c r="S61" s="9">
        <v>3050</v>
      </c>
      <c r="T61">
        <v>39.93</v>
      </c>
      <c r="U61">
        <v>100.03</v>
      </c>
      <c r="V61">
        <v>285.02999999999997</v>
      </c>
      <c r="W61">
        <v>30.34</v>
      </c>
      <c r="AB61" s="16">
        <f t="shared" si="52"/>
        <v>479.85845922962881</v>
      </c>
      <c r="AC61" s="16">
        <f t="shared" si="65"/>
        <v>155.9707034983775</v>
      </c>
      <c r="AD61" s="16">
        <f t="shared" si="66"/>
        <v>129.32378779574563</v>
      </c>
      <c r="AE61" s="16">
        <f t="shared" si="67"/>
        <v>94.557949854750888</v>
      </c>
      <c r="AF61" s="16">
        <f t="shared" si="68"/>
        <v>100.00601808075474</v>
      </c>
      <c r="AG61" s="9">
        <v>3050</v>
      </c>
      <c r="AL61" s="16">
        <f t="shared" si="53"/>
        <v>479.85845922962881</v>
      </c>
      <c r="AM61" s="16">
        <f t="shared" si="69"/>
        <v>155.9707034983775</v>
      </c>
      <c r="AN61" s="16">
        <f t="shared" si="70"/>
        <v>129.32378779574563</v>
      </c>
      <c r="AO61" s="16">
        <f t="shared" si="71"/>
        <v>94.557949854750888</v>
      </c>
      <c r="AP61" s="16">
        <f t="shared" si="72"/>
        <v>100.00601808075474</v>
      </c>
      <c r="AQ61" s="9">
        <v>3050</v>
      </c>
      <c r="AV61" s="16">
        <f t="shared" si="54"/>
        <v>479.85845922962881</v>
      </c>
      <c r="AW61" s="16">
        <f t="shared" si="73"/>
        <v>155.9707034983775</v>
      </c>
      <c r="AX61" s="16">
        <f t="shared" si="74"/>
        <v>129.32378779574563</v>
      </c>
      <c r="AY61" s="16">
        <f t="shared" si="75"/>
        <v>94.557949854750888</v>
      </c>
      <c r="AZ61" s="16">
        <f t="shared" si="76"/>
        <v>100.00601808075474</v>
      </c>
      <c r="BA61" s="9">
        <v>3050</v>
      </c>
      <c r="BF61" s="16">
        <f t="shared" si="55"/>
        <v>479.85845922962881</v>
      </c>
      <c r="BG61" s="16">
        <f t="shared" si="77"/>
        <v>155.9707034983775</v>
      </c>
      <c r="BH61" s="16">
        <f t="shared" si="78"/>
        <v>129.32378779574563</v>
      </c>
      <c r="BI61" s="16">
        <f t="shared" si="79"/>
        <v>94.557949854750888</v>
      </c>
      <c r="BJ61" s="16">
        <f t="shared" si="80"/>
        <v>100.00601808075474</v>
      </c>
      <c r="BK61" s="9">
        <v>3050</v>
      </c>
      <c r="BP61" s="16">
        <f t="shared" si="56"/>
        <v>479.85845922962881</v>
      </c>
      <c r="BQ61" s="16">
        <f t="shared" si="16"/>
        <v>155.9707034983775</v>
      </c>
      <c r="BR61" s="16">
        <f t="shared" si="17"/>
        <v>129.32378779574563</v>
      </c>
      <c r="BS61" s="16">
        <f t="shared" si="18"/>
        <v>94.557949854750888</v>
      </c>
      <c r="BT61" s="16">
        <f t="shared" si="19"/>
        <v>100.00601808075474</v>
      </c>
      <c r="BU61" s="9">
        <v>3050</v>
      </c>
      <c r="BZ61" s="16">
        <f t="shared" si="57"/>
        <v>479.85845922962881</v>
      </c>
      <c r="CA61" s="16">
        <f t="shared" si="20"/>
        <v>155.9707034983775</v>
      </c>
      <c r="CB61" s="16">
        <f t="shared" si="21"/>
        <v>129.32378779574563</v>
      </c>
      <c r="CC61" s="16">
        <f t="shared" si="22"/>
        <v>94.557949854750888</v>
      </c>
      <c r="CD61" s="16">
        <f t="shared" si="23"/>
        <v>100.00601808075474</v>
      </c>
      <c r="CE61" s="9">
        <v>3050</v>
      </c>
      <c r="CJ61" s="16">
        <f t="shared" si="58"/>
        <v>479.85845922962881</v>
      </c>
      <c r="CK61" s="16">
        <f t="shared" si="24"/>
        <v>155.9707034983775</v>
      </c>
      <c r="CL61" s="16">
        <f t="shared" si="25"/>
        <v>129.32378779574563</v>
      </c>
      <c r="CM61" s="16">
        <f t="shared" si="26"/>
        <v>94.557949854750888</v>
      </c>
      <c r="CN61" s="16">
        <f t="shared" si="27"/>
        <v>100.00601808075474</v>
      </c>
      <c r="CO61" s="9">
        <v>3050</v>
      </c>
      <c r="CT61" s="16">
        <f t="shared" si="59"/>
        <v>479.85845922962881</v>
      </c>
      <c r="CU61" s="16">
        <f t="shared" si="28"/>
        <v>155.9707034983775</v>
      </c>
      <c r="CV61" s="16">
        <f t="shared" si="29"/>
        <v>129.32378779574563</v>
      </c>
      <c r="CW61" s="16">
        <f t="shared" si="30"/>
        <v>94.557949854750888</v>
      </c>
      <c r="CX61" s="16">
        <f t="shared" si="31"/>
        <v>100.00601808075474</v>
      </c>
      <c r="CY61" s="9">
        <v>3050</v>
      </c>
      <c r="DD61" s="16">
        <f t="shared" si="60"/>
        <v>479.85845922962881</v>
      </c>
      <c r="DE61" s="16">
        <f t="shared" si="32"/>
        <v>155.9707034983775</v>
      </c>
      <c r="DF61" s="16">
        <f t="shared" si="33"/>
        <v>129.32378779574563</v>
      </c>
      <c r="DG61" s="16">
        <f t="shared" si="34"/>
        <v>94.557949854750888</v>
      </c>
      <c r="DH61" s="16">
        <f t="shared" si="35"/>
        <v>100.00601808075474</v>
      </c>
      <c r="DI61" s="9">
        <v>3050</v>
      </c>
      <c r="DN61" s="16">
        <f t="shared" si="61"/>
        <v>479.85845922962881</v>
      </c>
      <c r="DO61" s="16">
        <f t="shared" si="36"/>
        <v>155.9707034983775</v>
      </c>
      <c r="DP61" s="16">
        <f t="shared" si="37"/>
        <v>129.32378779574563</v>
      </c>
      <c r="DQ61" s="16">
        <f t="shared" si="38"/>
        <v>94.557949854750888</v>
      </c>
      <c r="DR61" s="16">
        <f t="shared" si="39"/>
        <v>100.00601808075474</v>
      </c>
      <c r="DS61" s="9">
        <v>3050</v>
      </c>
      <c r="DX61" s="16">
        <f t="shared" si="62"/>
        <v>479.85845922962881</v>
      </c>
      <c r="DY61" s="16">
        <f t="shared" si="40"/>
        <v>155.9707034983775</v>
      </c>
      <c r="DZ61" s="16">
        <f t="shared" si="41"/>
        <v>129.32378779574563</v>
      </c>
      <c r="EA61" s="16">
        <f t="shared" si="42"/>
        <v>94.557949854750888</v>
      </c>
      <c r="EB61" s="16">
        <f t="shared" si="43"/>
        <v>100.00601808075474</v>
      </c>
      <c r="EC61" s="9">
        <v>3050</v>
      </c>
      <c r="EH61" s="16">
        <f t="shared" si="63"/>
        <v>479.85845922962881</v>
      </c>
      <c r="EI61" s="16">
        <f t="shared" si="44"/>
        <v>155.9707034983775</v>
      </c>
      <c r="EJ61" s="16">
        <f t="shared" si="45"/>
        <v>129.32378779574563</v>
      </c>
      <c r="EK61" s="16">
        <f t="shared" si="46"/>
        <v>94.557949854750888</v>
      </c>
      <c r="EL61" s="16">
        <f t="shared" si="47"/>
        <v>100.00601808075474</v>
      </c>
      <c r="EM61" s="9">
        <v>3050</v>
      </c>
      <c r="ER61" s="16">
        <f t="shared" si="64"/>
        <v>479.85845922962881</v>
      </c>
      <c r="ES61" s="16">
        <f t="shared" si="48"/>
        <v>155.9707034983775</v>
      </c>
      <c r="ET61" s="16">
        <f t="shared" si="49"/>
        <v>129.32378779574563</v>
      </c>
      <c r="EU61" s="16">
        <f t="shared" si="50"/>
        <v>94.557949854750888</v>
      </c>
      <c r="EV61" s="16">
        <f t="shared" si="51"/>
        <v>100.00601808075474</v>
      </c>
      <c r="EW61" s="9">
        <v>3050</v>
      </c>
    </row>
    <row r="62" spans="1:153" x14ac:dyDescent="0.3">
      <c r="A62" s="9">
        <v>3100</v>
      </c>
      <c r="B62">
        <v>62.3</v>
      </c>
      <c r="C62">
        <v>159.11000000000001</v>
      </c>
      <c r="D62">
        <v>336.15</v>
      </c>
      <c r="E62">
        <v>49.53</v>
      </c>
      <c r="G62" s="9">
        <v>3100</v>
      </c>
      <c r="H62">
        <v>56.07</v>
      </c>
      <c r="I62">
        <v>132.15</v>
      </c>
      <c r="J62">
        <v>288.24</v>
      </c>
      <c r="K62">
        <v>38.92</v>
      </c>
      <c r="M62" s="9">
        <v>3100</v>
      </c>
      <c r="N62">
        <v>37.090000000000003</v>
      </c>
      <c r="O62">
        <v>96.43</v>
      </c>
      <c r="P62">
        <v>268.01</v>
      </c>
      <c r="Q62">
        <v>28.49</v>
      </c>
      <c r="S62" s="9">
        <v>3100</v>
      </c>
      <c r="T62">
        <v>40.020000000000003</v>
      </c>
      <c r="U62">
        <v>102.02</v>
      </c>
      <c r="V62">
        <v>285.68</v>
      </c>
      <c r="W62">
        <v>30.4</v>
      </c>
      <c r="AB62" s="16">
        <f t="shared" si="52"/>
        <v>489.37406524565495</v>
      </c>
      <c r="AC62" s="16">
        <f t="shared" si="65"/>
        <v>159.00949816170274</v>
      </c>
      <c r="AD62" s="16">
        <f t="shared" si="66"/>
        <v>132.06037668825903</v>
      </c>
      <c r="AE62" s="16">
        <f t="shared" si="67"/>
        <v>96.356756144904253</v>
      </c>
      <c r="AF62" s="16">
        <f t="shared" si="68"/>
        <v>101.94743425078893</v>
      </c>
      <c r="AG62" s="9">
        <v>3100</v>
      </c>
      <c r="AL62" s="16">
        <f t="shared" si="53"/>
        <v>489.37406524565495</v>
      </c>
      <c r="AM62" s="16">
        <f t="shared" si="69"/>
        <v>159.00949816170274</v>
      </c>
      <c r="AN62" s="16">
        <f t="shared" si="70"/>
        <v>132.06037668825903</v>
      </c>
      <c r="AO62" s="16">
        <f t="shared" si="71"/>
        <v>96.356756144904253</v>
      </c>
      <c r="AP62" s="16">
        <f t="shared" si="72"/>
        <v>101.94743425078893</v>
      </c>
      <c r="AQ62" s="9">
        <v>3100</v>
      </c>
      <c r="AV62" s="16">
        <f t="shared" si="54"/>
        <v>489.37406524565495</v>
      </c>
      <c r="AW62" s="16">
        <f t="shared" si="73"/>
        <v>159.00949816170274</v>
      </c>
      <c r="AX62" s="16">
        <f t="shared" si="74"/>
        <v>132.06037668825903</v>
      </c>
      <c r="AY62" s="16">
        <f t="shared" si="75"/>
        <v>96.356756144904253</v>
      </c>
      <c r="AZ62" s="16">
        <f t="shared" si="76"/>
        <v>101.94743425078893</v>
      </c>
      <c r="BA62" s="9">
        <v>3100</v>
      </c>
      <c r="BF62" s="16">
        <f t="shared" si="55"/>
        <v>489.37406524565495</v>
      </c>
      <c r="BG62" s="16">
        <f t="shared" si="77"/>
        <v>159.00949816170274</v>
      </c>
      <c r="BH62" s="16">
        <f t="shared" si="78"/>
        <v>132.06037668825903</v>
      </c>
      <c r="BI62" s="16">
        <f t="shared" si="79"/>
        <v>96.356756144904253</v>
      </c>
      <c r="BJ62" s="16">
        <f t="shared" si="80"/>
        <v>101.94743425078893</v>
      </c>
      <c r="BK62" s="9">
        <v>3100</v>
      </c>
      <c r="BP62" s="16">
        <f t="shared" si="56"/>
        <v>489.37406524565495</v>
      </c>
      <c r="BQ62" s="16">
        <f t="shared" si="16"/>
        <v>159.00949816170274</v>
      </c>
      <c r="BR62" s="16">
        <f t="shared" si="17"/>
        <v>132.06037668825903</v>
      </c>
      <c r="BS62" s="16">
        <f t="shared" si="18"/>
        <v>96.356756144904253</v>
      </c>
      <c r="BT62" s="16">
        <f t="shared" si="19"/>
        <v>101.94743425078893</v>
      </c>
      <c r="BU62" s="9">
        <v>3100</v>
      </c>
      <c r="BZ62" s="16">
        <f t="shared" si="57"/>
        <v>489.37406524565495</v>
      </c>
      <c r="CA62" s="16">
        <f t="shared" si="20"/>
        <v>159.00949816170274</v>
      </c>
      <c r="CB62" s="16">
        <f t="shared" si="21"/>
        <v>132.06037668825903</v>
      </c>
      <c r="CC62" s="16">
        <f t="shared" si="22"/>
        <v>96.356756144904253</v>
      </c>
      <c r="CD62" s="16">
        <f t="shared" si="23"/>
        <v>101.94743425078893</v>
      </c>
      <c r="CE62" s="9">
        <v>3100</v>
      </c>
      <c r="CJ62" s="16">
        <f t="shared" si="58"/>
        <v>489.37406524565495</v>
      </c>
      <c r="CK62" s="16">
        <f t="shared" si="24"/>
        <v>159.00949816170274</v>
      </c>
      <c r="CL62" s="16">
        <f t="shared" si="25"/>
        <v>132.06037668825903</v>
      </c>
      <c r="CM62" s="16">
        <f t="shared" si="26"/>
        <v>96.356756144904253</v>
      </c>
      <c r="CN62" s="16">
        <f t="shared" si="27"/>
        <v>101.94743425078893</v>
      </c>
      <c r="CO62" s="9">
        <v>3100</v>
      </c>
      <c r="CT62" s="16">
        <f t="shared" si="59"/>
        <v>489.37406524565495</v>
      </c>
      <c r="CU62" s="16">
        <f t="shared" si="28"/>
        <v>159.00949816170274</v>
      </c>
      <c r="CV62" s="16">
        <f t="shared" si="29"/>
        <v>132.06037668825903</v>
      </c>
      <c r="CW62" s="16">
        <f t="shared" si="30"/>
        <v>96.356756144904253</v>
      </c>
      <c r="CX62" s="16">
        <f t="shared" si="31"/>
        <v>101.94743425078893</v>
      </c>
      <c r="CY62" s="9">
        <v>3100</v>
      </c>
      <c r="DD62" s="16">
        <f t="shared" si="60"/>
        <v>489.37406524565495</v>
      </c>
      <c r="DE62" s="16">
        <f t="shared" si="32"/>
        <v>159.00949816170274</v>
      </c>
      <c r="DF62" s="16">
        <f t="shared" si="33"/>
        <v>132.06037668825903</v>
      </c>
      <c r="DG62" s="16">
        <f t="shared" si="34"/>
        <v>96.356756144904253</v>
      </c>
      <c r="DH62" s="16">
        <f t="shared" si="35"/>
        <v>101.94743425078893</v>
      </c>
      <c r="DI62" s="9">
        <v>3100</v>
      </c>
      <c r="DN62" s="16">
        <f t="shared" si="61"/>
        <v>489.37406524565495</v>
      </c>
      <c r="DO62" s="16">
        <f t="shared" si="36"/>
        <v>159.00949816170274</v>
      </c>
      <c r="DP62" s="16">
        <f t="shared" si="37"/>
        <v>132.06037668825903</v>
      </c>
      <c r="DQ62" s="16">
        <f t="shared" si="38"/>
        <v>96.356756144904253</v>
      </c>
      <c r="DR62" s="16">
        <f t="shared" si="39"/>
        <v>101.94743425078893</v>
      </c>
      <c r="DS62" s="9">
        <v>3100</v>
      </c>
      <c r="DX62" s="16">
        <f t="shared" si="62"/>
        <v>489.37406524565495</v>
      </c>
      <c r="DY62" s="16">
        <f t="shared" si="40"/>
        <v>159.00949816170274</v>
      </c>
      <c r="DZ62" s="16">
        <f t="shared" si="41"/>
        <v>132.06037668825903</v>
      </c>
      <c r="EA62" s="16">
        <f t="shared" si="42"/>
        <v>96.356756144904253</v>
      </c>
      <c r="EB62" s="16">
        <f t="shared" si="43"/>
        <v>101.94743425078893</v>
      </c>
      <c r="EC62" s="9">
        <v>3100</v>
      </c>
      <c r="EH62" s="16">
        <f t="shared" si="63"/>
        <v>489.37406524565495</v>
      </c>
      <c r="EI62" s="16">
        <f t="shared" si="44"/>
        <v>159.00949816170274</v>
      </c>
      <c r="EJ62" s="16">
        <f t="shared" si="45"/>
        <v>132.06037668825903</v>
      </c>
      <c r="EK62" s="16">
        <f t="shared" si="46"/>
        <v>96.356756144904253</v>
      </c>
      <c r="EL62" s="16">
        <f t="shared" si="47"/>
        <v>101.94743425078893</v>
      </c>
      <c r="EM62" s="9">
        <v>3100</v>
      </c>
      <c r="ER62" s="16">
        <f t="shared" si="64"/>
        <v>489.37406524565495</v>
      </c>
      <c r="ES62" s="16">
        <f t="shared" si="48"/>
        <v>159.00949816170274</v>
      </c>
      <c r="ET62" s="16">
        <f t="shared" si="49"/>
        <v>132.06037668825903</v>
      </c>
      <c r="EU62" s="16">
        <f t="shared" si="50"/>
        <v>96.356756144904253</v>
      </c>
      <c r="EV62" s="16">
        <f t="shared" si="51"/>
        <v>101.94743425078893</v>
      </c>
      <c r="EW62" s="9">
        <v>3100</v>
      </c>
    </row>
    <row r="63" spans="1:153" x14ac:dyDescent="0.3">
      <c r="A63" s="9">
        <v>3150</v>
      </c>
      <c r="B63">
        <v>62.35</v>
      </c>
      <c r="C63">
        <v>162.22</v>
      </c>
      <c r="D63">
        <v>337.15</v>
      </c>
      <c r="E63">
        <v>49.38</v>
      </c>
      <c r="G63" s="9">
        <v>3150</v>
      </c>
      <c r="H63">
        <v>56.21</v>
      </c>
      <c r="I63">
        <v>134.96</v>
      </c>
      <c r="J63">
        <v>289.14</v>
      </c>
      <c r="K63">
        <v>38.86</v>
      </c>
      <c r="M63" s="9">
        <v>3150</v>
      </c>
      <c r="N63">
        <v>37.11</v>
      </c>
      <c r="O63">
        <v>98.29</v>
      </c>
      <c r="P63">
        <v>268.61</v>
      </c>
      <c r="Q63">
        <v>28.55</v>
      </c>
      <c r="S63" s="9">
        <v>3150</v>
      </c>
      <c r="T63">
        <v>40.11</v>
      </c>
      <c r="U63">
        <v>104.03</v>
      </c>
      <c r="V63">
        <v>286.32</v>
      </c>
      <c r="W63">
        <v>30.47</v>
      </c>
      <c r="AB63" s="16">
        <f t="shared" si="52"/>
        <v>498.91815202125383</v>
      </c>
      <c r="AC63" s="16">
        <f t="shared" si="65"/>
        <v>162.05447620968533</v>
      </c>
      <c r="AD63" s="16">
        <f t="shared" si="66"/>
        <v>134.80771988808945</v>
      </c>
      <c r="AE63" s="16">
        <f t="shared" si="67"/>
        <v>98.159930181923883</v>
      </c>
      <c r="AF63" s="16">
        <f t="shared" si="68"/>
        <v>103.89602574155512</v>
      </c>
      <c r="AG63" s="9">
        <v>3150</v>
      </c>
      <c r="AL63" s="16">
        <f t="shared" si="53"/>
        <v>498.91815202125383</v>
      </c>
      <c r="AM63" s="16">
        <f t="shared" si="69"/>
        <v>162.05447620968533</v>
      </c>
      <c r="AN63" s="16">
        <f t="shared" si="70"/>
        <v>134.80771988808945</v>
      </c>
      <c r="AO63" s="16">
        <f t="shared" si="71"/>
        <v>98.159930181923883</v>
      </c>
      <c r="AP63" s="16">
        <f t="shared" si="72"/>
        <v>103.89602574155512</v>
      </c>
      <c r="AQ63" s="9">
        <v>3150</v>
      </c>
      <c r="AV63" s="16">
        <f t="shared" si="54"/>
        <v>498.91815202125383</v>
      </c>
      <c r="AW63" s="16">
        <f t="shared" si="73"/>
        <v>162.05447620968533</v>
      </c>
      <c r="AX63" s="16">
        <f t="shared" si="74"/>
        <v>134.80771988808945</v>
      </c>
      <c r="AY63" s="16">
        <f t="shared" si="75"/>
        <v>98.159930181923883</v>
      </c>
      <c r="AZ63" s="16">
        <f t="shared" si="76"/>
        <v>103.89602574155512</v>
      </c>
      <c r="BA63" s="9">
        <v>3150</v>
      </c>
      <c r="BF63" s="16">
        <f t="shared" si="55"/>
        <v>498.91815202125383</v>
      </c>
      <c r="BG63" s="16">
        <f t="shared" si="77"/>
        <v>162.05447620968533</v>
      </c>
      <c r="BH63" s="16">
        <f t="shared" si="78"/>
        <v>134.80771988808945</v>
      </c>
      <c r="BI63" s="16">
        <f t="shared" si="79"/>
        <v>98.159930181923883</v>
      </c>
      <c r="BJ63" s="16">
        <f t="shared" si="80"/>
        <v>103.89602574155512</v>
      </c>
      <c r="BK63" s="9">
        <v>3150</v>
      </c>
      <c r="BP63" s="16">
        <f t="shared" si="56"/>
        <v>498.91815202125383</v>
      </c>
      <c r="BQ63" s="16">
        <f t="shared" si="16"/>
        <v>162.05447620968533</v>
      </c>
      <c r="BR63" s="16">
        <f t="shared" si="17"/>
        <v>134.80771988808945</v>
      </c>
      <c r="BS63" s="16">
        <f t="shared" si="18"/>
        <v>98.159930181923883</v>
      </c>
      <c r="BT63" s="16">
        <f t="shared" si="19"/>
        <v>103.89602574155512</v>
      </c>
      <c r="BU63" s="9">
        <v>3150</v>
      </c>
      <c r="BZ63" s="16">
        <f t="shared" si="57"/>
        <v>498.91815202125383</v>
      </c>
      <c r="CA63" s="16">
        <f t="shared" si="20"/>
        <v>162.05447620968533</v>
      </c>
      <c r="CB63" s="16">
        <f t="shared" si="21"/>
        <v>134.80771988808945</v>
      </c>
      <c r="CC63" s="16">
        <f t="shared" si="22"/>
        <v>98.159930181923883</v>
      </c>
      <c r="CD63" s="16">
        <f t="shared" si="23"/>
        <v>103.89602574155512</v>
      </c>
      <c r="CE63" s="9">
        <v>3150</v>
      </c>
      <c r="CJ63" s="16">
        <f t="shared" si="58"/>
        <v>498.91815202125383</v>
      </c>
      <c r="CK63" s="16">
        <f t="shared" si="24"/>
        <v>162.05447620968533</v>
      </c>
      <c r="CL63" s="16">
        <f t="shared" si="25"/>
        <v>134.80771988808945</v>
      </c>
      <c r="CM63" s="16">
        <f t="shared" si="26"/>
        <v>98.159930181923883</v>
      </c>
      <c r="CN63" s="16">
        <f t="shared" si="27"/>
        <v>103.89602574155512</v>
      </c>
      <c r="CO63" s="9">
        <v>3150</v>
      </c>
      <c r="CT63" s="16">
        <f t="shared" si="59"/>
        <v>498.91815202125383</v>
      </c>
      <c r="CU63" s="16">
        <f t="shared" si="28"/>
        <v>162.05447620968533</v>
      </c>
      <c r="CV63" s="16">
        <f t="shared" si="29"/>
        <v>134.80771988808945</v>
      </c>
      <c r="CW63" s="16">
        <f t="shared" si="30"/>
        <v>98.159930181923883</v>
      </c>
      <c r="CX63" s="16">
        <f t="shared" si="31"/>
        <v>103.89602574155512</v>
      </c>
      <c r="CY63" s="9">
        <v>3150</v>
      </c>
      <c r="DD63" s="16">
        <f t="shared" si="60"/>
        <v>498.91815202125383</v>
      </c>
      <c r="DE63" s="16">
        <f t="shared" si="32"/>
        <v>162.05447620968533</v>
      </c>
      <c r="DF63" s="16">
        <f t="shared" si="33"/>
        <v>134.80771988808945</v>
      </c>
      <c r="DG63" s="16">
        <f t="shared" si="34"/>
        <v>98.159930181923883</v>
      </c>
      <c r="DH63" s="16">
        <f t="shared" si="35"/>
        <v>103.89602574155512</v>
      </c>
      <c r="DI63" s="9">
        <v>3150</v>
      </c>
      <c r="DN63" s="16">
        <f t="shared" si="61"/>
        <v>498.91815202125383</v>
      </c>
      <c r="DO63" s="16">
        <f t="shared" si="36"/>
        <v>162.05447620968533</v>
      </c>
      <c r="DP63" s="16">
        <f t="shared" si="37"/>
        <v>134.80771988808945</v>
      </c>
      <c r="DQ63" s="16">
        <f t="shared" si="38"/>
        <v>98.159930181923883</v>
      </c>
      <c r="DR63" s="16">
        <f t="shared" si="39"/>
        <v>103.89602574155512</v>
      </c>
      <c r="DS63" s="9">
        <v>3150</v>
      </c>
      <c r="DX63" s="16">
        <f t="shared" si="62"/>
        <v>498.91815202125383</v>
      </c>
      <c r="DY63" s="16">
        <f t="shared" si="40"/>
        <v>162.05447620968533</v>
      </c>
      <c r="DZ63" s="16">
        <f t="shared" si="41"/>
        <v>134.80771988808945</v>
      </c>
      <c r="EA63" s="16">
        <f t="shared" si="42"/>
        <v>98.159930181923883</v>
      </c>
      <c r="EB63" s="16">
        <f t="shared" si="43"/>
        <v>103.89602574155512</v>
      </c>
      <c r="EC63" s="9">
        <v>3150</v>
      </c>
      <c r="EH63" s="16">
        <f t="shared" si="63"/>
        <v>498.91815202125383</v>
      </c>
      <c r="EI63" s="16">
        <f t="shared" si="44"/>
        <v>162.05447620968533</v>
      </c>
      <c r="EJ63" s="16">
        <f t="shared" si="45"/>
        <v>134.80771988808945</v>
      </c>
      <c r="EK63" s="16">
        <f t="shared" si="46"/>
        <v>98.159930181923883</v>
      </c>
      <c r="EL63" s="16">
        <f t="shared" si="47"/>
        <v>103.89602574155512</v>
      </c>
      <c r="EM63" s="9">
        <v>3150</v>
      </c>
      <c r="ER63" s="16">
        <f t="shared" si="64"/>
        <v>498.91815202125383</v>
      </c>
      <c r="ES63" s="16">
        <f t="shared" si="48"/>
        <v>162.05447620968533</v>
      </c>
      <c r="ET63" s="16">
        <f t="shared" si="49"/>
        <v>134.80771988808945</v>
      </c>
      <c r="EU63" s="16">
        <f t="shared" si="50"/>
        <v>98.159930181923883</v>
      </c>
      <c r="EV63" s="16">
        <f t="shared" si="51"/>
        <v>103.89602574155512</v>
      </c>
      <c r="EW63" s="9">
        <v>3150</v>
      </c>
    </row>
    <row r="64" spans="1:153" x14ac:dyDescent="0.3">
      <c r="A64" s="9">
        <v>3200</v>
      </c>
      <c r="B64">
        <v>62.4</v>
      </c>
      <c r="C64">
        <v>165.34</v>
      </c>
      <c r="D64">
        <v>338.13</v>
      </c>
      <c r="E64">
        <v>49.25</v>
      </c>
      <c r="G64" s="9">
        <v>3200</v>
      </c>
      <c r="H64">
        <v>56.35</v>
      </c>
      <c r="I64">
        <v>137.77000000000001</v>
      </c>
      <c r="J64">
        <v>290.02999999999997</v>
      </c>
      <c r="K64">
        <v>38.799999999999997</v>
      </c>
      <c r="M64" s="9">
        <v>3200</v>
      </c>
      <c r="N64">
        <v>37.14</v>
      </c>
      <c r="O64">
        <v>100.14</v>
      </c>
      <c r="P64">
        <v>269.19</v>
      </c>
      <c r="Q64">
        <v>28.61</v>
      </c>
      <c r="S64" s="9">
        <v>3200</v>
      </c>
      <c r="T64">
        <v>40.19</v>
      </c>
      <c r="U64">
        <v>106.03</v>
      </c>
      <c r="V64">
        <v>286.95999999999998</v>
      </c>
      <c r="W64">
        <v>30.53</v>
      </c>
      <c r="AB64" s="16">
        <f t="shared" si="52"/>
        <v>508.51873851841356</v>
      </c>
      <c r="AC64" s="16">
        <f t="shared" si="65"/>
        <v>165.114105781284</v>
      </c>
      <c r="AD64" s="16">
        <f t="shared" si="66"/>
        <v>137.5727433796973</v>
      </c>
      <c r="AE64" s="16">
        <f t="shared" si="67"/>
        <v>99.973637943797371</v>
      </c>
      <c r="AF64" s="16">
        <f t="shared" si="68"/>
        <v>105.8582514136349</v>
      </c>
      <c r="AG64" s="9">
        <v>3200</v>
      </c>
      <c r="AL64" s="16">
        <f t="shared" si="53"/>
        <v>508.51873851841356</v>
      </c>
      <c r="AM64" s="16">
        <f t="shared" si="69"/>
        <v>165.114105781284</v>
      </c>
      <c r="AN64" s="16">
        <f t="shared" si="70"/>
        <v>137.5727433796973</v>
      </c>
      <c r="AO64" s="16">
        <f t="shared" si="71"/>
        <v>99.973637943797371</v>
      </c>
      <c r="AP64" s="16">
        <f t="shared" si="72"/>
        <v>105.8582514136349</v>
      </c>
      <c r="AQ64" s="9">
        <v>3200</v>
      </c>
      <c r="AV64" s="16">
        <f t="shared" si="54"/>
        <v>508.51873851841356</v>
      </c>
      <c r="AW64" s="16">
        <f t="shared" si="73"/>
        <v>165.114105781284</v>
      </c>
      <c r="AX64" s="16">
        <f t="shared" si="74"/>
        <v>137.5727433796973</v>
      </c>
      <c r="AY64" s="16">
        <f t="shared" si="75"/>
        <v>99.973637943797371</v>
      </c>
      <c r="AZ64" s="16">
        <f t="shared" si="76"/>
        <v>105.8582514136349</v>
      </c>
      <c r="BA64" s="9">
        <v>3200</v>
      </c>
      <c r="BF64" s="16">
        <f t="shared" si="55"/>
        <v>508.51873851841356</v>
      </c>
      <c r="BG64" s="16">
        <f t="shared" si="77"/>
        <v>165.114105781284</v>
      </c>
      <c r="BH64" s="16">
        <f t="shared" si="78"/>
        <v>137.5727433796973</v>
      </c>
      <c r="BI64" s="16">
        <f t="shared" si="79"/>
        <v>99.973637943797371</v>
      </c>
      <c r="BJ64" s="16">
        <f t="shared" si="80"/>
        <v>105.8582514136349</v>
      </c>
      <c r="BK64" s="9">
        <v>3200</v>
      </c>
      <c r="BP64" s="16">
        <f t="shared" si="56"/>
        <v>508.51873851841356</v>
      </c>
      <c r="BQ64" s="16">
        <f t="shared" si="16"/>
        <v>165.114105781284</v>
      </c>
      <c r="BR64" s="16">
        <f t="shared" si="17"/>
        <v>137.5727433796973</v>
      </c>
      <c r="BS64" s="16">
        <f t="shared" si="18"/>
        <v>99.973637943797371</v>
      </c>
      <c r="BT64" s="16">
        <f t="shared" si="19"/>
        <v>105.8582514136349</v>
      </c>
      <c r="BU64" s="9">
        <v>3200</v>
      </c>
      <c r="BZ64" s="16">
        <f t="shared" si="57"/>
        <v>508.51873851841356</v>
      </c>
      <c r="CA64" s="16">
        <f t="shared" si="20"/>
        <v>165.114105781284</v>
      </c>
      <c r="CB64" s="16">
        <f t="shared" si="21"/>
        <v>137.5727433796973</v>
      </c>
      <c r="CC64" s="16">
        <f t="shared" si="22"/>
        <v>99.973637943797371</v>
      </c>
      <c r="CD64" s="16">
        <f t="shared" si="23"/>
        <v>105.8582514136349</v>
      </c>
      <c r="CE64" s="9">
        <v>3200</v>
      </c>
      <c r="CJ64" s="16">
        <f t="shared" si="58"/>
        <v>508.51873851841356</v>
      </c>
      <c r="CK64" s="16">
        <f t="shared" si="24"/>
        <v>165.114105781284</v>
      </c>
      <c r="CL64" s="16">
        <f t="shared" si="25"/>
        <v>137.5727433796973</v>
      </c>
      <c r="CM64" s="16">
        <f t="shared" si="26"/>
        <v>99.973637943797371</v>
      </c>
      <c r="CN64" s="16">
        <f t="shared" si="27"/>
        <v>105.8582514136349</v>
      </c>
      <c r="CO64" s="9">
        <v>3200</v>
      </c>
      <c r="CT64" s="16">
        <f t="shared" si="59"/>
        <v>508.51873851841356</v>
      </c>
      <c r="CU64" s="16">
        <f t="shared" si="28"/>
        <v>165.114105781284</v>
      </c>
      <c r="CV64" s="16">
        <f t="shared" si="29"/>
        <v>137.5727433796973</v>
      </c>
      <c r="CW64" s="16">
        <f t="shared" si="30"/>
        <v>99.973637943797371</v>
      </c>
      <c r="CX64" s="16">
        <f t="shared" si="31"/>
        <v>105.8582514136349</v>
      </c>
      <c r="CY64" s="9">
        <v>3200</v>
      </c>
      <c r="DD64" s="16">
        <f t="shared" si="60"/>
        <v>508.51873851841356</v>
      </c>
      <c r="DE64" s="16">
        <f t="shared" si="32"/>
        <v>165.114105781284</v>
      </c>
      <c r="DF64" s="16">
        <f t="shared" si="33"/>
        <v>137.5727433796973</v>
      </c>
      <c r="DG64" s="16">
        <f t="shared" si="34"/>
        <v>99.973637943797371</v>
      </c>
      <c r="DH64" s="16">
        <f t="shared" si="35"/>
        <v>105.8582514136349</v>
      </c>
      <c r="DI64" s="9">
        <v>3200</v>
      </c>
      <c r="DN64" s="16">
        <f t="shared" si="61"/>
        <v>508.51873851841356</v>
      </c>
      <c r="DO64" s="16">
        <f t="shared" si="36"/>
        <v>165.114105781284</v>
      </c>
      <c r="DP64" s="16">
        <f t="shared" si="37"/>
        <v>137.5727433796973</v>
      </c>
      <c r="DQ64" s="16">
        <f t="shared" si="38"/>
        <v>99.973637943797371</v>
      </c>
      <c r="DR64" s="16">
        <f t="shared" si="39"/>
        <v>105.8582514136349</v>
      </c>
      <c r="DS64" s="9">
        <v>3200</v>
      </c>
      <c r="DX64" s="16">
        <f t="shared" si="62"/>
        <v>508.51873851841356</v>
      </c>
      <c r="DY64" s="16">
        <f t="shared" si="40"/>
        <v>165.114105781284</v>
      </c>
      <c r="DZ64" s="16">
        <f t="shared" si="41"/>
        <v>137.5727433796973</v>
      </c>
      <c r="EA64" s="16">
        <f t="shared" si="42"/>
        <v>99.973637943797371</v>
      </c>
      <c r="EB64" s="16">
        <f t="shared" si="43"/>
        <v>105.8582514136349</v>
      </c>
      <c r="EC64" s="9">
        <v>3200</v>
      </c>
      <c r="EH64" s="16">
        <f t="shared" si="63"/>
        <v>508.51873851841356</v>
      </c>
      <c r="EI64" s="16">
        <f t="shared" si="44"/>
        <v>165.114105781284</v>
      </c>
      <c r="EJ64" s="16">
        <f t="shared" si="45"/>
        <v>137.5727433796973</v>
      </c>
      <c r="EK64" s="16">
        <f t="shared" si="46"/>
        <v>99.973637943797371</v>
      </c>
      <c r="EL64" s="16">
        <f t="shared" si="47"/>
        <v>105.8582514136349</v>
      </c>
      <c r="EM64" s="9">
        <v>3200</v>
      </c>
      <c r="ER64" s="16">
        <f t="shared" si="64"/>
        <v>508.51873851841356</v>
      </c>
      <c r="ES64" s="16">
        <f t="shared" si="48"/>
        <v>165.114105781284</v>
      </c>
      <c r="ET64" s="16">
        <f t="shared" si="49"/>
        <v>137.5727433796973</v>
      </c>
      <c r="EU64" s="16">
        <f t="shared" si="50"/>
        <v>99.973637943797371</v>
      </c>
      <c r="EV64" s="16">
        <f t="shared" si="51"/>
        <v>105.8582514136349</v>
      </c>
      <c r="EW64" s="9">
        <v>3200</v>
      </c>
    </row>
    <row r="65" spans="1:153" x14ac:dyDescent="0.3">
      <c r="A65" s="9">
        <v>3250</v>
      </c>
      <c r="B65">
        <v>62.45</v>
      </c>
      <c r="C65">
        <v>168.46</v>
      </c>
      <c r="D65">
        <v>339.1</v>
      </c>
      <c r="E65">
        <v>49.12</v>
      </c>
      <c r="G65" s="9">
        <v>3250</v>
      </c>
      <c r="H65">
        <v>56.48</v>
      </c>
      <c r="I65">
        <v>140.59</v>
      </c>
      <c r="J65">
        <v>290.89999999999998</v>
      </c>
      <c r="K65">
        <v>38.74</v>
      </c>
      <c r="M65" s="9">
        <v>3250</v>
      </c>
      <c r="N65">
        <v>37.17</v>
      </c>
      <c r="O65">
        <v>102</v>
      </c>
      <c r="P65">
        <v>269.77</v>
      </c>
      <c r="Q65">
        <v>28.67</v>
      </c>
      <c r="S65" s="9">
        <v>3250</v>
      </c>
      <c r="T65">
        <v>40.28</v>
      </c>
      <c r="U65">
        <v>108.05</v>
      </c>
      <c r="V65">
        <v>287.58</v>
      </c>
      <c r="W65">
        <v>30.59</v>
      </c>
      <c r="AB65" s="16">
        <f t="shared" si="52"/>
        <v>518.21074693611456</v>
      </c>
      <c r="AC65" s="16">
        <f t="shared" si="65"/>
        <v>168.19894812009508</v>
      </c>
      <c r="AD65" s="16">
        <f t="shared" si="66"/>
        <v>140.36409439294746</v>
      </c>
      <c r="AE65" s="16">
        <f t="shared" si="67"/>
        <v>101.80554321511954</v>
      </c>
      <c r="AF65" s="16">
        <f t="shared" si="68"/>
        <v>107.84216120795243</v>
      </c>
      <c r="AG65" s="9">
        <v>3250</v>
      </c>
      <c r="AL65" s="16">
        <f t="shared" si="53"/>
        <v>518.21074693611456</v>
      </c>
      <c r="AM65" s="16">
        <f t="shared" si="69"/>
        <v>168.19894812009508</v>
      </c>
      <c r="AN65" s="16">
        <f t="shared" si="70"/>
        <v>140.36409439294746</v>
      </c>
      <c r="AO65" s="16">
        <f t="shared" si="71"/>
        <v>101.80554321511954</v>
      </c>
      <c r="AP65" s="16">
        <f t="shared" si="72"/>
        <v>107.84216120795243</v>
      </c>
      <c r="AQ65" s="9">
        <v>3250</v>
      </c>
      <c r="AV65" s="16">
        <f t="shared" si="54"/>
        <v>518.21074693611456</v>
      </c>
      <c r="AW65" s="16">
        <f t="shared" si="73"/>
        <v>168.19894812009508</v>
      </c>
      <c r="AX65" s="16">
        <f t="shared" si="74"/>
        <v>140.36409439294746</v>
      </c>
      <c r="AY65" s="16">
        <f t="shared" si="75"/>
        <v>101.80554321511954</v>
      </c>
      <c r="AZ65" s="16">
        <f t="shared" si="76"/>
        <v>107.84216120795243</v>
      </c>
      <c r="BA65" s="9">
        <v>3250</v>
      </c>
      <c r="BF65" s="16">
        <f t="shared" si="55"/>
        <v>518.21074693611456</v>
      </c>
      <c r="BG65" s="16">
        <f t="shared" si="77"/>
        <v>168.19894812009508</v>
      </c>
      <c r="BH65" s="16">
        <f t="shared" si="78"/>
        <v>140.36409439294746</v>
      </c>
      <c r="BI65" s="16">
        <f t="shared" si="79"/>
        <v>101.80554321511954</v>
      </c>
      <c r="BJ65" s="16">
        <f t="shared" si="80"/>
        <v>107.84216120795243</v>
      </c>
      <c r="BK65" s="9">
        <v>3250</v>
      </c>
      <c r="BP65" s="16">
        <f t="shared" si="56"/>
        <v>518.21074693611456</v>
      </c>
      <c r="BQ65" s="16">
        <f t="shared" si="16"/>
        <v>168.19894812009508</v>
      </c>
      <c r="BR65" s="16">
        <f t="shared" si="17"/>
        <v>140.36409439294746</v>
      </c>
      <c r="BS65" s="16">
        <f t="shared" si="18"/>
        <v>101.80554321511954</v>
      </c>
      <c r="BT65" s="16">
        <f t="shared" si="19"/>
        <v>107.84216120795243</v>
      </c>
      <c r="BU65" s="9">
        <v>3250</v>
      </c>
      <c r="BZ65" s="16">
        <f t="shared" si="57"/>
        <v>518.21074693611456</v>
      </c>
      <c r="CA65" s="16">
        <f t="shared" si="20"/>
        <v>168.19894812009508</v>
      </c>
      <c r="CB65" s="16">
        <f t="shared" si="21"/>
        <v>140.36409439294746</v>
      </c>
      <c r="CC65" s="16">
        <f t="shared" si="22"/>
        <v>101.80554321511954</v>
      </c>
      <c r="CD65" s="16">
        <f t="shared" si="23"/>
        <v>107.84216120795243</v>
      </c>
      <c r="CE65" s="9">
        <v>3250</v>
      </c>
      <c r="CJ65" s="16">
        <f t="shared" si="58"/>
        <v>518.21074693611456</v>
      </c>
      <c r="CK65" s="16">
        <f t="shared" si="24"/>
        <v>168.19894812009508</v>
      </c>
      <c r="CL65" s="16">
        <f t="shared" si="25"/>
        <v>140.36409439294746</v>
      </c>
      <c r="CM65" s="16">
        <f t="shared" si="26"/>
        <v>101.80554321511954</v>
      </c>
      <c r="CN65" s="16">
        <f t="shared" si="27"/>
        <v>107.84216120795243</v>
      </c>
      <c r="CO65" s="9">
        <v>3250</v>
      </c>
      <c r="CT65" s="16">
        <f t="shared" si="59"/>
        <v>518.21074693611456</v>
      </c>
      <c r="CU65" s="16">
        <f t="shared" si="28"/>
        <v>168.19894812009508</v>
      </c>
      <c r="CV65" s="16">
        <f t="shared" si="29"/>
        <v>140.36409439294746</v>
      </c>
      <c r="CW65" s="16">
        <f t="shared" si="30"/>
        <v>101.80554321511954</v>
      </c>
      <c r="CX65" s="16">
        <f t="shared" si="31"/>
        <v>107.84216120795243</v>
      </c>
      <c r="CY65" s="9">
        <v>3250</v>
      </c>
      <c r="DD65" s="16">
        <f t="shared" si="60"/>
        <v>518.21074693611456</v>
      </c>
      <c r="DE65" s="16">
        <f t="shared" si="32"/>
        <v>168.19894812009508</v>
      </c>
      <c r="DF65" s="16">
        <f t="shared" si="33"/>
        <v>140.36409439294746</v>
      </c>
      <c r="DG65" s="16">
        <f t="shared" si="34"/>
        <v>101.80554321511954</v>
      </c>
      <c r="DH65" s="16">
        <f t="shared" si="35"/>
        <v>107.84216120795243</v>
      </c>
      <c r="DI65" s="9">
        <v>3250</v>
      </c>
      <c r="DN65" s="16">
        <f t="shared" si="61"/>
        <v>518.21074693611456</v>
      </c>
      <c r="DO65" s="16">
        <f t="shared" si="36"/>
        <v>168.19894812009508</v>
      </c>
      <c r="DP65" s="16">
        <f t="shared" si="37"/>
        <v>140.36409439294746</v>
      </c>
      <c r="DQ65" s="16">
        <f t="shared" si="38"/>
        <v>101.80554321511954</v>
      </c>
      <c r="DR65" s="16">
        <f t="shared" si="39"/>
        <v>107.84216120795243</v>
      </c>
      <c r="DS65" s="9">
        <v>3250</v>
      </c>
      <c r="DX65" s="16">
        <f t="shared" si="62"/>
        <v>518.21074693611456</v>
      </c>
      <c r="DY65" s="16">
        <f t="shared" si="40"/>
        <v>168.19894812009508</v>
      </c>
      <c r="DZ65" s="16">
        <f t="shared" si="41"/>
        <v>140.36409439294746</v>
      </c>
      <c r="EA65" s="16">
        <f t="shared" si="42"/>
        <v>101.80554321511954</v>
      </c>
      <c r="EB65" s="16">
        <f t="shared" si="43"/>
        <v>107.84216120795243</v>
      </c>
      <c r="EC65" s="9">
        <v>3250</v>
      </c>
      <c r="EH65" s="16">
        <f t="shared" si="63"/>
        <v>518.21074693611456</v>
      </c>
      <c r="EI65" s="16">
        <f t="shared" si="44"/>
        <v>168.19894812009508</v>
      </c>
      <c r="EJ65" s="16">
        <f t="shared" si="45"/>
        <v>140.36409439294746</v>
      </c>
      <c r="EK65" s="16">
        <f t="shared" si="46"/>
        <v>101.80554321511954</v>
      </c>
      <c r="EL65" s="16">
        <f t="shared" si="47"/>
        <v>107.84216120795243</v>
      </c>
      <c r="EM65" s="9">
        <v>3250</v>
      </c>
      <c r="ER65" s="16">
        <f t="shared" si="64"/>
        <v>518.21074693611456</v>
      </c>
      <c r="ES65" s="16">
        <f t="shared" si="48"/>
        <v>168.19894812009508</v>
      </c>
      <c r="ET65" s="16">
        <f t="shared" si="49"/>
        <v>140.36409439294746</v>
      </c>
      <c r="EU65" s="16">
        <f t="shared" si="50"/>
        <v>101.80554321511954</v>
      </c>
      <c r="EV65" s="16">
        <f t="shared" si="51"/>
        <v>107.84216120795243</v>
      </c>
      <c r="EW65" s="9">
        <v>3250</v>
      </c>
    </row>
    <row r="66" spans="1:153" x14ac:dyDescent="0.3">
      <c r="A66" s="9">
        <v>3300</v>
      </c>
      <c r="B66">
        <v>62.51</v>
      </c>
      <c r="C66">
        <v>171.59</v>
      </c>
      <c r="D66">
        <v>340.05</v>
      </c>
      <c r="E66">
        <v>48.99</v>
      </c>
      <c r="G66" s="9">
        <v>3300</v>
      </c>
      <c r="H66">
        <v>56.61</v>
      </c>
      <c r="I66">
        <v>143.41999999999999</v>
      </c>
      <c r="J66">
        <v>291.76</v>
      </c>
      <c r="K66">
        <v>38.68</v>
      </c>
      <c r="M66" s="9">
        <v>3300</v>
      </c>
      <c r="N66">
        <v>37.200000000000003</v>
      </c>
      <c r="O66">
        <v>103.86</v>
      </c>
      <c r="P66">
        <v>270.33</v>
      </c>
      <c r="Q66">
        <v>28.73</v>
      </c>
      <c r="S66" s="9">
        <v>3300</v>
      </c>
      <c r="T66">
        <v>40.36</v>
      </c>
      <c r="U66">
        <v>110.06</v>
      </c>
      <c r="V66">
        <v>288.2</v>
      </c>
      <c r="W66">
        <v>30.65</v>
      </c>
      <c r="AB66" s="16">
        <f t="shared" si="52"/>
        <v>528.03673383787725</v>
      </c>
      <c r="AC66" s="16">
        <f t="shared" si="65"/>
        <v>171.32188123691731</v>
      </c>
      <c r="AD66" s="16">
        <f t="shared" si="66"/>
        <v>143.19232032020014</v>
      </c>
      <c r="AE66" s="16">
        <f t="shared" si="67"/>
        <v>103.6649654311701</v>
      </c>
      <c r="AF66" s="16">
        <f t="shared" si="68"/>
        <v>109.85756684958972</v>
      </c>
      <c r="AG66" s="9">
        <v>3300</v>
      </c>
      <c r="AL66" s="16">
        <f t="shared" si="53"/>
        <v>528.03673383787725</v>
      </c>
      <c r="AM66" s="16">
        <f t="shared" si="69"/>
        <v>171.32188123691731</v>
      </c>
      <c r="AN66" s="16">
        <f t="shared" si="70"/>
        <v>143.19232032020014</v>
      </c>
      <c r="AO66" s="16">
        <f t="shared" si="71"/>
        <v>103.6649654311701</v>
      </c>
      <c r="AP66" s="16">
        <f t="shared" si="72"/>
        <v>109.85756684958972</v>
      </c>
      <c r="AQ66" s="9">
        <v>3300</v>
      </c>
      <c r="AV66" s="16">
        <f t="shared" si="54"/>
        <v>528.03673383787725</v>
      </c>
      <c r="AW66" s="16">
        <f t="shared" si="73"/>
        <v>171.32188123691731</v>
      </c>
      <c r="AX66" s="16">
        <f t="shared" si="74"/>
        <v>143.19232032020014</v>
      </c>
      <c r="AY66" s="16">
        <f t="shared" si="75"/>
        <v>103.6649654311701</v>
      </c>
      <c r="AZ66" s="16">
        <f t="shared" si="76"/>
        <v>109.85756684958972</v>
      </c>
      <c r="BA66" s="9">
        <v>3300</v>
      </c>
      <c r="BF66" s="16">
        <f t="shared" si="55"/>
        <v>528.03673383787725</v>
      </c>
      <c r="BG66" s="16">
        <f t="shared" si="77"/>
        <v>171.32188123691731</v>
      </c>
      <c r="BH66" s="16">
        <f t="shared" si="78"/>
        <v>143.19232032020014</v>
      </c>
      <c r="BI66" s="16">
        <f t="shared" si="79"/>
        <v>103.6649654311701</v>
      </c>
      <c r="BJ66" s="16">
        <f t="shared" si="80"/>
        <v>109.85756684958972</v>
      </c>
      <c r="BK66" s="9">
        <v>3300</v>
      </c>
      <c r="BP66" s="16">
        <f t="shared" si="56"/>
        <v>528.03673383787725</v>
      </c>
      <c r="BQ66" s="16">
        <f t="shared" si="16"/>
        <v>171.32188123691731</v>
      </c>
      <c r="BR66" s="16">
        <f t="shared" si="17"/>
        <v>143.19232032020014</v>
      </c>
      <c r="BS66" s="16">
        <f t="shared" si="18"/>
        <v>103.6649654311701</v>
      </c>
      <c r="BT66" s="16">
        <f t="shared" si="19"/>
        <v>109.85756684958972</v>
      </c>
      <c r="BU66" s="9">
        <v>3300</v>
      </c>
      <c r="BZ66" s="16">
        <f t="shared" si="57"/>
        <v>528.03673383787725</v>
      </c>
      <c r="CA66" s="16">
        <f t="shared" si="20"/>
        <v>171.32188123691731</v>
      </c>
      <c r="CB66" s="16">
        <f t="shared" si="21"/>
        <v>143.19232032020014</v>
      </c>
      <c r="CC66" s="16">
        <f t="shared" si="22"/>
        <v>103.6649654311701</v>
      </c>
      <c r="CD66" s="16">
        <f t="shared" si="23"/>
        <v>109.85756684958972</v>
      </c>
      <c r="CE66" s="9">
        <v>3300</v>
      </c>
      <c r="CJ66" s="16">
        <f t="shared" si="58"/>
        <v>528.03673383787725</v>
      </c>
      <c r="CK66" s="16">
        <f t="shared" si="24"/>
        <v>171.32188123691731</v>
      </c>
      <c r="CL66" s="16">
        <f t="shared" si="25"/>
        <v>143.19232032020014</v>
      </c>
      <c r="CM66" s="16">
        <f t="shared" si="26"/>
        <v>103.6649654311701</v>
      </c>
      <c r="CN66" s="16">
        <f t="shared" si="27"/>
        <v>109.85756684958972</v>
      </c>
      <c r="CO66" s="9">
        <v>3300</v>
      </c>
      <c r="CT66" s="16">
        <f t="shared" si="59"/>
        <v>528.03673383787725</v>
      </c>
      <c r="CU66" s="16">
        <f t="shared" si="28"/>
        <v>171.32188123691731</v>
      </c>
      <c r="CV66" s="16">
        <f t="shared" si="29"/>
        <v>143.19232032020014</v>
      </c>
      <c r="CW66" s="16">
        <f t="shared" si="30"/>
        <v>103.6649654311701</v>
      </c>
      <c r="CX66" s="16">
        <f t="shared" si="31"/>
        <v>109.85756684958972</v>
      </c>
      <c r="CY66" s="9">
        <v>3300</v>
      </c>
      <c r="DD66" s="16">
        <f t="shared" si="60"/>
        <v>528.03673383787725</v>
      </c>
      <c r="DE66" s="16">
        <f t="shared" si="32"/>
        <v>171.32188123691731</v>
      </c>
      <c r="DF66" s="16">
        <f t="shared" si="33"/>
        <v>143.19232032020014</v>
      </c>
      <c r="DG66" s="16">
        <f t="shared" si="34"/>
        <v>103.6649654311701</v>
      </c>
      <c r="DH66" s="16">
        <f t="shared" si="35"/>
        <v>109.85756684958972</v>
      </c>
      <c r="DI66" s="9">
        <v>3300</v>
      </c>
      <c r="DN66" s="16">
        <f t="shared" si="61"/>
        <v>528.03673383787725</v>
      </c>
      <c r="DO66" s="16">
        <f t="shared" si="36"/>
        <v>171.32188123691731</v>
      </c>
      <c r="DP66" s="16">
        <f t="shared" si="37"/>
        <v>143.19232032020014</v>
      </c>
      <c r="DQ66" s="16">
        <f t="shared" si="38"/>
        <v>103.6649654311701</v>
      </c>
      <c r="DR66" s="16">
        <f t="shared" si="39"/>
        <v>109.85756684958972</v>
      </c>
      <c r="DS66" s="9">
        <v>3300</v>
      </c>
      <c r="DX66" s="16">
        <f t="shared" si="62"/>
        <v>528.03673383787725</v>
      </c>
      <c r="DY66" s="16">
        <f t="shared" si="40"/>
        <v>171.32188123691731</v>
      </c>
      <c r="DZ66" s="16">
        <f t="shared" si="41"/>
        <v>143.19232032020014</v>
      </c>
      <c r="EA66" s="16">
        <f t="shared" si="42"/>
        <v>103.6649654311701</v>
      </c>
      <c r="EB66" s="16">
        <f t="shared" si="43"/>
        <v>109.85756684958972</v>
      </c>
      <c r="EC66" s="9">
        <v>3300</v>
      </c>
      <c r="EH66" s="16">
        <f t="shared" si="63"/>
        <v>528.03673383787725</v>
      </c>
      <c r="EI66" s="16">
        <f t="shared" si="44"/>
        <v>171.32188123691731</v>
      </c>
      <c r="EJ66" s="16">
        <f t="shared" si="45"/>
        <v>143.19232032020014</v>
      </c>
      <c r="EK66" s="16">
        <f t="shared" si="46"/>
        <v>103.6649654311701</v>
      </c>
      <c r="EL66" s="16">
        <f t="shared" si="47"/>
        <v>109.85756684958972</v>
      </c>
      <c r="EM66" s="9">
        <v>3300</v>
      </c>
      <c r="ER66" s="16">
        <f t="shared" si="64"/>
        <v>528.03673383787725</v>
      </c>
      <c r="ES66" s="16">
        <f t="shared" si="48"/>
        <v>171.32188123691731</v>
      </c>
      <c r="ET66" s="16">
        <f t="shared" si="49"/>
        <v>143.19232032020014</v>
      </c>
      <c r="EU66" s="16">
        <f t="shared" si="50"/>
        <v>103.6649654311701</v>
      </c>
      <c r="EV66" s="16">
        <f t="shared" si="51"/>
        <v>109.85756684958972</v>
      </c>
      <c r="EW66" s="9">
        <v>3300</v>
      </c>
    </row>
    <row r="67" spans="1:153" x14ac:dyDescent="0.3">
      <c r="A67" s="9">
        <v>3350</v>
      </c>
      <c r="B67">
        <v>62.56</v>
      </c>
      <c r="C67">
        <v>174.72</v>
      </c>
      <c r="D67">
        <v>340.99</v>
      </c>
      <c r="E67">
        <v>48.87</v>
      </c>
      <c r="G67" s="9">
        <v>3350</v>
      </c>
      <c r="H67">
        <v>56.73</v>
      </c>
      <c r="I67">
        <v>146.25</v>
      </c>
      <c r="J67">
        <v>292.62</v>
      </c>
      <c r="K67">
        <v>38.630000000000003</v>
      </c>
      <c r="M67" s="9">
        <v>3350</v>
      </c>
      <c r="N67">
        <v>37.22</v>
      </c>
      <c r="O67">
        <v>105.72</v>
      </c>
      <c r="P67">
        <v>270.89</v>
      </c>
      <c r="Q67">
        <v>28.79</v>
      </c>
      <c r="S67" s="9">
        <v>3350</v>
      </c>
      <c r="T67">
        <v>40.44</v>
      </c>
      <c r="U67">
        <v>112.08</v>
      </c>
      <c r="V67">
        <v>288.8</v>
      </c>
      <c r="W67">
        <v>30.71</v>
      </c>
      <c r="AB67" s="16">
        <f t="shared" si="52"/>
        <v>538.04765239814401</v>
      </c>
      <c r="AC67" s="16">
        <f t="shared" si="65"/>
        <v>174.49833322145835</v>
      </c>
      <c r="AD67" s="16">
        <f t="shared" si="66"/>
        <v>146.07005511542093</v>
      </c>
      <c r="AE67" s="16">
        <f t="shared" si="67"/>
        <v>105.56304420185596</v>
      </c>
      <c r="AF67" s="16">
        <f t="shared" ref="AF67:AF70" si="81">((6.4958291549*10^-19)*(AG67^6))-((7.8224528491*10^-15)*(AG67^5))+((3.7120417697*10^-11)*(AG67^4))-((8.798317617*10^-8)*(AG67^3))+((1.0982327235*10^-4)*(AG67^2))-((3.2606444641*10^-2)*(AG67))+(3.5786489003)</f>
        <v>111.91621985940873</v>
      </c>
      <c r="AG67" s="9">
        <v>3350</v>
      </c>
      <c r="AL67" s="16">
        <f t="shared" si="53"/>
        <v>538.04765239814401</v>
      </c>
      <c r="AM67" s="16">
        <f t="shared" si="69"/>
        <v>174.49833322145835</v>
      </c>
      <c r="AN67" s="16">
        <f t="shared" si="70"/>
        <v>146.07005511542093</v>
      </c>
      <c r="AO67" s="16">
        <f t="shared" si="71"/>
        <v>105.56304420185596</v>
      </c>
      <c r="AP67" s="16">
        <f t="shared" ref="AP67:AP70" si="82">((6.4958291549*10^-19)*(AQ67^6))-((7.8224528491*10^-15)*(AQ67^5))+((3.7120417697*10^-11)*(AQ67^4))-((8.798317617*10^-8)*(AQ67^3))+((1.0982327235*10^-4)*(AQ67^2))-((3.2606444641*10^-2)*(AQ67))+(3.5786489003)</f>
        <v>111.91621985940873</v>
      </c>
      <c r="AQ67" s="9">
        <v>3350</v>
      </c>
      <c r="AV67" s="16">
        <f t="shared" si="54"/>
        <v>538.04765239814401</v>
      </c>
      <c r="AW67" s="16">
        <f t="shared" si="73"/>
        <v>174.49833322145835</v>
      </c>
      <c r="AX67" s="16">
        <f t="shared" si="74"/>
        <v>146.07005511542093</v>
      </c>
      <c r="AY67" s="16">
        <f t="shared" si="75"/>
        <v>105.56304420185596</v>
      </c>
      <c r="AZ67" s="16">
        <f t="shared" ref="AZ67:AZ70" si="83">((6.4958291549*10^-19)*(BA67^6))-((7.8224528491*10^-15)*(BA67^5))+((3.7120417697*10^-11)*(BA67^4))-((8.798317617*10^-8)*(BA67^3))+((1.0982327235*10^-4)*(BA67^2))-((3.2606444641*10^-2)*(BA67))+(3.5786489003)</f>
        <v>111.91621985940873</v>
      </c>
      <c r="BA67" s="9">
        <v>3350</v>
      </c>
      <c r="BF67" s="16">
        <f t="shared" si="55"/>
        <v>538.04765239814401</v>
      </c>
      <c r="BG67" s="16">
        <f t="shared" si="77"/>
        <v>174.49833322145835</v>
      </c>
      <c r="BH67" s="16">
        <f t="shared" si="78"/>
        <v>146.07005511542093</v>
      </c>
      <c r="BI67" s="16">
        <f t="shared" si="79"/>
        <v>105.56304420185596</v>
      </c>
      <c r="BJ67" s="16">
        <f t="shared" ref="BJ67:BJ70" si="84">((6.4958291549*10^-19)*(BK67^6))-((7.8224528491*10^-15)*(BK67^5))+((3.7120417697*10^-11)*(BK67^4))-((8.798317617*10^-8)*(BK67^3))+((1.0982327235*10^-4)*(BK67^2))-((3.2606444641*10^-2)*(BK67))+(3.5786489003)</f>
        <v>111.91621985940873</v>
      </c>
      <c r="BK67" s="9">
        <v>3350</v>
      </c>
      <c r="BP67" s="16">
        <f t="shared" si="56"/>
        <v>538.04765239814401</v>
      </c>
      <c r="BQ67" s="16">
        <f t="shared" ref="BQ67:BQ70" si="85">((8.5770134353*10^-19)*(BU67^6))-((1.0374875556*10^-14)*(BU67^5))+((4.9689475953*10^-11)*(BU67^4))-((1.2019118054*10^-7)*(BU67^3))+((1.5650954893*10^-4)*(BU67^2))-((4.8239362033*10^-2)*(BU67))+5.2084519626</f>
        <v>174.49833322145835</v>
      </c>
      <c r="BR67" s="16">
        <f t="shared" ref="BR67:BR70" si="86">((6.6506859177*10^-19)*(BU67^6))-((7.8984343104*10^-15)*(BU67^5))+((3.6879849877*10^-11)*(BU67^4))-((8.6386228559*10^-8)*(BU67^3))+((1.1074017861*10^-4)*(BU67^2))-((3.1241611608*10^-2)*(BU67))+(3.3006694533)</f>
        <v>146.07005511542093</v>
      </c>
      <c r="BS67" s="16">
        <f t="shared" ref="BS67:BS70" si="87">((5.9376621671*10^-19)*(BU67^6))-((7.1020711589*10^-15)*(BU67^5))+((3.3460896805*10^-11)*(BU67^4))-((7.8909601634*10^-8)*(BU67^3))+((9.8599769212*10^-5)*(BU67^2))-((2.8172899156*10^-2)*(BU67))+(3.05378908)</f>
        <v>105.56304420185596</v>
      </c>
      <c r="BT67" s="16">
        <f t="shared" ref="BT67:BT70" si="88">((6.4958291549*10^-19)*(BU67^6))-((7.8224528491*10^-15)*(BU67^5))+((3.7120417697*10^-11)*(BU67^4))-((8.798317617*10^-8)*(BU67^3))+((1.0982327235*10^-4)*(BU67^2))-((3.2606444641*10^-2)*(BU67))+(3.5786489003)</f>
        <v>111.91621985940873</v>
      </c>
      <c r="BU67" s="9">
        <v>3350</v>
      </c>
      <c r="BZ67" s="16">
        <f t="shared" si="57"/>
        <v>538.04765239814401</v>
      </c>
      <c r="CA67" s="16">
        <f t="shared" ref="CA67:CA70" si="89">((8.5770134353*10^-19)*(CE67^6))-((1.0374875556*10^-14)*(CE67^5))+((4.9689475953*10^-11)*(CE67^4))-((1.2019118054*10^-7)*(CE67^3))+((1.5650954893*10^-4)*(CE67^2))-((4.8239362033*10^-2)*(CE67))+5.2084519626</f>
        <v>174.49833322145835</v>
      </c>
      <c r="CB67" s="16">
        <f t="shared" ref="CB67:CB70" si="90">((6.6506859177*10^-19)*(CE67^6))-((7.8984343104*10^-15)*(CE67^5))+((3.6879849877*10^-11)*(CE67^4))-((8.6386228559*10^-8)*(CE67^3))+((1.1074017861*10^-4)*(CE67^2))-((3.1241611608*10^-2)*(CE67))+(3.3006694533)</f>
        <v>146.07005511542093</v>
      </c>
      <c r="CC67" s="16">
        <f t="shared" ref="CC67:CC70" si="91">((5.9376621671*10^-19)*(CE67^6))-((7.1020711589*10^-15)*(CE67^5))+((3.3460896805*10^-11)*(CE67^4))-((7.8909601634*10^-8)*(CE67^3))+((9.8599769212*10^-5)*(CE67^2))-((2.8172899156*10^-2)*(CE67))+(3.05378908)</f>
        <v>105.56304420185596</v>
      </c>
      <c r="CD67" s="16">
        <f t="shared" ref="CD67:CD70" si="92">((6.4958291549*10^-19)*(CE67^6))-((7.8224528491*10^-15)*(CE67^5))+((3.7120417697*10^-11)*(CE67^4))-((8.798317617*10^-8)*(CE67^3))+((1.0982327235*10^-4)*(CE67^2))-((3.2606444641*10^-2)*(CE67))+(3.5786489003)</f>
        <v>111.91621985940873</v>
      </c>
      <c r="CE67" s="9">
        <v>3350</v>
      </c>
      <c r="CJ67" s="16">
        <f t="shared" si="58"/>
        <v>538.04765239814401</v>
      </c>
      <c r="CK67" s="16">
        <f t="shared" ref="CK67:CK70" si="93">((8.5770134353*10^-19)*(CO67^6))-((1.0374875556*10^-14)*(CO67^5))+((4.9689475953*10^-11)*(CO67^4))-((1.2019118054*10^-7)*(CO67^3))+((1.5650954893*10^-4)*(CO67^2))-((4.8239362033*10^-2)*(CO67))+5.2084519626</f>
        <v>174.49833322145835</v>
      </c>
      <c r="CL67" s="16">
        <f t="shared" ref="CL67:CL70" si="94">((6.6506859177*10^-19)*(CO67^6))-((7.8984343104*10^-15)*(CO67^5))+((3.6879849877*10^-11)*(CO67^4))-((8.6386228559*10^-8)*(CO67^3))+((1.1074017861*10^-4)*(CO67^2))-((3.1241611608*10^-2)*(CO67))+(3.3006694533)</f>
        <v>146.07005511542093</v>
      </c>
      <c r="CM67" s="16">
        <f t="shared" ref="CM67:CM70" si="95">((5.9376621671*10^-19)*(CO67^6))-((7.1020711589*10^-15)*(CO67^5))+((3.3460896805*10^-11)*(CO67^4))-((7.8909601634*10^-8)*(CO67^3))+((9.8599769212*10^-5)*(CO67^2))-((2.8172899156*10^-2)*(CO67))+(3.05378908)</f>
        <v>105.56304420185596</v>
      </c>
      <c r="CN67" s="16">
        <f t="shared" ref="CN67:CN70" si="96">((6.4958291549*10^-19)*(CO67^6))-((7.8224528491*10^-15)*(CO67^5))+((3.7120417697*10^-11)*(CO67^4))-((8.798317617*10^-8)*(CO67^3))+((1.0982327235*10^-4)*(CO67^2))-((3.2606444641*10^-2)*(CO67))+(3.5786489003)</f>
        <v>111.91621985940873</v>
      </c>
      <c r="CO67" s="9">
        <v>3350</v>
      </c>
      <c r="CT67" s="16">
        <f t="shared" si="59"/>
        <v>538.04765239814401</v>
      </c>
      <c r="CU67" s="16">
        <f t="shared" ref="CU67:CU70" si="97">((8.5770134353*10^-19)*(CY67^6))-((1.0374875556*10^-14)*(CY67^5))+((4.9689475953*10^-11)*(CY67^4))-((1.2019118054*10^-7)*(CY67^3))+((1.5650954893*10^-4)*(CY67^2))-((4.8239362033*10^-2)*(CY67))+5.2084519626</f>
        <v>174.49833322145835</v>
      </c>
      <c r="CV67" s="16">
        <f t="shared" ref="CV67:CV70" si="98">((6.6506859177*10^-19)*(CY67^6))-((7.8984343104*10^-15)*(CY67^5))+((3.6879849877*10^-11)*(CY67^4))-((8.6386228559*10^-8)*(CY67^3))+((1.1074017861*10^-4)*(CY67^2))-((3.1241611608*10^-2)*(CY67))+(3.3006694533)</f>
        <v>146.07005511542093</v>
      </c>
      <c r="CW67" s="16">
        <f t="shared" ref="CW67:CW70" si="99">((5.9376621671*10^-19)*(CY67^6))-((7.1020711589*10^-15)*(CY67^5))+((3.3460896805*10^-11)*(CY67^4))-((7.8909601634*10^-8)*(CY67^3))+((9.8599769212*10^-5)*(CY67^2))-((2.8172899156*10^-2)*(CY67))+(3.05378908)</f>
        <v>105.56304420185596</v>
      </c>
      <c r="CX67" s="16">
        <f t="shared" ref="CX67:CX70" si="100">((6.4958291549*10^-19)*(CY67^6))-((7.8224528491*10^-15)*(CY67^5))+((3.7120417697*10^-11)*(CY67^4))-((8.798317617*10^-8)*(CY67^3))+((1.0982327235*10^-4)*(CY67^2))-((3.2606444641*10^-2)*(CY67))+(3.5786489003)</f>
        <v>111.91621985940873</v>
      </c>
      <c r="CY67" s="9">
        <v>3350</v>
      </c>
      <c r="DD67" s="16">
        <f t="shared" si="60"/>
        <v>538.04765239814401</v>
      </c>
      <c r="DE67" s="16">
        <f t="shared" ref="DE67:DE70" si="101">((8.5770134353*10^-19)*(DI67^6))-((1.0374875556*10^-14)*(DI67^5))+((4.9689475953*10^-11)*(DI67^4))-((1.2019118054*10^-7)*(DI67^3))+((1.5650954893*10^-4)*(DI67^2))-((4.8239362033*10^-2)*(DI67))+5.2084519626</f>
        <v>174.49833322145835</v>
      </c>
      <c r="DF67" s="16">
        <f t="shared" ref="DF67:DF70" si="102">((6.6506859177*10^-19)*(DI67^6))-((7.8984343104*10^-15)*(DI67^5))+((3.6879849877*10^-11)*(DI67^4))-((8.6386228559*10^-8)*(DI67^3))+((1.1074017861*10^-4)*(DI67^2))-((3.1241611608*10^-2)*(DI67))+(3.3006694533)</f>
        <v>146.07005511542093</v>
      </c>
      <c r="DG67" s="16">
        <f t="shared" ref="DG67:DG70" si="103">((5.9376621671*10^-19)*(DI67^6))-((7.1020711589*10^-15)*(DI67^5))+((3.3460896805*10^-11)*(DI67^4))-((7.8909601634*10^-8)*(DI67^3))+((9.8599769212*10^-5)*(DI67^2))-((2.8172899156*10^-2)*(DI67))+(3.05378908)</f>
        <v>105.56304420185596</v>
      </c>
      <c r="DH67" s="16">
        <f t="shared" ref="DH67:DH70" si="104">((6.4958291549*10^-19)*(DI67^6))-((7.8224528491*10^-15)*(DI67^5))+((3.7120417697*10^-11)*(DI67^4))-((8.798317617*10^-8)*(DI67^3))+((1.0982327235*10^-4)*(DI67^2))-((3.2606444641*10^-2)*(DI67))+(3.5786489003)</f>
        <v>111.91621985940873</v>
      </c>
      <c r="DI67" s="9">
        <v>3350</v>
      </c>
      <c r="DN67" s="16">
        <f t="shared" si="61"/>
        <v>538.04765239814401</v>
      </c>
      <c r="DO67" s="16">
        <f t="shared" ref="DO67:DO70" si="105">((8.5770134353*10^-19)*(DS67^6))-((1.0374875556*10^-14)*(DS67^5))+((4.9689475953*10^-11)*(DS67^4))-((1.2019118054*10^-7)*(DS67^3))+((1.5650954893*10^-4)*(DS67^2))-((4.8239362033*10^-2)*(DS67))+5.2084519626</f>
        <v>174.49833322145835</v>
      </c>
      <c r="DP67" s="16">
        <f t="shared" ref="DP67:DP70" si="106">((6.6506859177*10^-19)*(DS67^6))-((7.8984343104*10^-15)*(DS67^5))+((3.6879849877*10^-11)*(DS67^4))-((8.6386228559*10^-8)*(DS67^3))+((1.1074017861*10^-4)*(DS67^2))-((3.1241611608*10^-2)*(DS67))+(3.3006694533)</f>
        <v>146.07005511542093</v>
      </c>
      <c r="DQ67" s="16">
        <f t="shared" ref="DQ67:DQ70" si="107">((5.9376621671*10^-19)*(DS67^6))-((7.1020711589*10^-15)*(DS67^5))+((3.3460896805*10^-11)*(DS67^4))-((7.8909601634*10^-8)*(DS67^3))+((9.8599769212*10^-5)*(DS67^2))-((2.8172899156*10^-2)*(DS67))+(3.05378908)</f>
        <v>105.56304420185596</v>
      </c>
      <c r="DR67" s="16">
        <f t="shared" ref="DR67:DR70" si="108">((6.4958291549*10^-19)*(DS67^6))-((7.8224528491*10^-15)*(DS67^5))+((3.7120417697*10^-11)*(DS67^4))-((8.798317617*10^-8)*(DS67^3))+((1.0982327235*10^-4)*(DS67^2))-((3.2606444641*10^-2)*(DS67))+(3.5786489003)</f>
        <v>111.91621985940873</v>
      </c>
      <c r="DS67" s="9">
        <v>3350</v>
      </c>
      <c r="DX67" s="16">
        <f t="shared" si="62"/>
        <v>538.04765239814401</v>
      </c>
      <c r="DY67" s="16">
        <f t="shared" ref="DY67:DY70" si="109">((8.5770134353*10^-19)*(EC67^6))-((1.0374875556*10^-14)*(EC67^5))+((4.9689475953*10^-11)*(EC67^4))-((1.2019118054*10^-7)*(EC67^3))+((1.5650954893*10^-4)*(EC67^2))-((4.8239362033*10^-2)*(EC67))+5.2084519626</f>
        <v>174.49833322145835</v>
      </c>
      <c r="DZ67" s="16">
        <f t="shared" ref="DZ67:DZ70" si="110">((6.6506859177*10^-19)*(EC67^6))-((7.8984343104*10^-15)*(EC67^5))+((3.6879849877*10^-11)*(EC67^4))-((8.6386228559*10^-8)*(EC67^3))+((1.1074017861*10^-4)*(EC67^2))-((3.1241611608*10^-2)*(EC67))+(3.3006694533)</f>
        <v>146.07005511542093</v>
      </c>
      <c r="EA67" s="16">
        <f t="shared" ref="EA67:EA70" si="111">((5.9376621671*10^-19)*(EC67^6))-((7.1020711589*10^-15)*(EC67^5))+((3.3460896805*10^-11)*(EC67^4))-((7.8909601634*10^-8)*(EC67^3))+((9.8599769212*10^-5)*(EC67^2))-((2.8172899156*10^-2)*(EC67))+(3.05378908)</f>
        <v>105.56304420185596</v>
      </c>
      <c r="EB67" s="16">
        <f t="shared" ref="EB67:EB70" si="112">((6.4958291549*10^-19)*(EC67^6))-((7.8224528491*10^-15)*(EC67^5))+((3.7120417697*10^-11)*(EC67^4))-((8.798317617*10^-8)*(EC67^3))+((1.0982327235*10^-4)*(EC67^2))-((3.2606444641*10^-2)*(EC67))+(3.5786489003)</f>
        <v>111.91621985940873</v>
      </c>
      <c r="EC67" s="9">
        <v>3350</v>
      </c>
      <c r="EH67" s="16">
        <f t="shared" si="63"/>
        <v>538.04765239814401</v>
      </c>
      <c r="EI67" s="16">
        <f t="shared" ref="EI67:EI70" si="113">((8.5770134353*10^-19)*(EM67^6))-((1.0374875556*10^-14)*(EM67^5))+((4.9689475953*10^-11)*(EM67^4))-((1.2019118054*10^-7)*(EM67^3))+((1.5650954893*10^-4)*(EM67^2))-((4.8239362033*10^-2)*(EM67))+5.2084519626</f>
        <v>174.49833322145835</v>
      </c>
      <c r="EJ67" s="16">
        <f t="shared" ref="EJ67:EJ70" si="114">((6.6506859177*10^-19)*(EM67^6))-((7.8984343104*10^-15)*(EM67^5))+((3.6879849877*10^-11)*(EM67^4))-((8.6386228559*10^-8)*(EM67^3))+((1.1074017861*10^-4)*(EM67^2))-((3.1241611608*10^-2)*(EM67))+(3.3006694533)</f>
        <v>146.07005511542093</v>
      </c>
      <c r="EK67" s="16">
        <f t="shared" ref="EK67:EK70" si="115">((5.9376621671*10^-19)*(EM67^6))-((7.1020711589*10^-15)*(EM67^5))+((3.3460896805*10^-11)*(EM67^4))-((7.8909601634*10^-8)*(EM67^3))+((9.8599769212*10^-5)*(EM67^2))-((2.8172899156*10^-2)*(EM67))+(3.05378908)</f>
        <v>105.56304420185596</v>
      </c>
      <c r="EL67" s="16">
        <f t="shared" ref="EL67:EL70" si="116">((6.4958291549*10^-19)*(EM67^6))-((7.8224528491*10^-15)*(EM67^5))+((3.7120417697*10^-11)*(EM67^4))-((8.798317617*10^-8)*(EM67^3))+((1.0982327235*10^-4)*(EM67^2))-((3.2606444641*10^-2)*(EM67))+(3.5786489003)</f>
        <v>111.91621985940873</v>
      </c>
      <c r="EM67" s="9">
        <v>3350</v>
      </c>
      <c r="ER67" s="16">
        <f t="shared" si="64"/>
        <v>538.04765239814401</v>
      </c>
      <c r="ES67" s="16">
        <f t="shared" ref="ES67:ES70" si="117">((8.5770134353*10^-19)*(EW67^6))-((1.0374875556*10^-14)*(EW67^5))+((4.9689475953*10^-11)*(EW67^4))-((1.2019118054*10^-7)*(EW67^3))+((1.5650954893*10^-4)*(EW67^2))-((4.8239362033*10^-2)*(EW67))+5.2084519626</f>
        <v>174.49833322145835</v>
      </c>
      <c r="ET67" s="16">
        <f t="shared" ref="ET67:ET70" si="118">((6.6506859177*10^-19)*(EW67^6))-((7.8984343104*10^-15)*(EW67^5))+((3.6879849877*10^-11)*(EW67^4))-((8.6386228559*10^-8)*(EW67^3))+((1.1074017861*10^-4)*(EW67^2))-((3.1241611608*10^-2)*(EW67))+(3.3006694533)</f>
        <v>146.07005511542093</v>
      </c>
      <c r="EU67" s="16">
        <f t="shared" ref="EU67:EU70" si="119">((5.9376621671*10^-19)*(EW67^6))-((7.1020711589*10^-15)*(EW67^5))+((3.3460896805*10^-11)*(EW67^4))-((7.8909601634*10^-8)*(EW67^3))+((9.8599769212*10^-5)*(EW67^2))-((2.8172899156*10^-2)*(EW67))+(3.05378908)</f>
        <v>105.56304420185596</v>
      </c>
      <c r="EV67" s="16">
        <f t="shared" ref="EV67:EV70" si="120">((6.4958291549*10^-19)*(EW67^6))-((7.8224528491*10^-15)*(EW67^5))+((3.7120417697*10^-11)*(EW67^4))-((8.798317617*10^-8)*(EW67^3))+((1.0982327235*10^-4)*(EW67^2))-((3.2606444641*10^-2)*(EW67))+(3.5786489003)</f>
        <v>111.91621985940873</v>
      </c>
      <c r="EW67" s="9">
        <v>3350</v>
      </c>
    </row>
    <row r="68" spans="1:153" x14ac:dyDescent="0.3">
      <c r="A68" s="9">
        <v>3400</v>
      </c>
      <c r="B68">
        <v>62.61</v>
      </c>
      <c r="C68">
        <v>177.84</v>
      </c>
      <c r="D68">
        <v>341.92</v>
      </c>
      <c r="E68">
        <v>48.76</v>
      </c>
      <c r="G68" s="9">
        <v>3400</v>
      </c>
      <c r="H68">
        <v>56.85</v>
      </c>
      <c r="I68">
        <v>149.09</v>
      </c>
      <c r="J68">
        <v>293.45999999999998</v>
      </c>
      <c r="K68">
        <v>38.58</v>
      </c>
      <c r="M68" s="9">
        <v>3400</v>
      </c>
      <c r="N68">
        <v>37.25</v>
      </c>
      <c r="O68">
        <v>107.58</v>
      </c>
      <c r="P68">
        <v>271.45</v>
      </c>
      <c r="Q68">
        <v>28.84</v>
      </c>
      <c r="S68" s="9">
        <v>3400</v>
      </c>
      <c r="T68">
        <v>40.520000000000003</v>
      </c>
      <c r="U68">
        <v>114.11</v>
      </c>
      <c r="V68">
        <v>289.39999999999998</v>
      </c>
      <c r="W68">
        <v>30.77</v>
      </c>
      <c r="AB68" s="16">
        <f t="shared" ref="AB68:AB70" si="121">AC68+AD68+AE68+AF68</f>
        <v>548.30364576749594</v>
      </c>
      <c r="AC68" s="16">
        <f t="shared" si="65"/>
        <v>177.74652520318094</v>
      </c>
      <c r="AD68" s="16">
        <f t="shared" si="66"/>
        <v>149.01221317531201</v>
      </c>
      <c r="AE68" s="16">
        <f t="shared" si="67"/>
        <v>107.51291051552275</v>
      </c>
      <c r="AF68" s="16">
        <f t="shared" si="81"/>
        <v>114.03199687348022</v>
      </c>
      <c r="AG68" s="9">
        <v>3400</v>
      </c>
      <c r="AL68" s="16">
        <f t="shared" ref="AL68:AL70" si="122">AM68+AN68+AO68+AP68</f>
        <v>548.30364576749594</v>
      </c>
      <c r="AM68" s="16">
        <f t="shared" si="69"/>
        <v>177.74652520318094</v>
      </c>
      <c r="AN68" s="16">
        <f t="shared" si="70"/>
        <v>149.01221317531201</v>
      </c>
      <c r="AO68" s="16">
        <f t="shared" si="71"/>
        <v>107.51291051552275</v>
      </c>
      <c r="AP68" s="16">
        <f t="shared" si="82"/>
        <v>114.03199687348022</v>
      </c>
      <c r="AQ68" s="9">
        <v>3400</v>
      </c>
      <c r="AV68" s="16">
        <f t="shared" ref="AV68:AV70" si="123">AW68+AX68+AY68+AZ68</f>
        <v>548.30364576749594</v>
      </c>
      <c r="AW68" s="16">
        <f t="shared" si="73"/>
        <v>177.74652520318094</v>
      </c>
      <c r="AX68" s="16">
        <f t="shared" si="74"/>
        <v>149.01221317531201</v>
      </c>
      <c r="AY68" s="16">
        <f t="shared" si="75"/>
        <v>107.51291051552275</v>
      </c>
      <c r="AZ68" s="16">
        <f t="shared" si="83"/>
        <v>114.03199687348022</v>
      </c>
      <c r="BA68" s="9">
        <v>3400</v>
      </c>
      <c r="BF68" s="16">
        <f t="shared" ref="BF68:BF70" si="124">BG68+BH68+BI68+BJ68</f>
        <v>548.30364576749594</v>
      </c>
      <c r="BG68" s="16">
        <f t="shared" si="77"/>
        <v>177.74652520318094</v>
      </c>
      <c r="BH68" s="16">
        <f t="shared" si="78"/>
        <v>149.01221317531201</v>
      </c>
      <c r="BI68" s="16">
        <f t="shared" si="79"/>
        <v>107.51291051552275</v>
      </c>
      <c r="BJ68" s="16">
        <f t="shared" si="84"/>
        <v>114.03199687348022</v>
      </c>
      <c r="BK68" s="9">
        <v>3400</v>
      </c>
      <c r="BP68" s="16">
        <f t="shared" ref="BP68:BP70" si="125">BQ68+BR68+BS68+BT68</f>
        <v>548.30364576749594</v>
      </c>
      <c r="BQ68" s="16">
        <f t="shared" si="85"/>
        <v>177.74652520318094</v>
      </c>
      <c r="BR68" s="16">
        <f t="shared" si="86"/>
        <v>149.01221317531201</v>
      </c>
      <c r="BS68" s="16">
        <f t="shared" si="87"/>
        <v>107.51291051552275</v>
      </c>
      <c r="BT68" s="16">
        <f t="shared" si="88"/>
        <v>114.03199687348022</v>
      </c>
      <c r="BU68" s="9">
        <v>3400</v>
      </c>
      <c r="BZ68" s="16">
        <f t="shared" ref="BZ68:BZ70" si="126">CA68+CB68+CC68+CD68</f>
        <v>548.30364576749594</v>
      </c>
      <c r="CA68" s="16">
        <f t="shared" si="89"/>
        <v>177.74652520318094</v>
      </c>
      <c r="CB68" s="16">
        <f t="shared" si="90"/>
        <v>149.01221317531201</v>
      </c>
      <c r="CC68" s="16">
        <f t="shared" si="91"/>
        <v>107.51291051552275</v>
      </c>
      <c r="CD68" s="16">
        <f t="shared" si="92"/>
        <v>114.03199687348022</v>
      </c>
      <c r="CE68" s="9">
        <v>3400</v>
      </c>
      <c r="CJ68" s="16">
        <f t="shared" ref="CJ68:CJ70" si="127">CK68+CL68+CM68+CN68</f>
        <v>548.30364576749594</v>
      </c>
      <c r="CK68" s="16">
        <f t="shared" si="93"/>
        <v>177.74652520318094</v>
      </c>
      <c r="CL68" s="16">
        <f t="shared" si="94"/>
        <v>149.01221317531201</v>
      </c>
      <c r="CM68" s="16">
        <f t="shared" si="95"/>
        <v>107.51291051552275</v>
      </c>
      <c r="CN68" s="16">
        <f t="shared" si="96"/>
        <v>114.03199687348022</v>
      </c>
      <c r="CO68" s="9">
        <v>3400</v>
      </c>
      <c r="CT68" s="16">
        <f t="shared" ref="CT68:CT70" si="128">CU68+CV68+CW68+CX68</f>
        <v>548.30364576749594</v>
      </c>
      <c r="CU68" s="16">
        <f t="shared" si="97"/>
        <v>177.74652520318094</v>
      </c>
      <c r="CV68" s="16">
        <f t="shared" si="98"/>
        <v>149.01221317531201</v>
      </c>
      <c r="CW68" s="16">
        <f t="shared" si="99"/>
        <v>107.51291051552275</v>
      </c>
      <c r="CX68" s="16">
        <f t="shared" si="100"/>
        <v>114.03199687348022</v>
      </c>
      <c r="CY68" s="9">
        <v>3400</v>
      </c>
      <c r="DD68" s="16">
        <f t="shared" ref="DD68:DD70" si="129">DE68+DF68+DG68+DH68</f>
        <v>548.30364576749594</v>
      </c>
      <c r="DE68" s="16">
        <f t="shared" si="101"/>
        <v>177.74652520318094</v>
      </c>
      <c r="DF68" s="16">
        <f t="shared" si="102"/>
        <v>149.01221317531201</v>
      </c>
      <c r="DG68" s="16">
        <f t="shared" si="103"/>
        <v>107.51291051552275</v>
      </c>
      <c r="DH68" s="16">
        <f t="shared" si="104"/>
        <v>114.03199687348022</v>
      </c>
      <c r="DI68" s="9">
        <v>3400</v>
      </c>
      <c r="DN68" s="16">
        <f t="shared" ref="DN68:DN70" si="130">DO68+DP68+DQ68+DR68</f>
        <v>548.30364576749594</v>
      </c>
      <c r="DO68" s="16">
        <f t="shared" si="105"/>
        <v>177.74652520318094</v>
      </c>
      <c r="DP68" s="16">
        <f t="shared" si="106"/>
        <v>149.01221317531201</v>
      </c>
      <c r="DQ68" s="16">
        <f t="shared" si="107"/>
        <v>107.51291051552275</v>
      </c>
      <c r="DR68" s="16">
        <f t="shared" si="108"/>
        <v>114.03199687348022</v>
      </c>
      <c r="DS68" s="9">
        <v>3400</v>
      </c>
      <c r="DX68" s="16">
        <f t="shared" ref="DX68:DX70" si="131">DY68+DZ68+EA68+EB68</f>
        <v>548.30364576749594</v>
      </c>
      <c r="DY68" s="16">
        <f t="shared" si="109"/>
        <v>177.74652520318094</v>
      </c>
      <c r="DZ68" s="16">
        <f t="shared" si="110"/>
        <v>149.01221317531201</v>
      </c>
      <c r="EA68" s="16">
        <f t="shared" si="111"/>
        <v>107.51291051552275</v>
      </c>
      <c r="EB68" s="16">
        <f t="shared" si="112"/>
        <v>114.03199687348022</v>
      </c>
      <c r="EC68" s="9">
        <v>3400</v>
      </c>
      <c r="EH68" s="16">
        <f t="shared" ref="EH68:EH70" si="132">EI68+EJ68+EK68+EL68</f>
        <v>548.30364576749594</v>
      </c>
      <c r="EI68" s="16">
        <f t="shared" si="113"/>
        <v>177.74652520318094</v>
      </c>
      <c r="EJ68" s="16">
        <f t="shared" si="114"/>
        <v>149.01221317531201</v>
      </c>
      <c r="EK68" s="16">
        <f t="shared" si="115"/>
        <v>107.51291051552275</v>
      </c>
      <c r="EL68" s="16">
        <f t="shared" si="116"/>
        <v>114.03199687348022</v>
      </c>
      <c r="EM68" s="9">
        <v>3400</v>
      </c>
      <c r="ER68" s="16">
        <f t="shared" ref="ER68:ER70" si="133">ES68+ET68+EU68+EV68</f>
        <v>548.30364576749594</v>
      </c>
      <c r="ES68" s="16">
        <f t="shared" si="117"/>
        <v>177.74652520318094</v>
      </c>
      <c r="ET68" s="16">
        <f t="shared" si="118"/>
        <v>149.01221317531201</v>
      </c>
      <c r="EU68" s="16">
        <f t="shared" si="119"/>
        <v>107.51291051552275</v>
      </c>
      <c r="EV68" s="16">
        <f t="shared" si="120"/>
        <v>114.03199687348022</v>
      </c>
      <c r="EW68" s="9">
        <v>3400</v>
      </c>
    </row>
    <row r="69" spans="1:153" x14ac:dyDescent="0.3">
      <c r="A69" s="9">
        <v>3450</v>
      </c>
      <c r="B69">
        <v>62.66</v>
      </c>
      <c r="C69">
        <v>180.98</v>
      </c>
      <c r="D69">
        <v>342.83</v>
      </c>
      <c r="E69">
        <v>48.65</v>
      </c>
      <c r="G69" s="9">
        <v>3450</v>
      </c>
      <c r="H69">
        <v>56.96</v>
      </c>
      <c r="I69">
        <v>151.94</v>
      </c>
      <c r="J69">
        <v>294.29000000000002</v>
      </c>
      <c r="K69">
        <v>38.53</v>
      </c>
      <c r="M69" s="9">
        <v>3450</v>
      </c>
      <c r="N69">
        <v>37.270000000000003</v>
      </c>
      <c r="O69">
        <v>109.45</v>
      </c>
      <c r="P69">
        <v>271.99</v>
      </c>
      <c r="Q69">
        <v>28.9</v>
      </c>
      <c r="S69" s="9">
        <v>3450</v>
      </c>
      <c r="T69">
        <v>40.6</v>
      </c>
      <c r="U69">
        <v>116.13</v>
      </c>
      <c r="V69">
        <v>290</v>
      </c>
      <c r="W69">
        <v>30.83</v>
      </c>
      <c r="AB69" s="16">
        <f t="shared" si="121"/>
        <v>558.87487155669669</v>
      </c>
      <c r="AC69" s="16">
        <f t="shared" si="65"/>
        <v>181.08772396127694</v>
      </c>
      <c r="AD69" s="16">
        <f t="shared" si="66"/>
        <v>152.03619070246461</v>
      </c>
      <c r="AE69" s="16">
        <f t="shared" si="67"/>
        <v>109.52986462263968</v>
      </c>
      <c r="AF69" s="16">
        <f t="shared" si="81"/>
        <v>116.22109227031549</v>
      </c>
      <c r="AG69" s="9">
        <v>3450</v>
      </c>
      <c r="AL69" s="16">
        <f t="shared" si="122"/>
        <v>558.87487155669669</v>
      </c>
      <c r="AM69" s="16">
        <f t="shared" si="69"/>
        <v>181.08772396127694</v>
      </c>
      <c r="AN69" s="16">
        <f t="shared" si="70"/>
        <v>152.03619070246461</v>
      </c>
      <c r="AO69" s="16">
        <f t="shared" si="71"/>
        <v>109.52986462263968</v>
      </c>
      <c r="AP69" s="16">
        <f t="shared" si="82"/>
        <v>116.22109227031549</v>
      </c>
      <c r="AQ69" s="9">
        <v>3450</v>
      </c>
      <c r="AV69" s="16">
        <f t="shared" si="123"/>
        <v>558.87487155669669</v>
      </c>
      <c r="AW69" s="16">
        <f t="shared" si="73"/>
        <v>181.08772396127694</v>
      </c>
      <c r="AX69" s="16">
        <f t="shared" si="74"/>
        <v>152.03619070246461</v>
      </c>
      <c r="AY69" s="16">
        <f t="shared" si="75"/>
        <v>109.52986462263968</v>
      </c>
      <c r="AZ69" s="16">
        <f t="shared" si="83"/>
        <v>116.22109227031549</v>
      </c>
      <c r="BA69" s="9">
        <v>3450</v>
      </c>
      <c r="BF69" s="16">
        <f t="shared" si="124"/>
        <v>558.87487155669669</v>
      </c>
      <c r="BG69" s="16">
        <f t="shared" si="77"/>
        <v>181.08772396127694</v>
      </c>
      <c r="BH69" s="16">
        <f t="shared" si="78"/>
        <v>152.03619070246461</v>
      </c>
      <c r="BI69" s="16">
        <f t="shared" si="79"/>
        <v>109.52986462263968</v>
      </c>
      <c r="BJ69" s="16">
        <f t="shared" si="84"/>
        <v>116.22109227031549</v>
      </c>
      <c r="BK69" s="9">
        <v>3450</v>
      </c>
      <c r="BP69" s="16">
        <f t="shared" si="125"/>
        <v>558.87487155669669</v>
      </c>
      <c r="BQ69" s="16">
        <f t="shared" si="85"/>
        <v>181.08772396127694</v>
      </c>
      <c r="BR69" s="16">
        <f t="shared" si="86"/>
        <v>152.03619070246461</v>
      </c>
      <c r="BS69" s="16">
        <f t="shared" si="87"/>
        <v>109.52986462263968</v>
      </c>
      <c r="BT69" s="16">
        <f t="shared" si="88"/>
        <v>116.22109227031549</v>
      </c>
      <c r="BU69" s="9">
        <v>3450</v>
      </c>
      <c r="BZ69" s="16">
        <f t="shared" si="126"/>
        <v>558.87487155669669</v>
      </c>
      <c r="CA69" s="16">
        <f t="shared" si="89"/>
        <v>181.08772396127694</v>
      </c>
      <c r="CB69" s="16">
        <f t="shared" si="90"/>
        <v>152.03619070246461</v>
      </c>
      <c r="CC69" s="16">
        <f t="shared" si="91"/>
        <v>109.52986462263968</v>
      </c>
      <c r="CD69" s="16">
        <f t="shared" si="92"/>
        <v>116.22109227031549</v>
      </c>
      <c r="CE69" s="9">
        <v>3450</v>
      </c>
      <c r="CJ69" s="16">
        <f t="shared" si="127"/>
        <v>558.87487155669669</v>
      </c>
      <c r="CK69" s="16">
        <f t="shared" si="93"/>
        <v>181.08772396127694</v>
      </c>
      <c r="CL69" s="16">
        <f t="shared" si="94"/>
        <v>152.03619070246461</v>
      </c>
      <c r="CM69" s="16">
        <f t="shared" si="95"/>
        <v>109.52986462263968</v>
      </c>
      <c r="CN69" s="16">
        <f t="shared" si="96"/>
        <v>116.22109227031549</v>
      </c>
      <c r="CO69" s="9">
        <v>3450</v>
      </c>
      <c r="CT69" s="16">
        <f t="shared" si="128"/>
        <v>558.87487155669669</v>
      </c>
      <c r="CU69" s="16">
        <f t="shared" si="97"/>
        <v>181.08772396127694</v>
      </c>
      <c r="CV69" s="16">
        <f t="shared" si="98"/>
        <v>152.03619070246461</v>
      </c>
      <c r="CW69" s="16">
        <f t="shared" si="99"/>
        <v>109.52986462263968</v>
      </c>
      <c r="CX69" s="16">
        <f t="shared" si="100"/>
        <v>116.22109227031549</v>
      </c>
      <c r="CY69" s="9">
        <v>3450</v>
      </c>
      <c r="DD69" s="16">
        <f t="shared" si="129"/>
        <v>558.87487155669669</v>
      </c>
      <c r="DE69" s="16">
        <f t="shared" si="101"/>
        <v>181.08772396127694</v>
      </c>
      <c r="DF69" s="16">
        <f t="shared" si="102"/>
        <v>152.03619070246461</v>
      </c>
      <c r="DG69" s="16">
        <f t="shared" si="103"/>
        <v>109.52986462263968</v>
      </c>
      <c r="DH69" s="16">
        <f t="shared" si="104"/>
        <v>116.22109227031549</v>
      </c>
      <c r="DI69" s="9">
        <v>3450</v>
      </c>
      <c r="DN69" s="16">
        <f t="shared" si="130"/>
        <v>558.87487155669669</v>
      </c>
      <c r="DO69" s="16">
        <f t="shared" si="105"/>
        <v>181.08772396127694</v>
      </c>
      <c r="DP69" s="16">
        <f t="shared" si="106"/>
        <v>152.03619070246461</v>
      </c>
      <c r="DQ69" s="16">
        <f t="shared" si="107"/>
        <v>109.52986462263968</v>
      </c>
      <c r="DR69" s="16">
        <f t="shared" si="108"/>
        <v>116.22109227031549</v>
      </c>
      <c r="DS69" s="9">
        <v>3450</v>
      </c>
      <c r="DX69" s="16">
        <f t="shared" si="131"/>
        <v>558.87487155669669</v>
      </c>
      <c r="DY69" s="16">
        <f t="shared" si="109"/>
        <v>181.08772396127694</v>
      </c>
      <c r="DZ69" s="16">
        <f t="shared" si="110"/>
        <v>152.03619070246461</v>
      </c>
      <c r="EA69" s="16">
        <f t="shared" si="111"/>
        <v>109.52986462263968</v>
      </c>
      <c r="EB69" s="16">
        <f t="shared" si="112"/>
        <v>116.22109227031549</v>
      </c>
      <c r="EC69" s="9">
        <v>3450</v>
      </c>
      <c r="EH69" s="16">
        <f t="shared" si="132"/>
        <v>558.87487155669669</v>
      </c>
      <c r="EI69" s="16">
        <f t="shared" si="113"/>
        <v>181.08772396127694</v>
      </c>
      <c r="EJ69" s="16">
        <f t="shared" si="114"/>
        <v>152.03619070246461</v>
      </c>
      <c r="EK69" s="16">
        <f t="shared" si="115"/>
        <v>109.52986462263968</v>
      </c>
      <c r="EL69" s="16">
        <f t="shared" si="116"/>
        <v>116.22109227031549</v>
      </c>
      <c r="EM69" s="9">
        <v>3450</v>
      </c>
      <c r="ER69" s="16">
        <f t="shared" si="133"/>
        <v>558.87487155669669</v>
      </c>
      <c r="ES69" s="16">
        <f t="shared" si="117"/>
        <v>181.08772396127694</v>
      </c>
      <c r="ET69" s="16">
        <f t="shared" si="118"/>
        <v>152.03619070246461</v>
      </c>
      <c r="EU69" s="16">
        <f t="shared" si="119"/>
        <v>109.52986462263968</v>
      </c>
      <c r="EV69" s="16">
        <f t="shared" si="120"/>
        <v>116.22109227031549</v>
      </c>
      <c r="EW69" s="9">
        <v>3450</v>
      </c>
    </row>
    <row r="70" spans="1:153" x14ac:dyDescent="0.3">
      <c r="A70" s="9">
        <v>3500</v>
      </c>
      <c r="B70">
        <v>62.72</v>
      </c>
      <c r="C70">
        <v>184.11</v>
      </c>
      <c r="D70">
        <v>343.73</v>
      </c>
      <c r="E70">
        <v>48.54</v>
      </c>
      <c r="G70" s="9">
        <v>3500</v>
      </c>
      <c r="H70">
        <v>57.07</v>
      </c>
      <c r="I70">
        <v>154.79</v>
      </c>
      <c r="J70">
        <v>295.11</v>
      </c>
      <c r="K70">
        <v>38.49</v>
      </c>
      <c r="M70" s="9">
        <v>3500</v>
      </c>
      <c r="N70">
        <v>37.299999999999997</v>
      </c>
      <c r="O70">
        <v>111.31</v>
      </c>
      <c r="P70">
        <v>272.52999999999997</v>
      </c>
      <c r="Q70">
        <v>28.95</v>
      </c>
      <c r="S70" s="9">
        <v>3500</v>
      </c>
      <c r="T70">
        <v>40.68</v>
      </c>
      <c r="U70">
        <v>118.17</v>
      </c>
      <c r="V70">
        <v>290.58</v>
      </c>
      <c r="W70">
        <v>30.89</v>
      </c>
      <c r="AB70" s="16">
        <f t="shared" si="121"/>
        <v>569.84235743960346</v>
      </c>
      <c r="AC70" s="16">
        <f t="shared" si="65"/>
        <v>184.54650418380206</v>
      </c>
      <c r="AD70" s="16">
        <f t="shared" si="66"/>
        <v>155.1620745505364</v>
      </c>
      <c r="AE70" s="16">
        <f t="shared" si="67"/>
        <v>111.63156059934643</v>
      </c>
      <c r="AF70" s="16">
        <f t="shared" si="81"/>
        <v>118.50221810591856</v>
      </c>
      <c r="AG70" s="9">
        <v>3500</v>
      </c>
      <c r="AL70" s="16">
        <f t="shared" si="122"/>
        <v>569.84235743960346</v>
      </c>
      <c r="AM70" s="16">
        <f t="shared" si="69"/>
        <v>184.54650418380206</v>
      </c>
      <c r="AN70" s="16">
        <f t="shared" si="70"/>
        <v>155.1620745505364</v>
      </c>
      <c r="AO70" s="16">
        <f t="shared" si="71"/>
        <v>111.63156059934643</v>
      </c>
      <c r="AP70" s="16">
        <f t="shared" si="82"/>
        <v>118.50221810591856</v>
      </c>
      <c r="AQ70" s="9">
        <v>3500</v>
      </c>
      <c r="AV70" s="16">
        <f t="shared" si="123"/>
        <v>569.84235743960346</v>
      </c>
      <c r="AW70" s="16">
        <f t="shared" si="73"/>
        <v>184.54650418380206</v>
      </c>
      <c r="AX70" s="16">
        <f t="shared" si="74"/>
        <v>155.1620745505364</v>
      </c>
      <c r="AY70" s="16">
        <f t="shared" si="75"/>
        <v>111.63156059934643</v>
      </c>
      <c r="AZ70" s="16">
        <f t="shared" si="83"/>
        <v>118.50221810591856</v>
      </c>
      <c r="BA70" s="9">
        <v>3500</v>
      </c>
      <c r="BF70" s="16">
        <f t="shared" si="124"/>
        <v>569.84235743960346</v>
      </c>
      <c r="BG70" s="16">
        <f t="shared" si="77"/>
        <v>184.54650418380206</v>
      </c>
      <c r="BH70" s="16">
        <f t="shared" si="78"/>
        <v>155.1620745505364</v>
      </c>
      <c r="BI70" s="16">
        <f t="shared" si="79"/>
        <v>111.63156059934643</v>
      </c>
      <c r="BJ70" s="16">
        <f t="shared" si="84"/>
        <v>118.50221810591856</v>
      </c>
      <c r="BK70" s="9">
        <v>3500</v>
      </c>
      <c r="BP70" s="16">
        <f t="shared" si="125"/>
        <v>569.84235743960346</v>
      </c>
      <c r="BQ70" s="16">
        <f t="shared" si="85"/>
        <v>184.54650418380206</v>
      </c>
      <c r="BR70" s="16">
        <f t="shared" si="86"/>
        <v>155.1620745505364</v>
      </c>
      <c r="BS70" s="16">
        <f t="shared" si="87"/>
        <v>111.63156059934643</v>
      </c>
      <c r="BT70" s="16">
        <f t="shared" si="88"/>
        <v>118.50221810591856</v>
      </c>
      <c r="BU70" s="9">
        <v>3500</v>
      </c>
      <c r="BZ70" s="16">
        <f t="shared" si="126"/>
        <v>569.84235743960346</v>
      </c>
      <c r="CA70" s="16">
        <f t="shared" si="89"/>
        <v>184.54650418380206</v>
      </c>
      <c r="CB70" s="16">
        <f t="shared" si="90"/>
        <v>155.1620745505364</v>
      </c>
      <c r="CC70" s="16">
        <f t="shared" si="91"/>
        <v>111.63156059934643</v>
      </c>
      <c r="CD70" s="16">
        <f t="shared" si="92"/>
        <v>118.50221810591856</v>
      </c>
      <c r="CE70" s="9">
        <v>3500</v>
      </c>
      <c r="CJ70" s="16">
        <f t="shared" si="127"/>
        <v>569.84235743960346</v>
      </c>
      <c r="CK70" s="16">
        <f t="shared" si="93"/>
        <v>184.54650418380206</v>
      </c>
      <c r="CL70" s="16">
        <f t="shared" si="94"/>
        <v>155.1620745505364</v>
      </c>
      <c r="CM70" s="16">
        <f t="shared" si="95"/>
        <v>111.63156059934643</v>
      </c>
      <c r="CN70" s="16">
        <f t="shared" si="96"/>
        <v>118.50221810591856</v>
      </c>
      <c r="CO70" s="9">
        <v>3500</v>
      </c>
      <c r="CT70" s="16">
        <f t="shared" si="128"/>
        <v>569.84235743960346</v>
      </c>
      <c r="CU70" s="16">
        <f t="shared" si="97"/>
        <v>184.54650418380206</v>
      </c>
      <c r="CV70" s="16">
        <f t="shared" si="98"/>
        <v>155.1620745505364</v>
      </c>
      <c r="CW70" s="16">
        <f t="shared" si="99"/>
        <v>111.63156059934643</v>
      </c>
      <c r="CX70" s="16">
        <f t="shared" si="100"/>
        <v>118.50221810591856</v>
      </c>
      <c r="CY70" s="9">
        <v>3500</v>
      </c>
      <c r="DD70" s="16">
        <f t="shared" si="129"/>
        <v>569.84235743960346</v>
      </c>
      <c r="DE70" s="16">
        <f t="shared" si="101"/>
        <v>184.54650418380206</v>
      </c>
      <c r="DF70" s="16">
        <f t="shared" si="102"/>
        <v>155.1620745505364</v>
      </c>
      <c r="DG70" s="16">
        <f t="shared" si="103"/>
        <v>111.63156059934643</v>
      </c>
      <c r="DH70" s="16">
        <f t="shared" si="104"/>
        <v>118.50221810591856</v>
      </c>
      <c r="DI70" s="9">
        <v>3500</v>
      </c>
      <c r="DN70" s="16">
        <f t="shared" si="130"/>
        <v>569.84235743960346</v>
      </c>
      <c r="DO70" s="16">
        <f t="shared" si="105"/>
        <v>184.54650418380206</v>
      </c>
      <c r="DP70" s="16">
        <f t="shared" si="106"/>
        <v>155.1620745505364</v>
      </c>
      <c r="DQ70" s="16">
        <f t="shared" si="107"/>
        <v>111.63156059934643</v>
      </c>
      <c r="DR70" s="16">
        <f t="shared" si="108"/>
        <v>118.50221810591856</v>
      </c>
      <c r="DS70" s="9">
        <v>3500</v>
      </c>
      <c r="DX70" s="16">
        <f t="shared" si="131"/>
        <v>569.84235743960346</v>
      </c>
      <c r="DY70" s="16">
        <f t="shared" si="109"/>
        <v>184.54650418380206</v>
      </c>
      <c r="DZ70" s="16">
        <f t="shared" si="110"/>
        <v>155.1620745505364</v>
      </c>
      <c r="EA70" s="16">
        <f t="shared" si="111"/>
        <v>111.63156059934643</v>
      </c>
      <c r="EB70" s="16">
        <f t="shared" si="112"/>
        <v>118.50221810591856</v>
      </c>
      <c r="EC70" s="9">
        <v>3500</v>
      </c>
      <c r="EH70" s="16">
        <f t="shared" si="132"/>
        <v>569.84235743960346</v>
      </c>
      <c r="EI70" s="16">
        <f t="shared" si="113"/>
        <v>184.54650418380206</v>
      </c>
      <c r="EJ70" s="16">
        <f t="shared" si="114"/>
        <v>155.1620745505364</v>
      </c>
      <c r="EK70" s="16">
        <f t="shared" si="115"/>
        <v>111.63156059934643</v>
      </c>
      <c r="EL70" s="16">
        <f t="shared" si="116"/>
        <v>118.50221810591856</v>
      </c>
      <c r="EM70" s="9">
        <v>3500</v>
      </c>
      <c r="ER70" s="16">
        <f t="shared" si="133"/>
        <v>569.84235743960346</v>
      </c>
      <c r="ES70" s="16">
        <f t="shared" si="117"/>
        <v>184.54650418380206</v>
      </c>
      <c r="ET70" s="16">
        <f t="shared" si="118"/>
        <v>155.1620745505364</v>
      </c>
      <c r="EU70" s="16">
        <f t="shared" si="119"/>
        <v>111.63156059934643</v>
      </c>
      <c r="EV70" s="16">
        <f t="shared" si="120"/>
        <v>118.50221810591856</v>
      </c>
      <c r="EW70" s="9">
        <v>3500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7CED4-C456-4FB5-A41E-8E9E0C4071F5}">
  <sheetPr codeName="Sheet10"/>
  <dimension ref="B20:AL31"/>
  <sheetViews>
    <sheetView zoomScaleNormal="100" workbookViewId="0">
      <selection activeCell="J26" sqref="J26:Q31"/>
    </sheetView>
  </sheetViews>
  <sheetFormatPr defaultRowHeight="14.4" x14ac:dyDescent="0.3"/>
  <sheetData>
    <row r="20" spans="2:38" ht="15" customHeight="1" x14ac:dyDescent="0.3">
      <c r="B20" s="175" t="s">
        <v>64</v>
      </c>
      <c r="C20" s="175"/>
      <c r="D20" s="175"/>
      <c r="E20" s="175"/>
      <c r="F20" s="175"/>
      <c r="G20" s="175"/>
      <c r="H20" s="175"/>
      <c r="J20" s="175" t="s">
        <v>65</v>
      </c>
      <c r="K20" s="175"/>
      <c r="L20" s="175"/>
      <c r="M20" s="175"/>
      <c r="N20" s="175"/>
      <c r="O20" s="175"/>
      <c r="P20" s="175"/>
      <c r="Q20" s="175"/>
      <c r="T20" s="175" t="s">
        <v>66</v>
      </c>
      <c r="U20" s="175"/>
      <c r="V20" s="175"/>
      <c r="W20" s="175"/>
      <c r="X20" s="175"/>
      <c r="Y20" s="175"/>
      <c r="Z20" s="175"/>
      <c r="AA20" s="175"/>
      <c r="AE20" s="175" t="s">
        <v>66</v>
      </c>
      <c r="AF20" s="175"/>
      <c r="AG20" s="175"/>
      <c r="AH20" s="175"/>
      <c r="AI20" s="175"/>
      <c r="AJ20" s="175"/>
      <c r="AK20" s="175"/>
      <c r="AL20" s="175"/>
    </row>
    <row r="21" spans="2:38" x14ac:dyDescent="0.3">
      <c r="B21" s="175"/>
      <c r="C21" s="175"/>
      <c r="D21" s="175"/>
      <c r="E21" s="175"/>
      <c r="F21" s="175"/>
      <c r="G21" s="175"/>
      <c r="H21" s="175"/>
      <c r="J21" s="175"/>
      <c r="K21" s="175"/>
      <c r="L21" s="175"/>
      <c r="M21" s="175"/>
      <c r="N21" s="175"/>
      <c r="O21" s="175"/>
      <c r="P21" s="175"/>
      <c r="Q21" s="175"/>
      <c r="T21" s="175"/>
      <c r="U21" s="175"/>
      <c r="V21" s="175"/>
      <c r="W21" s="175"/>
      <c r="X21" s="175"/>
      <c r="Y21" s="175"/>
      <c r="Z21" s="175"/>
      <c r="AA21" s="175"/>
      <c r="AE21" s="175"/>
      <c r="AF21" s="175"/>
      <c r="AG21" s="175"/>
      <c r="AH21" s="175"/>
      <c r="AI21" s="175"/>
      <c r="AJ21" s="175"/>
      <c r="AK21" s="175"/>
      <c r="AL21" s="175"/>
    </row>
    <row r="22" spans="2:38" x14ac:dyDescent="0.3">
      <c r="B22" s="175"/>
      <c r="C22" s="175"/>
      <c r="D22" s="175"/>
      <c r="E22" s="175"/>
      <c r="F22" s="175"/>
      <c r="G22" s="175"/>
      <c r="H22" s="175"/>
      <c r="J22" s="175"/>
      <c r="K22" s="175"/>
      <c r="L22" s="175"/>
      <c r="M22" s="175"/>
      <c r="N22" s="175"/>
      <c r="O22" s="175"/>
      <c r="P22" s="175"/>
      <c r="Q22" s="175"/>
      <c r="T22" s="175"/>
      <c r="U22" s="175"/>
      <c r="V22" s="175"/>
      <c r="W22" s="175"/>
      <c r="X22" s="175"/>
      <c r="Y22" s="175"/>
      <c r="Z22" s="175"/>
      <c r="AA22" s="175"/>
      <c r="AE22" s="175"/>
      <c r="AF22" s="175"/>
      <c r="AG22" s="175"/>
      <c r="AH22" s="175"/>
      <c r="AI22" s="175"/>
      <c r="AJ22" s="175"/>
      <c r="AK22" s="175"/>
      <c r="AL22" s="175"/>
    </row>
    <row r="23" spans="2:38" x14ac:dyDescent="0.3">
      <c r="B23" s="175"/>
      <c r="C23" s="175"/>
      <c r="D23" s="175"/>
      <c r="E23" s="175"/>
      <c r="F23" s="175"/>
      <c r="G23" s="175"/>
      <c r="H23" s="175"/>
      <c r="J23" s="175"/>
      <c r="K23" s="175"/>
      <c r="L23" s="175"/>
      <c r="M23" s="175"/>
      <c r="N23" s="175"/>
      <c r="O23" s="175"/>
      <c r="P23" s="175"/>
      <c r="Q23" s="175"/>
      <c r="T23" s="175"/>
      <c r="U23" s="175"/>
      <c r="V23" s="175"/>
      <c r="W23" s="175"/>
      <c r="X23" s="175"/>
      <c r="Y23" s="175"/>
      <c r="Z23" s="175"/>
      <c r="AA23" s="175"/>
      <c r="AE23" s="175"/>
      <c r="AF23" s="175"/>
      <c r="AG23" s="175"/>
      <c r="AH23" s="175"/>
      <c r="AI23" s="175"/>
      <c r="AJ23" s="175"/>
      <c r="AK23" s="175"/>
      <c r="AL23" s="175"/>
    </row>
    <row r="24" spans="2:38" x14ac:dyDescent="0.3">
      <c r="B24" s="175"/>
      <c r="C24" s="175"/>
      <c r="D24" s="175"/>
      <c r="E24" s="175"/>
      <c r="F24" s="175"/>
      <c r="G24" s="175"/>
      <c r="H24" s="175"/>
      <c r="J24" s="175"/>
      <c r="K24" s="175"/>
      <c r="L24" s="175"/>
      <c r="M24" s="175"/>
      <c r="N24" s="175"/>
      <c r="O24" s="175"/>
      <c r="P24" s="175"/>
      <c r="Q24" s="175"/>
      <c r="T24" s="175"/>
      <c r="U24" s="175"/>
      <c r="V24" s="175"/>
      <c r="W24" s="175"/>
      <c r="X24" s="175"/>
      <c r="Y24" s="175"/>
      <c r="Z24" s="175"/>
      <c r="AA24" s="175"/>
      <c r="AE24" s="175"/>
      <c r="AF24" s="175"/>
      <c r="AG24" s="175"/>
      <c r="AH24" s="175"/>
      <c r="AI24" s="175"/>
      <c r="AJ24" s="175"/>
      <c r="AK24" s="175"/>
      <c r="AL24" s="175"/>
    </row>
    <row r="26" spans="2:38" ht="15" customHeight="1" x14ac:dyDescent="0.3">
      <c r="B26" s="176" t="s">
        <v>67</v>
      </c>
      <c r="C26" s="176"/>
      <c r="D26" s="176"/>
      <c r="E26" s="176"/>
      <c r="F26" s="176"/>
      <c r="G26" s="176"/>
      <c r="H26" s="176"/>
      <c r="J26" s="176" t="s">
        <v>68</v>
      </c>
      <c r="K26" s="176"/>
      <c r="L26" s="176"/>
      <c r="M26" s="176"/>
      <c r="N26" s="176"/>
      <c r="O26" s="176"/>
      <c r="P26" s="176"/>
      <c r="Q26" s="176"/>
      <c r="T26" s="176" t="s">
        <v>69</v>
      </c>
      <c r="U26" s="176"/>
      <c r="V26" s="176"/>
      <c r="W26" s="176"/>
      <c r="X26" s="176"/>
      <c r="Y26" s="176"/>
      <c r="Z26" s="176"/>
      <c r="AA26" s="176"/>
      <c r="AE26" s="176" t="s">
        <v>70</v>
      </c>
      <c r="AF26" s="176"/>
      <c r="AG26" s="176"/>
      <c r="AH26" s="176"/>
      <c r="AI26" s="176"/>
      <c r="AJ26" s="176"/>
      <c r="AK26" s="176"/>
      <c r="AL26" s="176"/>
    </row>
    <row r="27" spans="2:38" x14ac:dyDescent="0.3">
      <c r="B27" s="176"/>
      <c r="C27" s="176"/>
      <c r="D27" s="176"/>
      <c r="E27" s="176"/>
      <c r="F27" s="176"/>
      <c r="G27" s="176"/>
      <c r="H27" s="176"/>
      <c r="J27" s="176"/>
      <c r="K27" s="176"/>
      <c r="L27" s="176"/>
      <c r="M27" s="176"/>
      <c r="N27" s="176"/>
      <c r="O27" s="176"/>
      <c r="P27" s="176"/>
      <c r="Q27" s="176"/>
      <c r="T27" s="176"/>
      <c r="U27" s="176"/>
      <c r="V27" s="176"/>
      <c r="W27" s="176"/>
      <c r="X27" s="176"/>
      <c r="Y27" s="176"/>
      <c r="Z27" s="176"/>
      <c r="AA27" s="176"/>
      <c r="AE27" s="176"/>
      <c r="AF27" s="176"/>
      <c r="AG27" s="176"/>
      <c r="AH27" s="176"/>
      <c r="AI27" s="176"/>
      <c r="AJ27" s="176"/>
      <c r="AK27" s="176"/>
      <c r="AL27" s="176"/>
    </row>
    <row r="28" spans="2:38" x14ac:dyDescent="0.3">
      <c r="B28" s="176"/>
      <c r="C28" s="176"/>
      <c r="D28" s="176"/>
      <c r="E28" s="176"/>
      <c r="F28" s="176"/>
      <c r="G28" s="176"/>
      <c r="H28" s="176"/>
      <c r="J28" s="176"/>
      <c r="K28" s="176"/>
      <c r="L28" s="176"/>
      <c r="M28" s="176"/>
      <c r="N28" s="176"/>
      <c r="O28" s="176"/>
      <c r="P28" s="176"/>
      <c r="Q28" s="176"/>
      <c r="T28" s="176"/>
      <c r="U28" s="176"/>
      <c r="V28" s="176"/>
      <c r="W28" s="176"/>
      <c r="X28" s="176"/>
      <c r="Y28" s="176"/>
      <c r="Z28" s="176"/>
      <c r="AA28" s="176"/>
      <c r="AE28" s="176"/>
      <c r="AF28" s="176"/>
      <c r="AG28" s="176"/>
      <c r="AH28" s="176"/>
      <c r="AI28" s="176"/>
      <c r="AJ28" s="176"/>
      <c r="AK28" s="176"/>
      <c r="AL28" s="176"/>
    </row>
    <row r="29" spans="2:38" x14ac:dyDescent="0.3">
      <c r="B29" s="176"/>
      <c r="C29" s="176"/>
      <c r="D29" s="176"/>
      <c r="E29" s="176"/>
      <c r="F29" s="176"/>
      <c r="G29" s="176"/>
      <c r="H29" s="176"/>
      <c r="J29" s="176"/>
      <c r="K29" s="176"/>
      <c r="L29" s="176"/>
      <c r="M29" s="176"/>
      <c r="N29" s="176"/>
      <c r="O29" s="176"/>
      <c r="P29" s="176"/>
      <c r="Q29" s="176"/>
      <c r="T29" s="176"/>
      <c r="U29" s="176"/>
      <c r="V29" s="176"/>
      <c r="W29" s="176"/>
      <c r="X29" s="176"/>
      <c r="Y29" s="176"/>
      <c r="Z29" s="176"/>
      <c r="AA29" s="176"/>
      <c r="AE29" s="176"/>
      <c r="AF29" s="176"/>
      <c r="AG29" s="176"/>
      <c r="AH29" s="176"/>
      <c r="AI29" s="176"/>
      <c r="AJ29" s="176"/>
      <c r="AK29" s="176"/>
      <c r="AL29" s="176"/>
    </row>
    <row r="30" spans="2:38" x14ac:dyDescent="0.3">
      <c r="B30" s="176"/>
      <c r="C30" s="176"/>
      <c r="D30" s="176"/>
      <c r="E30" s="176"/>
      <c r="F30" s="176"/>
      <c r="G30" s="176"/>
      <c r="H30" s="176"/>
      <c r="J30" s="176"/>
      <c r="K30" s="176"/>
      <c r="L30" s="176"/>
      <c r="M30" s="176"/>
      <c r="N30" s="176"/>
      <c r="O30" s="176"/>
      <c r="P30" s="176"/>
      <c r="Q30" s="176"/>
      <c r="T30" s="176"/>
      <c r="U30" s="176"/>
      <c r="V30" s="176"/>
      <c r="W30" s="176"/>
      <c r="X30" s="176"/>
      <c r="Y30" s="176"/>
      <c r="Z30" s="176"/>
      <c r="AA30" s="176"/>
      <c r="AE30" s="176"/>
      <c r="AF30" s="176"/>
      <c r="AG30" s="176"/>
      <c r="AH30" s="176"/>
      <c r="AI30" s="176"/>
      <c r="AJ30" s="176"/>
      <c r="AK30" s="176"/>
      <c r="AL30" s="176"/>
    </row>
    <row r="31" spans="2:38" x14ac:dyDescent="0.3">
      <c r="B31" s="176"/>
      <c r="C31" s="176"/>
      <c r="D31" s="176"/>
      <c r="E31" s="176"/>
      <c r="F31" s="176"/>
      <c r="G31" s="176"/>
      <c r="H31" s="176"/>
      <c r="J31" s="176"/>
      <c r="K31" s="176"/>
      <c r="L31" s="176"/>
      <c r="M31" s="176"/>
      <c r="N31" s="176"/>
      <c r="O31" s="176"/>
      <c r="P31" s="176"/>
      <c r="Q31" s="176"/>
      <c r="T31" s="176"/>
      <c r="U31" s="176"/>
      <c r="V31" s="176"/>
      <c r="W31" s="176"/>
      <c r="X31" s="176"/>
      <c r="Y31" s="176"/>
      <c r="Z31" s="176"/>
      <c r="AA31" s="176"/>
      <c r="AE31" s="176"/>
      <c r="AF31" s="176"/>
      <c r="AG31" s="176"/>
      <c r="AH31" s="176"/>
      <c r="AI31" s="176"/>
      <c r="AJ31" s="176"/>
      <c r="AK31" s="176"/>
      <c r="AL31" s="176"/>
    </row>
  </sheetData>
  <mergeCells count="8">
    <mergeCell ref="T20:AA24"/>
    <mergeCell ref="T26:AA31"/>
    <mergeCell ref="AE20:AL24"/>
    <mergeCell ref="AE26:AL31"/>
    <mergeCell ref="B20:H24"/>
    <mergeCell ref="B26:H31"/>
    <mergeCell ref="J20:Q24"/>
    <mergeCell ref="J26:Q3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5C745-0806-4FF8-9A0F-99F49AF3156A}">
  <sheetPr codeName="Sheet11"/>
  <dimension ref="A2:K17"/>
  <sheetViews>
    <sheetView workbookViewId="0">
      <selection activeCell="L24" sqref="L23:L24"/>
    </sheetView>
  </sheetViews>
  <sheetFormatPr defaultRowHeight="14.4" x14ac:dyDescent="0.3"/>
  <cols>
    <col min="1" max="1" width="11.6640625" bestFit="1" customWidth="1"/>
    <col min="3" max="3" width="23.33203125" customWidth="1"/>
    <col min="4" max="4" width="19.109375" customWidth="1"/>
    <col min="10" max="10" width="12.88671875" customWidth="1"/>
    <col min="11" max="11" width="11" customWidth="1"/>
  </cols>
  <sheetData>
    <row r="2" spans="1:11" x14ac:dyDescent="0.3">
      <c r="B2" s="177" t="s">
        <v>91</v>
      </c>
      <c r="C2" s="177"/>
      <c r="D2" s="177"/>
      <c r="E2" s="1"/>
      <c r="F2" s="23" t="s">
        <v>92</v>
      </c>
      <c r="H2" s="34" t="s">
        <v>89</v>
      </c>
      <c r="J2" s="84" t="s">
        <v>1</v>
      </c>
      <c r="K2" s="84"/>
    </row>
    <row r="3" spans="1:11" x14ac:dyDescent="0.3">
      <c r="B3" s="83" t="s">
        <v>82</v>
      </c>
      <c r="C3" s="83"/>
      <c r="D3" s="24">
        <f>1*10^5</f>
        <v>100000</v>
      </c>
      <c r="F3">
        <v>0.6</v>
      </c>
      <c r="H3">
        <v>0</v>
      </c>
      <c r="J3" s="84"/>
      <c r="K3" s="84"/>
    </row>
    <row r="4" spans="1:11" x14ac:dyDescent="0.3">
      <c r="B4" s="83" t="s">
        <v>83</v>
      </c>
      <c r="C4" s="83"/>
      <c r="D4" s="4">
        <v>0.4</v>
      </c>
      <c r="F4">
        <v>0.65</v>
      </c>
      <c r="H4">
        <v>5</v>
      </c>
      <c r="J4" s="15" t="s">
        <v>5</v>
      </c>
      <c r="K4" s="4">
        <v>12.0107</v>
      </c>
    </row>
    <row r="5" spans="1:11" x14ac:dyDescent="0.3">
      <c r="B5" s="83" t="s">
        <v>85</v>
      </c>
      <c r="C5" s="83"/>
      <c r="D5" s="4">
        <v>1600</v>
      </c>
      <c r="F5">
        <v>0.7</v>
      </c>
      <c r="H5">
        <v>10</v>
      </c>
      <c r="J5" s="15" t="s">
        <v>9</v>
      </c>
      <c r="K5" s="4">
        <v>1.0078400000000001</v>
      </c>
    </row>
    <row r="6" spans="1:11" x14ac:dyDescent="0.3">
      <c r="B6" s="83" t="s">
        <v>39</v>
      </c>
      <c r="C6" s="83"/>
      <c r="D6" s="4">
        <v>293</v>
      </c>
      <c r="F6">
        <v>0.75</v>
      </c>
      <c r="H6">
        <v>15</v>
      </c>
      <c r="J6" s="15" t="s">
        <v>11</v>
      </c>
      <c r="K6" s="4">
        <v>15.9994</v>
      </c>
    </row>
    <row r="7" spans="1:11" x14ac:dyDescent="0.3">
      <c r="B7" s="83" t="s">
        <v>86</v>
      </c>
      <c r="C7" s="83"/>
      <c r="D7" s="4">
        <v>8314</v>
      </c>
      <c r="F7">
        <v>0.8</v>
      </c>
      <c r="H7">
        <v>20</v>
      </c>
      <c r="J7" s="15" t="s">
        <v>12</v>
      </c>
      <c r="K7" s="4">
        <v>14.0067</v>
      </c>
    </row>
    <row r="8" spans="1:11" x14ac:dyDescent="0.3">
      <c r="B8" s="83" t="s">
        <v>87</v>
      </c>
      <c r="C8" s="83"/>
      <c r="D8" s="4">
        <v>1800</v>
      </c>
      <c r="F8">
        <v>0.85</v>
      </c>
      <c r="H8">
        <v>25</v>
      </c>
    </row>
    <row r="9" spans="1:11" x14ac:dyDescent="0.3">
      <c r="B9" s="83" t="s">
        <v>88</v>
      </c>
      <c r="C9" s="83"/>
      <c r="D9" s="4">
        <v>1.17</v>
      </c>
      <c r="F9">
        <v>0.9</v>
      </c>
      <c r="H9">
        <v>30</v>
      </c>
    </row>
    <row r="10" spans="1:11" x14ac:dyDescent="0.3">
      <c r="B10" s="83" t="s">
        <v>93</v>
      </c>
      <c r="C10" s="83"/>
      <c r="D10" s="4">
        <v>40</v>
      </c>
      <c r="F10">
        <v>0.95</v>
      </c>
      <c r="H10">
        <v>35</v>
      </c>
    </row>
    <row r="11" spans="1:11" x14ac:dyDescent="0.3">
      <c r="F11">
        <v>0.96</v>
      </c>
      <c r="H11">
        <v>40</v>
      </c>
    </row>
    <row r="12" spans="1:11" x14ac:dyDescent="0.3">
      <c r="B12" t="s">
        <v>56</v>
      </c>
      <c r="F12">
        <v>0.97</v>
      </c>
      <c r="H12">
        <v>45</v>
      </c>
    </row>
    <row r="13" spans="1:11" x14ac:dyDescent="0.3">
      <c r="A13" s="1" t="s">
        <v>50</v>
      </c>
      <c r="B13">
        <v>-393.5</v>
      </c>
      <c r="F13">
        <v>0.98</v>
      </c>
      <c r="H13">
        <v>50</v>
      </c>
    </row>
    <row r="14" spans="1:11" x14ac:dyDescent="0.3">
      <c r="A14" s="1" t="s">
        <v>94</v>
      </c>
      <c r="B14">
        <v>-241.8</v>
      </c>
      <c r="C14">
        <v>-285.8</v>
      </c>
      <c r="F14">
        <v>0.99</v>
      </c>
    </row>
    <row r="15" spans="1:11" x14ac:dyDescent="0.3">
      <c r="F15">
        <v>1</v>
      </c>
    </row>
    <row r="16" spans="1:11" x14ac:dyDescent="0.3">
      <c r="A16" s="1" t="s">
        <v>3</v>
      </c>
      <c r="B16">
        <v>-259.2</v>
      </c>
    </row>
    <row r="17" spans="1:2" x14ac:dyDescent="0.3">
      <c r="A17" s="1" t="s">
        <v>4</v>
      </c>
      <c r="B17">
        <v>-201.5</v>
      </c>
    </row>
  </sheetData>
  <mergeCells count="10">
    <mergeCell ref="J2:K3"/>
    <mergeCell ref="B8:C8"/>
    <mergeCell ref="B9:C9"/>
    <mergeCell ref="B10:C10"/>
    <mergeCell ref="B2:D2"/>
    <mergeCell ref="B3:C3"/>
    <mergeCell ref="B4:C4"/>
    <mergeCell ref="B5:C5"/>
    <mergeCell ref="B6:C6"/>
    <mergeCell ref="B7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Task 1 Fuel Blend </vt:lpstr>
      <vt:lpstr>Lean NOx Model </vt:lpstr>
      <vt:lpstr>Lean NOx Model (with EGR)</vt:lpstr>
      <vt:lpstr>Flame Temp (K)</vt:lpstr>
      <vt:lpstr>Flame Temp Graphs</vt:lpstr>
      <vt:lpstr>PPM &amp; E.G.R</vt:lpstr>
      <vt:lpstr>PPM Graph </vt:lpstr>
      <vt:lpstr>E.G.R Graph</vt:lpstr>
      <vt:lpstr>Enthalpy Tables</vt:lpstr>
      <vt:lpstr>Poly Graphs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Stuart Harries</dc:creator>
  <cp:keywords/>
  <dc:description/>
  <cp:lastModifiedBy>sdhar</cp:lastModifiedBy>
  <cp:revision/>
  <dcterms:created xsi:type="dcterms:W3CDTF">2019-12-05T09:48:24Z</dcterms:created>
  <dcterms:modified xsi:type="dcterms:W3CDTF">2020-01-11T22:41:49Z</dcterms:modified>
  <cp:category/>
  <cp:contentStatus/>
</cp:coreProperties>
</file>