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Year 3\"/>
    </mc:Choice>
  </mc:AlternateContent>
  <bookViews>
    <workbookView xWindow="0" yWindow="0" windowWidth="7275" windowHeight="4635" activeTab="1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2" l="1"/>
  <c r="J15" i="2"/>
  <c r="M8" i="2" l="1"/>
  <c r="N14" i="2"/>
  <c r="L14" i="2"/>
  <c r="K16" i="2"/>
  <c r="N16" i="2" s="1"/>
  <c r="G15" i="2"/>
  <c r="G16" i="2"/>
  <c r="G17" i="2"/>
  <c r="J17" i="2" s="1"/>
  <c r="G18" i="2"/>
  <c r="J18" i="2" s="1"/>
  <c r="G19" i="2"/>
  <c r="J19" i="2" s="1"/>
  <c r="G20" i="2"/>
  <c r="G21" i="2"/>
  <c r="J21" i="2" s="1"/>
  <c r="G22" i="2"/>
  <c r="J22" i="2" s="1"/>
  <c r="G23" i="2"/>
  <c r="J23" i="2" s="1"/>
  <c r="G24" i="2"/>
  <c r="G25" i="2"/>
  <c r="J25" i="2" s="1"/>
  <c r="G26" i="2"/>
  <c r="J26" i="2" s="1"/>
  <c r="G27" i="2"/>
  <c r="J27" i="2" s="1"/>
  <c r="G28" i="2"/>
  <c r="J28" i="2" s="1"/>
  <c r="L28" i="2"/>
  <c r="K28" i="2"/>
  <c r="N28" i="2" s="1"/>
  <c r="L27" i="2"/>
  <c r="K27" i="2"/>
  <c r="N27" i="2" s="1"/>
  <c r="L26" i="2"/>
  <c r="K26" i="2"/>
  <c r="N26" i="2" s="1"/>
  <c r="L25" i="2"/>
  <c r="K25" i="2"/>
  <c r="N25" i="2" s="1"/>
  <c r="L24" i="2"/>
  <c r="K24" i="2"/>
  <c r="N24" i="2" s="1"/>
  <c r="N23" i="2"/>
  <c r="M23" i="2"/>
  <c r="L23" i="2"/>
  <c r="K23" i="2"/>
  <c r="L22" i="2"/>
  <c r="K22" i="2"/>
  <c r="N22" i="2" s="1"/>
  <c r="L21" i="2"/>
  <c r="K21" i="2"/>
  <c r="N21" i="2" s="1"/>
  <c r="L20" i="2"/>
  <c r="K20" i="2"/>
  <c r="N20" i="2" s="1"/>
  <c r="L19" i="2"/>
  <c r="K19" i="2"/>
  <c r="N19" i="2" s="1"/>
  <c r="L18" i="2"/>
  <c r="K18" i="2"/>
  <c r="N18" i="2" s="1"/>
  <c r="L17" i="2"/>
  <c r="K17" i="2"/>
  <c r="N17" i="2" s="1"/>
  <c r="L16" i="2"/>
  <c r="N15" i="2"/>
  <c r="L15" i="2"/>
  <c r="H14" i="2"/>
  <c r="D14" i="2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E8" i="2"/>
  <c r="M22" i="2" s="1"/>
  <c r="E7" i="2"/>
  <c r="E5" i="2"/>
  <c r="K4" i="2"/>
  <c r="K6" i="2" s="1"/>
  <c r="J4" i="2"/>
  <c r="J6" i="2" s="1"/>
  <c r="E4" i="2"/>
  <c r="K3" i="2"/>
  <c r="K5" i="2" s="1"/>
  <c r="K7" i="2" s="1"/>
  <c r="J3" i="2"/>
  <c r="J5" i="2" s="1"/>
  <c r="J7" i="2" s="1"/>
  <c r="E2" i="2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15" i="1"/>
  <c r="R15" i="1"/>
  <c r="R16" i="1"/>
  <c r="R18" i="1"/>
  <c r="R19" i="1"/>
  <c r="R20" i="1"/>
  <c r="R21" i="1"/>
  <c r="R22" i="1"/>
  <c r="R23" i="1"/>
  <c r="R24" i="1"/>
  <c r="R25" i="1"/>
  <c r="R26" i="1"/>
  <c r="R27" i="1"/>
  <c r="R28" i="1"/>
  <c r="R29" i="1"/>
  <c r="R17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15" i="1"/>
  <c r="P15" i="1"/>
  <c r="P24" i="1"/>
  <c r="P27" i="1"/>
  <c r="P17" i="1"/>
  <c r="P18" i="1"/>
  <c r="P19" i="1"/>
  <c r="P20" i="1"/>
  <c r="P21" i="1"/>
  <c r="P22" i="1"/>
  <c r="P23" i="1"/>
  <c r="P25" i="1"/>
  <c r="P26" i="1"/>
  <c r="P28" i="1"/>
  <c r="P29" i="1"/>
  <c r="P16" i="1"/>
  <c r="L15" i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O22" i="1"/>
  <c r="O23" i="1"/>
  <c r="O18" i="1"/>
  <c r="O19" i="1"/>
  <c r="O20" i="1"/>
  <c r="O21" i="1"/>
  <c r="O24" i="1"/>
  <c r="O25" i="1"/>
  <c r="O26" i="1"/>
  <c r="O27" i="1"/>
  <c r="O28" i="1"/>
  <c r="O29" i="1"/>
  <c r="O17" i="1"/>
  <c r="E8" i="1"/>
  <c r="H15" i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K4" i="1"/>
  <c r="K6" i="1" s="1"/>
  <c r="J4" i="1"/>
  <c r="J6" i="1" s="1"/>
  <c r="J3" i="1"/>
  <c r="J5" i="1" s="1"/>
  <c r="J7" i="1" s="1"/>
  <c r="K3" i="1"/>
  <c r="K5" i="1" s="1"/>
  <c r="K7" i="1" s="1"/>
  <c r="M16" i="1"/>
  <c r="N16" i="1" s="1"/>
  <c r="M29" i="1"/>
  <c r="M17" i="1"/>
  <c r="M18" i="1"/>
  <c r="M19" i="1"/>
  <c r="N19" i="1" s="1"/>
  <c r="M20" i="1"/>
  <c r="N20" i="1" s="1"/>
  <c r="M21" i="1"/>
  <c r="N21" i="1" s="1"/>
  <c r="M22" i="1"/>
  <c r="N22" i="1" s="1"/>
  <c r="M23" i="1"/>
  <c r="M24" i="1"/>
  <c r="M25" i="1"/>
  <c r="N25" i="1" s="1"/>
  <c r="M26" i="1"/>
  <c r="M27" i="1"/>
  <c r="N27" i="1" s="1"/>
  <c r="M28" i="1"/>
  <c r="N29" i="1" s="1"/>
  <c r="E7" i="1"/>
  <c r="E4" i="1"/>
  <c r="M18" i="2" l="1"/>
  <c r="O18" i="2" s="1"/>
  <c r="M15" i="2"/>
  <c r="M14" i="2"/>
  <c r="O14" i="2" s="1"/>
  <c r="P14" i="2" s="1"/>
  <c r="Q14" i="2" s="1"/>
  <c r="O22" i="2"/>
  <c r="P22" i="2" s="1"/>
  <c r="M20" i="2"/>
  <c r="O20" i="2" s="1"/>
  <c r="P20" i="2" s="1"/>
  <c r="H16" i="2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O15" i="2"/>
  <c r="P15" i="2" s="1"/>
  <c r="O23" i="2"/>
  <c r="P23" i="2" s="1"/>
  <c r="M16" i="2"/>
  <c r="O16" i="2" s="1"/>
  <c r="P16" i="2" s="1"/>
  <c r="M24" i="2"/>
  <c r="O24" i="2" s="1"/>
  <c r="M17" i="2"/>
  <c r="O17" i="2" s="1"/>
  <c r="P17" i="2" s="1"/>
  <c r="J20" i="2"/>
  <c r="M25" i="2"/>
  <c r="O25" i="2" s="1"/>
  <c r="P25" i="2" s="1"/>
  <c r="M26" i="2"/>
  <c r="O26" i="2" s="1"/>
  <c r="P26" i="2" s="1"/>
  <c r="M19" i="2"/>
  <c r="O19" i="2" s="1"/>
  <c r="P19" i="2" s="1"/>
  <c r="M27" i="2"/>
  <c r="O27" i="2" s="1"/>
  <c r="P27" i="2" s="1"/>
  <c r="M28" i="2"/>
  <c r="O28" i="2" s="1"/>
  <c r="P28" i="2" s="1"/>
  <c r="J16" i="2"/>
  <c r="M21" i="2"/>
  <c r="O21" i="2" s="1"/>
  <c r="J24" i="2"/>
  <c r="N23" i="1"/>
  <c r="N26" i="1"/>
  <c r="N18" i="1"/>
  <c r="N17" i="1"/>
  <c r="N24" i="1"/>
  <c r="N28" i="1"/>
  <c r="E5" i="1"/>
  <c r="E2" i="1"/>
  <c r="Q23" i="2" l="1"/>
  <c r="R23" i="2"/>
  <c r="P18" i="2"/>
  <c r="R18" i="2" s="1"/>
  <c r="Q27" i="2"/>
  <c r="R27" i="2"/>
  <c r="R26" i="2"/>
  <c r="Q26" i="2"/>
  <c r="Q22" i="2"/>
  <c r="R22" i="2"/>
  <c r="R19" i="2"/>
  <c r="Q19" i="2"/>
  <c r="R20" i="2"/>
  <c r="Q20" i="2"/>
  <c r="P24" i="2"/>
  <c r="R15" i="2"/>
  <c r="Q15" i="2"/>
  <c r="Q25" i="2"/>
  <c r="R25" i="2"/>
  <c r="P21" i="2"/>
  <c r="R21" i="2" s="1"/>
  <c r="Q17" i="2"/>
  <c r="R17" i="2"/>
  <c r="Q28" i="2"/>
  <c r="R28" i="2"/>
  <c r="Q16" i="2"/>
  <c r="R16" i="2"/>
  <c r="M2" i="2" l="1"/>
  <c r="R24" i="2"/>
  <c r="Q24" i="2"/>
  <c r="Q21" i="2"/>
  <c r="Q18" i="2"/>
</calcChain>
</file>

<file path=xl/sharedStrings.xml><?xml version="1.0" encoding="utf-8"?>
<sst xmlns="http://schemas.openxmlformats.org/spreadsheetml/2006/main" count="174" uniqueCount="83">
  <si>
    <t>The Vehicle</t>
  </si>
  <si>
    <t>Power (Hp)</t>
  </si>
  <si>
    <t>Weight (Kg)</t>
  </si>
  <si>
    <t>Length (m)</t>
  </si>
  <si>
    <t>Engine</t>
  </si>
  <si>
    <t xml:space="preserve">Yamaha Nytro </t>
  </si>
  <si>
    <t>References</t>
  </si>
  <si>
    <t xml:space="preserve">The theory of ground vehicles , J. Wong 3rd ed (2001). </t>
  </si>
  <si>
    <t>Track Info</t>
  </si>
  <si>
    <t>Surface</t>
  </si>
  <si>
    <t>Height (m)</t>
  </si>
  <si>
    <t>Top speed (m/s)</t>
  </si>
  <si>
    <t>https://www.maxxis.com/catalog/tire-16-110-bighorn-radial#</t>
  </si>
  <si>
    <t>Vehicle characteristics</t>
  </si>
  <si>
    <t>Power (Kw)</t>
  </si>
  <si>
    <t>Top speed (mph)</t>
  </si>
  <si>
    <t>Tyre sidewall size (m)</t>
  </si>
  <si>
    <t>Wheel diameter (m)</t>
  </si>
  <si>
    <t>Rolling radius (m)</t>
  </si>
  <si>
    <t>Acceleration 0-60 mph (s)</t>
  </si>
  <si>
    <t>Sectors</t>
  </si>
  <si>
    <t>Corners</t>
  </si>
  <si>
    <t>Elevation (m)</t>
  </si>
  <si>
    <t>Velocity (m/s)</t>
  </si>
  <si>
    <t>http://buggies.builtforfun.co.uk/Calculator/calculator-data.html</t>
  </si>
  <si>
    <t>Track Sesctions</t>
  </si>
  <si>
    <t>Start</t>
  </si>
  <si>
    <t>Distance (m)</t>
  </si>
  <si>
    <t>Gravel</t>
  </si>
  <si>
    <t>Uphill</t>
  </si>
  <si>
    <t>Downhill into turn 1</t>
  </si>
  <si>
    <t>Turn 1 into uphill</t>
  </si>
  <si>
    <t>Turn 2 into uphill</t>
  </si>
  <si>
    <t>Flat into turn 2</t>
  </si>
  <si>
    <t>Downhill into turn 3</t>
  </si>
  <si>
    <t>Turn 3 into turn 4</t>
  </si>
  <si>
    <t>Flat</t>
  </si>
  <si>
    <t>Downhill into turn 6</t>
  </si>
  <si>
    <t>Start to uphill</t>
  </si>
  <si>
    <t>Grassy</t>
  </si>
  <si>
    <t>Loose dirt/grass</t>
  </si>
  <si>
    <t>Time taken (s)</t>
  </si>
  <si>
    <t>Acceleration (m/s)</t>
  </si>
  <si>
    <t xml:space="preserve"> </t>
  </si>
  <si>
    <r>
      <t>Acceleration (m/s</t>
    </r>
    <r>
      <rPr>
        <sz val="11"/>
        <color theme="1"/>
        <rFont val="Calibri"/>
        <family val="2"/>
      </rPr>
      <t>²</t>
    </r>
    <r>
      <rPr>
        <sz val="11"/>
        <color theme="1"/>
        <rFont val="Calibri"/>
        <family val="2"/>
        <scheme val="minor"/>
      </rPr>
      <t>)</t>
    </r>
  </si>
  <si>
    <t>Max Elevation</t>
  </si>
  <si>
    <t>Turn 4 (slippy)</t>
  </si>
  <si>
    <t>Turn 4 into uphill</t>
  </si>
  <si>
    <t>Turn 6 back to turn 7</t>
  </si>
  <si>
    <t>Turn 7 to start</t>
  </si>
  <si>
    <t xml:space="preserve">Gravel </t>
  </si>
  <si>
    <r>
      <t>Air density (kg/m</t>
    </r>
    <r>
      <rPr>
        <sz val="11"/>
        <color theme="1"/>
        <rFont val="Calibri"/>
        <family val="2"/>
      </rPr>
      <t>³)</t>
    </r>
  </si>
  <si>
    <t>Length (mm)</t>
  </si>
  <si>
    <t>Width (mm)</t>
  </si>
  <si>
    <t>Height (mm)</t>
  </si>
  <si>
    <t>Distance covered (m)</t>
  </si>
  <si>
    <r>
      <t>Frontal area (m</t>
    </r>
    <r>
      <rPr>
        <sz val="11"/>
        <color theme="1"/>
        <rFont val="Calibri"/>
        <family val="2"/>
      </rPr>
      <t>²) (assumption)</t>
    </r>
  </si>
  <si>
    <t>Coefficient of drag (assumption)</t>
  </si>
  <si>
    <t>Gradient (degrees)</t>
  </si>
  <si>
    <t>Accumilative time (s)</t>
  </si>
  <si>
    <t>https://ragemotorsport.eu/</t>
  </si>
  <si>
    <t>M/s</t>
  </si>
  <si>
    <t>Mph</t>
  </si>
  <si>
    <t>https://www.engineeringtoolbox.com/drag-coefficient-d_627.html</t>
  </si>
  <si>
    <t>Aero resistance (N)</t>
  </si>
  <si>
    <t>Rolling resistance Coeff (gravel)</t>
  </si>
  <si>
    <t>Rolling resistance Coeff (grass)</t>
  </si>
  <si>
    <t>Rolling drag (N)</t>
  </si>
  <si>
    <t>Gradient resistance (N)</t>
  </si>
  <si>
    <t>Total resistive forces (N)</t>
  </si>
  <si>
    <t>Power remaining (w)</t>
  </si>
  <si>
    <t>Total resistive power (w)</t>
  </si>
  <si>
    <t>Maximum power used (w)</t>
  </si>
  <si>
    <t>Total power used (w)</t>
  </si>
  <si>
    <t>Average power used (w)</t>
  </si>
  <si>
    <t>Downhill into turn 5</t>
  </si>
  <si>
    <t>Turn 6 to start</t>
  </si>
  <si>
    <t>Turn 5 to turn 6</t>
  </si>
  <si>
    <t>Graphs</t>
  </si>
  <si>
    <t>Total = 352106.6 w</t>
  </si>
  <si>
    <t>Avg Power per second per section (w)</t>
  </si>
  <si>
    <t>Max height reached (m)</t>
  </si>
  <si>
    <t>Weight with driver (Kg)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</si>
</sst>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AFAFA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2" fontId="0" fillId="3" borderId="0" xfId="0" applyNumberFormat="1" applyFill="1"/>
    <xf numFmtId="2" fontId="0" fillId="4" borderId="0" xfId="0" applyNumberFormat="1" applyFill="1"/>
    <xf numFmtId="2" fontId="2" fillId="3" borderId="0" xfId="0" applyNumberFormat="1" applyFont="1" applyFill="1"/>
    <xf numFmtId="2" fontId="0" fillId="2" borderId="0" xfId="0" applyNumberFormat="1" applyFill="1"/>
    <xf numFmtId="2" fontId="0" fillId="0" borderId="0" xfId="0" applyNumberFormat="1"/>
    <xf numFmtId="2" fontId="2" fillId="5" borderId="0" xfId="0" applyNumberFormat="1" applyFont="1" applyFill="1"/>
    <xf numFmtId="2" fontId="2" fillId="5" borderId="0" xfId="0" applyNumberFormat="1" applyFont="1" applyFill="1" applyAlignment="1">
      <alignment horizontal="right"/>
    </xf>
    <xf numFmtId="2" fontId="0" fillId="6" borderId="0" xfId="0" applyNumberFormat="1" applyFill="1"/>
    <xf numFmtId="2" fontId="0" fillId="5" borderId="0" xfId="0" applyNumberFormat="1" applyFill="1"/>
    <xf numFmtId="2" fontId="0" fillId="5" borderId="0" xfId="0" applyNumberFormat="1" applyFill="1" applyAlignment="1">
      <alignment horizontal="right"/>
    </xf>
    <xf numFmtId="2" fontId="0" fillId="8" borderId="0" xfId="0" applyNumberFormat="1" applyFill="1"/>
    <xf numFmtId="2" fontId="1" fillId="8" borderId="0" xfId="1" applyNumberFormat="1" applyFill="1"/>
    <xf numFmtId="0" fontId="1" fillId="8" borderId="0" xfId="1" applyFill="1"/>
    <xf numFmtId="2" fontId="0" fillId="7" borderId="0" xfId="0" applyNumberFormat="1" applyFill="1" applyAlignment="1">
      <alignment horizontal="right"/>
    </xf>
    <xf numFmtId="2" fontId="0" fillId="3" borderId="1" xfId="0" applyNumberFormat="1" applyFill="1" applyBorder="1"/>
    <xf numFmtId="2" fontId="0" fillId="6" borderId="1" xfId="0" applyNumberFormat="1" applyFill="1" applyBorder="1"/>
    <xf numFmtId="2" fontId="0" fillId="3" borderId="1" xfId="0" applyNumberFormat="1" applyFill="1" applyBorder="1" applyAlignment="1">
      <alignment wrapText="1"/>
    </xf>
    <xf numFmtId="2" fontId="0" fillId="7" borderId="1" xfId="0" applyNumberFormat="1" applyFill="1" applyBorder="1"/>
    <xf numFmtId="2" fontId="2" fillId="5" borderId="1" xfId="0" applyNumberFormat="1" applyFont="1" applyFill="1" applyBorder="1"/>
    <xf numFmtId="2" fontId="2" fillId="5" borderId="1" xfId="0" applyNumberFormat="1" applyFont="1" applyFill="1" applyBorder="1" applyAlignment="1">
      <alignment horizontal="right"/>
    </xf>
    <xf numFmtId="2" fontId="2" fillId="3" borderId="1" xfId="0" applyNumberFormat="1" applyFont="1" applyFill="1" applyBorder="1"/>
    <xf numFmtId="2" fontId="0" fillId="5" borderId="1" xfId="0" applyNumberFormat="1" applyFill="1" applyBorder="1"/>
    <xf numFmtId="2" fontId="0" fillId="5" borderId="1" xfId="0" applyNumberFormat="1" applyFill="1" applyBorder="1" applyAlignment="1">
      <alignment horizontal="right"/>
    </xf>
    <xf numFmtId="2" fontId="1" fillId="5" borderId="1" xfId="1" applyNumberFormat="1" applyFill="1" applyBorder="1"/>
    <xf numFmtId="0" fontId="1" fillId="5" borderId="1" xfId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AFAF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Sheet1!$J$14</c:f>
              <c:strCache>
                <c:ptCount val="1"/>
                <c:pt idx="0">
                  <c:v>Elevation (m)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9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19050" cap="rnd">
                <a:solidFill>
                  <a:schemeClr val="accent6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2-5B29-42D5-8196-DC8797D70212}"/>
              </c:ext>
            </c:extLst>
          </c:dPt>
          <c:xVal>
            <c:numRef>
              <c:f>Sheet1!$H$15:$H$29</c:f>
              <c:numCache>
                <c:formatCode>0.00</c:formatCode>
                <c:ptCount val="15"/>
                <c:pt idx="0">
                  <c:v>0</c:v>
                </c:pt>
                <c:pt idx="1">
                  <c:v>60</c:v>
                </c:pt>
                <c:pt idx="2">
                  <c:v>80</c:v>
                </c:pt>
                <c:pt idx="3">
                  <c:v>100</c:v>
                </c:pt>
                <c:pt idx="4">
                  <c:v>130</c:v>
                </c:pt>
                <c:pt idx="5">
                  <c:v>150</c:v>
                </c:pt>
                <c:pt idx="6">
                  <c:v>180</c:v>
                </c:pt>
                <c:pt idx="7">
                  <c:v>210</c:v>
                </c:pt>
                <c:pt idx="8">
                  <c:v>240</c:v>
                </c:pt>
                <c:pt idx="9">
                  <c:v>280</c:v>
                </c:pt>
                <c:pt idx="10">
                  <c:v>300</c:v>
                </c:pt>
                <c:pt idx="11">
                  <c:v>480</c:v>
                </c:pt>
                <c:pt idx="12">
                  <c:v>510</c:v>
                </c:pt>
                <c:pt idx="13">
                  <c:v>520</c:v>
                </c:pt>
                <c:pt idx="14">
                  <c:v>530</c:v>
                </c:pt>
              </c:numCache>
            </c:numRef>
          </c:xVal>
          <c:yVal>
            <c:numRef>
              <c:f>Sheet1!$J$15:$J$29</c:f>
              <c:numCache>
                <c:formatCode>0.00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15</c:v>
                </c:pt>
                <c:pt idx="3">
                  <c:v>5</c:v>
                </c:pt>
                <c:pt idx="4">
                  <c:v>10</c:v>
                </c:pt>
                <c:pt idx="5">
                  <c:v>10</c:v>
                </c:pt>
                <c:pt idx="6">
                  <c:v>25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20</c:v>
                </c:pt>
                <c:pt idx="11">
                  <c:v>20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B29-42D5-8196-DC8797D702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9979624"/>
        <c:axId val="684666632"/>
      </c:scatterChart>
      <c:valAx>
        <c:axId val="4899796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4666632"/>
        <c:crosses val="autoZero"/>
        <c:crossBetween val="midCat"/>
      </c:valAx>
      <c:valAx>
        <c:axId val="684666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99796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Elevation vs Distance (m)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2543015561119855"/>
          <c:y val="0.13671236183363206"/>
          <c:w val="0.81689604597408405"/>
          <c:h val="0.69720724768138154"/>
        </c:manualLayout>
      </c:layout>
      <c:line3DChart>
        <c:grouping val="standard"/>
        <c:varyColors val="0"/>
        <c:ser>
          <c:idx val="0"/>
          <c:order val="0"/>
          <c:tx>
            <c:strRef>
              <c:f>Sheet1!$J$14</c:f>
              <c:strCache>
                <c:ptCount val="1"/>
                <c:pt idx="0">
                  <c:v>Elevation (m)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3"/>
              </a:solidFill>
            </a:ln>
            <a:effectLst/>
            <a:sp3d>
              <a:contourClr>
                <a:schemeClr val="accent3"/>
              </a:contourClr>
            </a:sp3d>
          </c:spPr>
          <c:dPt>
            <c:idx val="9"/>
            <c:bubble3D val="0"/>
            <c:spPr>
              <a:solidFill>
                <a:schemeClr val="accent1"/>
              </a:solidFill>
              <a:ln w="19050" cap="rnd">
                <a:solidFill>
                  <a:schemeClr val="accent6"/>
                </a:solidFill>
                <a:round/>
              </a:ln>
              <a:effectLst/>
              <a:sp3d contourW="19050">
                <a:contourClr>
                  <a:schemeClr val="accent6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9A66-4007-9ABE-08DC5A8C9B88}"/>
              </c:ext>
            </c:extLst>
          </c:dPt>
          <c:cat>
            <c:numRef>
              <c:f>Sheet1!$H$15:$H$29</c:f>
              <c:numCache>
                <c:formatCode>0.00</c:formatCode>
                <c:ptCount val="15"/>
                <c:pt idx="0">
                  <c:v>0</c:v>
                </c:pt>
                <c:pt idx="1">
                  <c:v>60</c:v>
                </c:pt>
                <c:pt idx="2">
                  <c:v>80</c:v>
                </c:pt>
                <c:pt idx="3">
                  <c:v>100</c:v>
                </c:pt>
                <c:pt idx="4">
                  <c:v>130</c:v>
                </c:pt>
                <c:pt idx="5">
                  <c:v>150</c:v>
                </c:pt>
                <c:pt idx="6">
                  <c:v>180</c:v>
                </c:pt>
                <c:pt idx="7">
                  <c:v>210</c:v>
                </c:pt>
                <c:pt idx="8">
                  <c:v>240</c:v>
                </c:pt>
                <c:pt idx="9">
                  <c:v>280</c:v>
                </c:pt>
                <c:pt idx="10">
                  <c:v>300</c:v>
                </c:pt>
                <c:pt idx="11">
                  <c:v>480</c:v>
                </c:pt>
                <c:pt idx="12">
                  <c:v>510</c:v>
                </c:pt>
                <c:pt idx="13">
                  <c:v>520</c:v>
                </c:pt>
                <c:pt idx="14">
                  <c:v>530</c:v>
                </c:pt>
              </c:numCache>
            </c:numRef>
          </c:cat>
          <c:val>
            <c:numRef>
              <c:f>Sheet1!$J$15:$J$29</c:f>
              <c:numCache>
                <c:formatCode>0.00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15</c:v>
                </c:pt>
                <c:pt idx="3">
                  <c:v>5</c:v>
                </c:pt>
                <c:pt idx="4">
                  <c:v>10</c:v>
                </c:pt>
                <c:pt idx="5">
                  <c:v>10</c:v>
                </c:pt>
                <c:pt idx="6">
                  <c:v>25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20</c:v>
                </c:pt>
                <c:pt idx="11">
                  <c:v>20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A66-4007-9ABE-08DC5A8C9B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9979624"/>
        <c:axId val="684666632"/>
        <c:axId val="687539264"/>
      </c:line3DChart>
      <c:catAx>
        <c:axId val="4899796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 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4666632"/>
        <c:crosses val="autoZero"/>
        <c:auto val="1"/>
        <c:lblAlgn val="ctr"/>
        <c:lblOffset val="100"/>
        <c:noMultiLvlLbl val="0"/>
      </c:catAx>
      <c:valAx>
        <c:axId val="684666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Elevation 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9979624"/>
        <c:crosses val="autoZero"/>
        <c:crossBetween val="between"/>
      </c:valAx>
      <c:serAx>
        <c:axId val="687539264"/>
        <c:scaling>
          <c:orientation val="minMax"/>
        </c:scaling>
        <c:delete val="1"/>
        <c:axPos val="b"/>
        <c:majorTickMark val="out"/>
        <c:minorTickMark val="none"/>
        <c:tickLblPos val="nextTo"/>
        <c:crossAx val="68466663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Velocity vs Time (m/s)</a:t>
            </a:r>
          </a:p>
        </c:rich>
      </c:tx>
      <c:layout>
        <c:manualLayout>
          <c:xMode val="edge"/>
          <c:yMode val="edge"/>
          <c:x val="0.29914233799875689"/>
          <c:y val="2.33041990068496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Velocity (m/s)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Sheet2!$H$14:$H$28</c:f>
              <c:numCache>
                <c:formatCode>0.00</c:formatCode>
                <c:ptCount val="15"/>
                <c:pt idx="0">
                  <c:v>0</c:v>
                </c:pt>
                <c:pt idx="1">
                  <c:v>4</c:v>
                </c:pt>
                <c:pt idx="2">
                  <c:v>5.666666666666667</c:v>
                </c:pt>
                <c:pt idx="3">
                  <c:v>8.3333333333333339</c:v>
                </c:pt>
                <c:pt idx="4">
                  <c:v>10.098039215686274</c:v>
                </c:pt>
                <c:pt idx="5">
                  <c:v>11.431372549019608</c:v>
                </c:pt>
                <c:pt idx="6">
                  <c:v>13.431372549019608</c:v>
                </c:pt>
                <c:pt idx="7">
                  <c:v>15.098039215686274</c:v>
                </c:pt>
                <c:pt idx="8">
                  <c:v>16.764705882352942</c:v>
                </c:pt>
                <c:pt idx="9">
                  <c:v>20.098039215686274</c:v>
                </c:pt>
                <c:pt idx="10">
                  <c:v>21.310160427807485</c:v>
                </c:pt>
                <c:pt idx="11">
                  <c:v>26.047002533070643</c:v>
                </c:pt>
                <c:pt idx="12">
                  <c:v>29.380335866403975</c:v>
                </c:pt>
                <c:pt idx="13">
                  <c:v>30.047002533070643</c:v>
                </c:pt>
                <c:pt idx="14">
                  <c:v>31.048003534071643</c:v>
                </c:pt>
              </c:numCache>
            </c:numRef>
          </c:cat>
          <c:val>
            <c:numRef>
              <c:f>Sheet2!$I$14:$I$28</c:f>
              <c:numCache>
                <c:formatCode>0.00</c:formatCode>
                <c:ptCount val="15"/>
                <c:pt idx="0">
                  <c:v>0</c:v>
                </c:pt>
                <c:pt idx="1">
                  <c:v>15</c:v>
                </c:pt>
                <c:pt idx="2">
                  <c:v>12</c:v>
                </c:pt>
                <c:pt idx="3">
                  <c:v>7.5</c:v>
                </c:pt>
                <c:pt idx="4">
                  <c:v>17</c:v>
                </c:pt>
                <c:pt idx="5">
                  <c:v>15</c:v>
                </c:pt>
                <c:pt idx="6">
                  <c:v>15</c:v>
                </c:pt>
                <c:pt idx="7">
                  <c:v>18</c:v>
                </c:pt>
                <c:pt idx="8">
                  <c:v>18</c:v>
                </c:pt>
                <c:pt idx="9">
                  <c:v>12</c:v>
                </c:pt>
                <c:pt idx="10">
                  <c:v>16.5</c:v>
                </c:pt>
                <c:pt idx="11">
                  <c:v>38</c:v>
                </c:pt>
                <c:pt idx="12">
                  <c:v>9</c:v>
                </c:pt>
                <c:pt idx="13">
                  <c:v>15</c:v>
                </c:pt>
                <c:pt idx="14">
                  <c:v>9.99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92-484A-A652-D9886C9A10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2827864"/>
        <c:axId val="492825240"/>
      </c:lineChart>
      <c:catAx>
        <c:axId val="4928278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2825240"/>
        <c:crosses val="autoZero"/>
        <c:auto val="1"/>
        <c:lblAlgn val="ctr"/>
        <c:lblOffset val="100"/>
        <c:tickMarkSkip val="1"/>
        <c:noMultiLvlLbl val="0"/>
      </c:catAx>
      <c:valAx>
        <c:axId val="492825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2827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Acceleration vs Time</c:v>
          </c:tx>
          <c:spPr>
            <a:ln w="34925" cap="rnd">
              <a:solidFill>
                <a:schemeClr val="accent2">
                  <a:lumMod val="75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Sheet2!$H$14:$H$28</c:f>
              <c:numCache>
                <c:formatCode>0.00</c:formatCode>
                <c:ptCount val="15"/>
                <c:pt idx="0">
                  <c:v>0</c:v>
                </c:pt>
                <c:pt idx="1">
                  <c:v>4</c:v>
                </c:pt>
                <c:pt idx="2">
                  <c:v>5.666666666666667</c:v>
                </c:pt>
                <c:pt idx="3">
                  <c:v>8.3333333333333339</c:v>
                </c:pt>
                <c:pt idx="4">
                  <c:v>10.098039215686274</c:v>
                </c:pt>
                <c:pt idx="5">
                  <c:v>11.431372549019608</c:v>
                </c:pt>
                <c:pt idx="6">
                  <c:v>13.431372549019608</c:v>
                </c:pt>
                <c:pt idx="7">
                  <c:v>15.098039215686274</c:v>
                </c:pt>
                <c:pt idx="8">
                  <c:v>16.764705882352942</c:v>
                </c:pt>
                <c:pt idx="9">
                  <c:v>20.098039215686274</c:v>
                </c:pt>
                <c:pt idx="10">
                  <c:v>21.310160427807485</c:v>
                </c:pt>
                <c:pt idx="11">
                  <c:v>26.047002533070643</c:v>
                </c:pt>
                <c:pt idx="12">
                  <c:v>29.380335866403975</c:v>
                </c:pt>
                <c:pt idx="13">
                  <c:v>30.047002533070643</c:v>
                </c:pt>
                <c:pt idx="14">
                  <c:v>31.048003534071643</c:v>
                </c:pt>
              </c:numCache>
            </c:numRef>
          </c:cat>
          <c:val>
            <c:numRef>
              <c:f>Sheet2!$J$14:$J$28</c:f>
              <c:numCache>
                <c:formatCode>0.00</c:formatCode>
                <c:ptCount val="15"/>
                <c:pt idx="0">
                  <c:v>0</c:v>
                </c:pt>
                <c:pt idx="1">
                  <c:v>3.75</c:v>
                </c:pt>
                <c:pt idx="2">
                  <c:v>-1.7999999999999998</c:v>
                </c:pt>
                <c:pt idx="3">
                  <c:v>-1.6875</c:v>
                </c:pt>
                <c:pt idx="4">
                  <c:v>5.3833333333333337</c:v>
                </c:pt>
                <c:pt idx="5">
                  <c:v>-1.5</c:v>
                </c:pt>
                <c:pt idx="6">
                  <c:v>0</c:v>
                </c:pt>
                <c:pt idx="7">
                  <c:v>1.7999999999999998</c:v>
                </c:pt>
                <c:pt idx="8">
                  <c:v>0</c:v>
                </c:pt>
                <c:pt idx="9">
                  <c:v>-1.7999999999999998</c:v>
                </c:pt>
                <c:pt idx="10">
                  <c:v>3.7124999999999999</c:v>
                </c:pt>
                <c:pt idx="11">
                  <c:v>4.5388888888888896</c:v>
                </c:pt>
                <c:pt idx="12">
                  <c:v>-8.6999999999999993</c:v>
                </c:pt>
                <c:pt idx="13">
                  <c:v>9</c:v>
                </c:pt>
                <c:pt idx="14">
                  <c:v>-5.0049899999999994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66-4B01-9A4C-8B84A5CE87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1906592"/>
        <c:axId val="721907576"/>
      </c:lineChart>
      <c:catAx>
        <c:axId val="7219065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1907576"/>
        <c:crosses val="autoZero"/>
        <c:auto val="1"/>
        <c:lblAlgn val="ctr"/>
        <c:lblOffset val="100"/>
        <c:noMultiLvlLbl val="0"/>
      </c:catAx>
      <c:valAx>
        <c:axId val="721907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(m/s</a:t>
                </a:r>
                <a:r>
                  <a:rPr lang="en-GB">
                    <a:latin typeface="Calibri" panose="020F0502020204030204" pitchFamily="34" charset="0"/>
                    <a:cs typeface="Calibri" panose="020F0502020204030204" pitchFamily="34" charset="0"/>
                  </a:rPr>
                  <a:t>²)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1906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Gradient vs Time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740600233898125"/>
          <c:y val="0.11984809533421098"/>
          <c:w val="0.87764680128035877"/>
          <c:h val="0.80164021430600452"/>
        </c:manualLayout>
      </c:layout>
      <c:lineChart>
        <c:grouping val="standard"/>
        <c:varyColors val="0"/>
        <c:ser>
          <c:idx val="0"/>
          <c:order val="0"/>
          <c:tx>
            <c:strRef>
              <c:f>Sheet2!$K$14:$K$28</c:f>
              <c:strCache>
                <c:ptCount val="15"/>
                <c:pt idx="0">
                  <c:v>0.00</c:v>
                </c:pt>
                <c:pt idx="1">
                  <c:v>0.00</c:v>
                </c:pt>
                <c:pt idx="2">
                  <c:v>48.59</c:v>
                </c:pt>
                <c:pt idx="3">
                  <c:v>-30.00</c:v>
                </c:pt>
                <c:pt idx="4">
                  <c:v>9.59</c:v>
                </c:pt>
                <c:pt idx="5">
                  <c:v>0.00</c:v>
                </c:pt>
                <c:pt idx="6">
                  <c:v>30.00</c:v>
                </c:pt>
                <c:pt idx="7">
                  <c:v>41.81</c:v>
                </c:pt>
                <c:pt idx="8">
                  <c:v>0.00</c:v>
                </c:pt>
                <c:pt idx="9">
                  <c:v>0.00</c:v>
                </c:pt>
                <c:pt idx="10">
                  <c:v>48.59</c:v>
                </c:pt>
                <c:pt idx="11">
                  <c:v>0.00</c:v>
                </c:pt>
                <c:pt idx="12">
                  <c:v>-41.81</c:v>
                </c:pt>
                <c:pt idx="13">
                  <c:v>0.00</c:v>
                </c:pt>
                <c:pt idx="14">
                  <c:v>0.00</c:v>
                </c:pt>
              </c:strCache>
            </c:strRef>
          </c:tx>
          <c:spPr>
            <a:ln w="34925" cap="rnd">
              <a:solidFill>
                <a:schemeClr val="bg2">
                  <a:lumMod val="1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Sheet2!$H$14:$H$28</c:f>
              <c:numCache>
                <c:formatCode>0.00</c:formatCode>
                <c:ptCount val="15"/>
                <c:pt idx="0">
                  <c:v>0</c:v>
                </c:pt>
                <c:pt idx="1">
                  <c:v>4</c:v>
                </c:pt>
                <c:pt idx="2">
                  <c:v>5.666666666666667</c:v>
                </c:pt>
                <c:pt idx="3">
                  <c:v>8.3333333333333339</c:v>
                </c:pt>
                <c:pt idx="4">
                  <c:v>10.098039215686274</c:v>
                </c:pt>
                <c:pt idx="5">
                  <c:v>11.431372549019608</c:v>
                </c:pt>
                <c:pt idx="6">
                  <c:v>13.431372549019608</c:v>
                </c:pt>
                <c:pt idx="7">
                  <c:v>15.098039215686274</c:v>
                </c:pt>
                <c:pt idx="8">
                  <c:v>16.764705882352942</c:v>
                </c:pt>
                <c:pt idx="9">
                  <c:v>20.098039215686274</c:v>
                </c:pt>
                <c:pt idx="10">
                  <c:v>21.310160427807485</c:v>
                </c:pt>
                <c:pt idx="11">
                  <c:v>26.047002533070643</c:v>
                </c:pt>
                <c:pt idx="12">
                  <c:v>29.380335866403975</c:v>
                </c:pt>
                <c:pt idx="13">
                  <c:v>30.047002533070643</c:v>
                </c:pt>
                <c:pt idx="14">
                  <c:v>31.048003534071643</c:v>
                </c:pt>
              </c:numCache>
            </c:numRef>
          </c:cat>
          <c:val>
            <c:numRef>
              <c:f>Sheet2!$K$14:$K$28</c:f>
              <c:numCache>
                <c:formatCode>0.00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48.590377890729144</c:v>
                </c:pt>
                <c:pt idx="3">
                  <c:v>-30.000000000000004</c:v>
                </c:pt>
                <c:pt idx="4">
                  <c:v>9.5940682268604629</c:v>
                </c:pt>
                <c:pt idx="5">
                  <c:v>0</c:v>
                </c:pt>
                <c:pt idx="6">
                  <c:v>30.000000000000004</c:v>
                </c:pt>
                <c:pt idx="7">
                  <c:v>41.810314895778596</c:v>
                </c:pt>
                <c:pt idx="8">
                  <c:v>0</c:v>
                </c:pt>
                <c:pt idx="9">
                  <c:v>0</c:v>
                </c:pt>
                <c:pt idx="10">
                  <c:v>48.590377890729144</c:v>
                </c:pt>
                <c:pt idx="11">
                  <c:v>0</c:v>
                </c:pt>
                <c:pt idx="12">
                  <c:v>-41.810314895778596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F4-47FD-8FCE-EC779F525D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7896360"/>
        <c:axId val="697893736"/>
      </c:lineChart>
      <c:catAx>
        <c:axId val="6978963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7893736"/>
        <c:crosses val="autoZero"/>
        <c:auto val="1"/>
        <c:lblAlgn val="ctr"/>
        <c:lblOffset val="100"/>
        <c:noMultiLvlLbl val="0"/>
      </c:catAx>
      <c:valAx>
        <c:axId val="697893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Gradient (degrees)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78963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Rolling Drag vs Time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366426071741031"/>
          <c:y val="0.16245370370370371"/>
          <c:w val="0.8585579615048119"/>
          <c:h val="0.72088764946048411"/>
        </c:manualLayout>
      </c:layout>
      <c:lineChart>
        <c:grouping val="standard"/>
        <c:varyColors val="0"/>
        <c:ser>
          <c:idx val="0"/>
          <c:order val="0"/>
          <c:tx>
            <c:v>Rolling drag vs Time</c:v>
          </c:tx>
          <c:spPr>
            <a:ln w="34925" cap="rnd">
              <a:solidFill>
                <a:schemeClr val="bg2">
                  <a:lumMod val="75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Pt>
            <c:idx val="9"/>
            <c:marker>
              <c:symbol val="none"/>
            </c:marker>
            <c:bubble3D val="0"/>
            <c:spPr>
              <a:ln w="34925" cap="rnd">
                <a:solidFill>
                  <a:schemeClr val="accent6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D59F-4A84-BBBC-D8B21B7757B3}"/>
              </c:ext>
            </c:extLst>
          </c:dPt>
          <c:dPt>
            <c:idx val="10"/>
            <c:marker>
              <c:symbol val="none"/>
            </c:marker>
            <c:bubble3D val="0"/>
            <c:spPr>
              <a:ln w="34925" cap="rnd">
                <a:solidFill>
                  <a:schemeClr val="accent6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D59F-4A84-BBBC-D8B21B7757B3}"/>
              </c:ext>
            </c:extLst>
          </c:dPt>
          <c:cat>
            <c:numRef>
              <c:f>Sheet2!$H$14:$H$28</c:f>
              <c:numCache>
                <c:formatCode>0.00</c:formatCode>
                <c:ptCount val="15"/>
                <c:pt idx="0">
                  <c:v>0</c:v>
                </c:pt>
                <c:pt idx="1">
                  <c:v>4</c:v>
                </c:pt>
                <c:pt idx="2">
                  <c:v>5.666666666666667</c:v>
                </c:pt>
                <c:pt idx="3">
                  <c:v>8.3333333333333339</c:v>
                </c:pt>
                <c:pt idx="4">
                  <c:v>10.098039215686274</c:v>
                </c:pt>
                <c:pt idx="5">
                  <c:v>11.431372549019608</c:v>
                </c:pt>
                <c:pt idx="6">
                  <c:v>13.431372549019608</c:v>
                </c:pt>
                <c:pt idx="7">
                  <c:v>15.098039215686274</c:v>
                </c:pt>
                <c:pt idx="8">
                  <c:v>16.764705882352942</c:v>
                </c:pt>
                <c:pt idx="9">
                  <c:v>20.098039215686274</c:v>
                </c:pt>
                <c:pt idx="10">
                  <c:v>21.310160427807485</c:v>
                </c:pt>
                <c:pt idx="11">
                  <c:v>26.047002533070643</c:v>
                </c:pt>
                <c:pt idx="12">
                  <c:v>29.380335866403975</c:v>
                </c:pt>
                <c:pt idx="13">
                  <c:v>30.047002533070643</c:v>
                </c:pt>
                <c:pt idx="14">
                  <c:v>31.048003534071643</c:v>
                </c:pt>
              </c:numCache>
            </c:numRef>
          </c:cat>
          <c:val>
            <c:numRef>
              <c:f>Sheet2!$L$14:$L$28</c:f>
              <c:numCache>
                <c:formatCode>0.00</c:formatCode>
                <c:ptCount val="15"/>
                <c:pt idx="0">
                  <c:v>647.45999999999992</c:v>
                </c:pt>
                <c:pt idx="1">
                  <c:v>647.45999999999992</c:v>
                </c:pt>
                <c:pt idx="2">
                  <c:v>647.45999999999992</c:v>
                </c:pt>
                <c:pt idx="3">
                  <c:v>647.45999999999992</c:v>
                </c:pt>
                <c:pt idx="4">
                  <c:v>647.45999999999992</c:v>
                </c:pt>
                <c:pt idx="5">
                  <c:v>647.45999999999992</c:v>
                </c:pt>
                <c:pt idx="6">
                  <c:v>647.45999999999992</c:v>
                </c:pt>
                <c:pt idx="7">
                  <c:v>647.45999999999992</c:v>
                </c:pt>
                <c:pt idx="8">
                  <c:v>647.45999999999992</c:v>
                </c:pt>
                <c:pt idx="9">
                  <c:v>431.64</c:v>
                </c:pt>
                <c:pt idx="10">
                  <c:v>647.45999999999992</c:v>
                </c:pt>
                <c:pt idx="11">
                  <c:v>647.45999999999992</c:v>
                </c:pt>
                <c:pt idx="12">
                  <c:v>647.45999999999992</c:v>
                </c:pt>
                <c:pt idx="13">
                  <c:v>647.45999999999992</c:v>
                </c:pt>
                <c:pt idx="14">
                  <c:v>647.45999999999992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9F-4A84-BBBC-D8B21B7757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83721256"/>
        <c:axId val="783723224"/>
      </c:lineChart>
      <c:catAx>
        <c:axId val="783721256"/>
        <c:scaling>
          <c:orientation val="minMax"/>
        </c:scaling>
        <c:delete val="0"/>
        <c:axPos val="b"/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3723224"/>
        <c:crosses val="autoZero"/>
        <c:auto val="1"/>
        <c:lblAlgn val="ctr"/>
        <c:lblOffset val="100"/>
        <c:noMultiLvlLbl val="0"/>
      </c:catAx>
      <c:valAx>
        <c:axId val="783723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3721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Aero Resistance vs Time </c:v>
          </c:tx>
          <c:spPr>
            <a:ln w="34925" cap="rnd">
              <a:solidFill>
                <a:schemeClr val="accent2">
                  <a:lumMod val="75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Sheet2!$H$14:$H$28</c:f>
              <c:numCache>
                <c:formatCode>0.00</c:formatCode>
                <c:ptCount val="15"/>
                <c:pt idx="0">
                  <c:v>0</c:v>
                </c:pt>
                <c:pt idx="1">
                  <c:v>4</c:v>
                </c:pt>
                <c:pt idx="2">
                  <c:v>5.666666666666667</c:v>
                </c:pt>
                <c:pt idx="3">
                  <c:v>8.3333333333333339</c:v>
                </c:pt>
                <c:pt idx="4">
                  <c:v>10.098039215686274</c:v>
                </c:pt>
                <c:pt idx="5">
                  <c:v>11.431372549019608</c:v>
                </c:pt>
                <c:pt idx="6">
                  <c:v>13.431372549019608</c:v>
                </c:pt>
                <c:pt idx="7">
                  <c:v>15.098039215686274</c:v>
                </c:pt>
                <c:pt idx="8">
                  <c:v>16.764705882352942</c:v>
                </c:pt>
                <c:pt idx="9">
                  <c:v>20.098039215686274</c:v>
                </c:pt>
                <c:pt idx="10">
                  <c:v>21.310160427807485</c:v>
                </c:pt>
                <c:pt idx="11">
                  <c:v>26.047002533070643</c:v>
                </c:pt>
                <c:pt idx="12">
                  <c:v>29.380335866403975</c:v>
                </c:pt>
                <c:pt idx="13">
                  <c:v>30.047002533070643</c:v>
                </c:pt>
                <c:pt idx="14">
                  <c:v>31.048003534071643</c:v>
                </c:pt>
              </c:numCache>
            </c:numRef>
          </c:cat>
          <c:val>
            <c:numRef>
              <c:f>Sheet2!$M$14:$M$28</c:f>
              <c:numCache>
                <c:formatCode>0.00</c:formatCode>
                <c:ptCount val="15"/>
                <c:pt idx="0">
                  <c:v>0</c:v>
                </c:pt>
                <c:pt idx="1">
                  <c:v>80.656694999999985</c:v>
                </c:pt>
                <c:pt idx="2">
                  <c:v>51.620284799999986</c:v>
                </c:pt>
                <c:pt idx="3">
                  <c:v>20.164173749999996</c:v>
                </c:pt>
                <c:pt idx="4">
                  <c:v>103.59904379999998</c:v>
                </c:pt>
                <c:pt idx="5">
                  <c:v>80.656694999999985</c:v>
                </c:pt>
                <c:pt idx="6">
                  <c:v>80.656694999999985</c:v>
                </c:pt>
                <c:pt idx="7">
                  <c:v>116.14564079999997</c:v>
                </c:pt>
                <c:pt idx="8">
                  <c:v>116.14564079999997</c:v>
                </c:pt>
                <c:pt idx="9">
                  <c:v>51.620284799999986</c:v>
                </c:pt>
                <c:pt idx="10">
                  <c:v>97.594600949999972</c:v>
                </c:pt>
                <c:pt idx="11">
                  <c:v>517.63674479999986</c:v>
                </c:pt>
                <c:pt idx="12">
                  <c:v>29.036410199999992</c:v>
                </c:pt>
                <c:pt idx="13">
                  <c:v>80.656694999999985</c:v>
                </c:pt>
                <c:pt idx="14">
                  <c:v>35.775761007419995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70-48FC-836A-7A7F8F4372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83724208"/>
        <c:axId val="783719944"/>
      </c:lineChart>
      <c:catAx>
        <c:axId val="7837242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3719944"/>
        <c:crosses val="autoZero"/>
        <c:auto val="1"/>
        <c:lblAlgn val="ctr"/>
        <c:lblOffset val="100"/>
        <c:noMultiLvlLbl val="0"/>
      </c:catAx>
      <c:valAx>
        <c:axId val="783719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 Resistance (N)</a:t>
                </a:r>
              </a:p>
            </c:rich>
          </c:tx>
          <c:layout>
            <c:manualLayout>
              <c:xMode val="edge"/>
              <c:yMode val="edge"/>
              <c:x val="2.4028268848369009E-2"/>
              <c:y val="0.381359367822295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3724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Power Required vs Time</c:v>
          </c:tx>
          <c:spPr>
            <a:ln w="34925" cap="rnd">
              <a:solidFill>
                <a:srgbClr val="7030A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Sheet2!$H$14:$H$28</c:f>
              <c:numCache>
                <c:formatCode>0.00</c:formatCode>
                <c:ptCount val="15"/>
                <c:pt idx="0">
                  <c:v>0</c:v>
                </c:pt>
                <c:pt idx="1">
                  <c:v>4</c:v>
                </c:pt>
                <c:pt idx="2">
                  <c:v>5.666666666666667</c:v>
                </c:pt>
                <c:pt idx="3">
                  <c:v>8.3333333333333339</c:v>
                </c:pt>
                <c:pt idx="4">
                  <c:v>10.098039215686274</c:v>
                </c:pt>
                <c:pt idx="5">
                  <c:v>11.431372549019608</c:v>
                </c:pt>
                <c:pt idx="6">
                  <c:v>13.431372549019608</c:v>
                </c:pt>
                <c:pt idx="7">
                  <c:v>15.098039215686274</c:v>
                </c:pt>
                <c:pt idx="8">
                  <c:v>16.764705882352942</c:v>
                </c:pt>
                <c:pt idx="9">
                  <c:v>20.098039215686274</c:v>
                </c:pt>
                <c:pt idx="10">
                  <c:v>21.310160427807485</c:v>
                </c:pt>
                <c:pt idx="11">
                  <c:v>26.047002533070643</c:v>
                </c:pt>
                <c:pt idx="12">
                  <c:v>29.380335866403975</c:v>
                </c:pt>
                <c:pt idx="13">
                  <c:v>30.047002533070643</c:v>
                </c:pt>
                <c:pt idx="14">
                  <c:v>31.048003534071643</c:v>
                </c:pt>
              </c:numCache>
            </c:numRef>
          </c:cat>
          <c:val>
            <c:numRef>
              <c:f>Sheet2!$P$14:$P$28</c:f>
              <c:numCache>
                <c:formatCode>0.00</c:formatCode>
                <c:ptCount val="15"/>
                <c:pt idx="0">
                  <c:v>0</c:v>
                </c:pt>
                <c:pt idx="1">
                  <c:v>10921.750424999998</c:v>
                </c:pt>
                <c:pt idx="2">
                  <c:v>72783.057655439392</c:v>
                </c:pt>
                <c:pt idx="3">
                  <c:v>-34974.753405322757</c:v>
                </c:pt>
                <c:pt idx="4">
                  <c:v>28221.836179327969</c:v>
                </c:pt>
                <c:pt idx="5">
                  <c:v>10921.750424999998</c:v>
                </c:pt>
                <c:pt idx="6">
                  <c:v>90885.619841895503</c:v>
                </c:pt>
                <c:pt idx="7">
                  <c:v>93835.581443521456</c:v>
                </c:pt>
                <c:pt idx="8">
                  <c:v>13744.9015344</c:v>
                </c:pt>
                <c:pt idx="9">
                  <c:v>5799.1234175999998</c:v>
                </c:pt>
                <c:pt idx="10">
                  <c:v>100835.28049270416</c:v>
                </c:pt>
                <c:pt idx="11">
                  <c:v>44273.676302399988</c:v>
                </c:pt>
                <c:pt idx="12">
                  <c:v>-33956.872262760728</c:v>
                </c:pt>
                <c:pt idx="13">
                  <c:v>10921.750424999998</c:v>
                </c:pt>
                <c:pt idx="14">
                  <c:v>6825.5252524641246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05-428B-BC56-31122CC170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654808"/>
        <c:axId val="723712960"/>
      </c:lineChart>
      <c:catAx>
        <c:axId val="2006548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712960"/>
        <c:crosses val="autoZero"/>
        <c:auto val="1"/>
        <c:lblAlgn val="ctr"/>
        <c:lblOffset val="100"/>
        <c:noMultiLvlLbl val="0"/>
      </c:catAx>
      <c:valAx>
        <c:axId val="723712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Required (w)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6548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398385694011999"/>
          <c:y val="0.15883245558068254"/>
          <c:w val="0.83823840769903757"/>
          <c:h val="0.76606481481481481"/>
        </c:manualLayout>
      </c:layout>
      <c:lineChart>
        <c:grouping val="standard"/>
        <c:varyColors val="0"/>
        <c:ser>
          <c:idx val="0"/>
          <c:order val="0"/>
          <c:tx>
            <c:v>Total Forces vs Time</c:v>
          </c:tx>
          <c:spPr>
            <a:ln w="34925" cap="rnd">
              <a:solidFill>
                <a:schemeClr val="accent1">
                  <a:lumMod val="5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Sheet2!$H$14:$H$28</c:f>
              <c:numCache>
                <c:formatCode>0.00</c:formatCode>
                <c:ptCount val="15"/>
                <c:pt idx="0">
                  <c:v>0</c:v>
                </c:pt>
                <c:pt idx="1">
                  <c:v>4</c:v>
                </c:pt>
                <c:pt idx="2">
                  <c:v>5.666666666666667</c:v>
                </c:pt>
                <c:pt idx="3">
                  <c:v>8.3333333333333339</c:v>
                </c:pt>
                <c:pt idx="4">
                  <c:v>10.098039215686274</c:v>
                </c:pt>
                <c:pt idx="5">
                  <c:v>11.431372549019608</c:v>
                </c:pt>
                <c:pt idx="6">
                  <c:v>13.431372549019608</c:v>
                </c:pt>
                <c:pt idx="7">
                  <c:v>15.098039215686274</c:v>
                </c:pt>
                <c:pt idx="8">
                  <c:v>16.764705882352942</c:v>
                </c:pt>
                <c:pt idx="9">
                  <c:v>20.098039215686274</c:v>
                </c:pt>
                <c:pt idx="10">
                  <c:v>21.310160427807485</c:v>
                </c:pt>
                <c:pt idx="11">
                  <c:v>26.047002533070643</c:v>
                </c:pt>
                <c:pt idx="12">
                  <c:v>29.380335866403975</c:v>
                </c:pt>
                <c:pt idx="13">
                  <c:v>30.047002533070643</c:v>
                </c:pt>
                <c:pt idx="14">
                  <c:v>31.048003534071643</c:v>
                </c:pt>
              </c:numCache>
            </c:numRef>
          </c:cat>
          <c:val>
            <c:numRef>
              <c:f>Sheet2!$O$14:$O$28</c:f>
              <c:numCache>
                <c:formatCode>0.00</c:formatCode>
                <c:ptCount val="15"/>
                <c:pt idx="0">
                  <c:v>647.45999999999992</c:v>
                </c:pt>
                <c:pt idx="1">
                  <c:v>728.11669499999994</c:v>
                </c:pt>
                <c:pt idx="2">
                  <c:v>6065.254804619949</c:v>
                </c:pt>
                <c:pt idx="3">
                  <c:v>-4663.3004540430338</c:v>
                </c:pt>
                <c:pt idx="4">
                  <c:v>1660.108010548704</c:v>
                </c:pt>
                <c:pt idx="5">
                  <c:v>728.11669499999994</c:v>
                </c:pt>
                <c:pt idx="6">
                  <c:v>6059.041322793033</c:v>
                </c:pt>
                <c:pt idx="7">
                  <c:v>5213.0878579734144</c:v>
                </c:pt>
                <c:pt idx="8">
                  <c:v>763.60564079999995</c:v>
                </c:pt>
                <c:pt idx="9">
                  <c:v>483.26028479999997</c:v>
                </c:pt>
                <c:pt idx="10">
                  <c:v>6111.2291207699491</c:v>
                </c:pt>
                <c:pt idx="11">
                  <c:v>1165.0967447999997</c:v>
                </c:pt>
                <c:pt idx="12">
                  <c:v>-3772.9858069734141</c:v>
                </c:pt>
                <c:pt idx="13">
                  <c:v>728.11669499999994</c:v>
                </c:pt>
                <c:pt idx="14">
                  <c:v>683.23576100741991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13-49DD-914B-67C908263F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9508984"/>
        <c:axId val="489508328"/>
      </c:lineChart>
      <c:catAx>
        <c:axId val="4895089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9508328"/>
        <c:crosses val="autoZero"/>
        <c:auto val="1"/>
        <c:lblAlgn val="ctr"/>
        <c:lblOffset val="100"/>
        <c:noMultiLvlLbl val="0"/>
      </c:catAx>
      <c:valAx>
        <c:axId val="489508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Forces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95089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Avg Power Per Second Per Section (w)</a:t>
            </a:r>
          </a:p>
        </c:rich>
      </c:tx>
      <c:layout>
        <c:manualLayout>
          <c:xMode val="edge"/>
          <c:yMode val="edge"/>
          <c:x val="0.17244599096450949"/>
          <c:y val="1.18716578927904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346351487692825"/>
          <c:y val="9.9831502218304877E-2"/>
          <c:w val="0.83082494822112452"/>
          <c:h val="0.58846789807937006"/>
        </c:manualLayout>
      </c:layout>
      <c:lineChart>
        <c:grouping val="standard"/>
        <c:varyColors val="0"/>
        <c:ser>
          <c:idx val="0"/>
          <c:order val="0"/>
          <c:tx>
            <c:strRef>
              <c:f>Sheet2!$R$13</c:f>
              <c:strCache>
                <c:ptCount val="1"/>
                <c:pt idx="0">
                  <c:v>Avg Power per second per section (w)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Sheet2!$A$14:$A$28</c:f>
              <c:strCache>
                <c:ptCount val="15"/>
                <c:pt idx="0">
                  <c:v>Start</c:v>
                </c:pt>
                <c:pt idx="1">
                  <c:v>Start to uphill</c:v>
                </c:pt>
                <c:pt idx="2">
                  <c:v>Uphill</c:v>
                </c:pt>
                <c:pt idx="3">
                  <c:v>Downhill into turn 1</c:v>
                </c:pt>
                <c:pt idx="4">
                  <c:v>Turn 1 into uphill</c:v>
                </c:pt>
                <c:pt idx="5">
                  <c:v>Flat into turn 2</c:v>
                </c:pt>
                <c:pt idx="6">
                  <c:v>Turn 2 into uphill</c:v>
                </c:pt>
                <c:pt idx="7">
                  <c:v>Downhill into turn 3</c:v>
                </c:pt>
                <c:pt idx="8">
                  <c:v>Turn 3 into turn 4</c:v>
                </c:pt>
                <c:pt idx="9">
                  <c:v>Turn 4 (slippy)</c:v>
                </c:pt>
                <c:pt idx="10">
                  <c:v>Turn 4 into uphill</c:v>
                </c:pt>
                <c:pt idx="11">
                  <c:v>Flat</c:v>
                </c:pt>
                <c:pt idx="12">
                  <c:v>Downhill into turn 5</c:v>
                </c:pt>
                <c:pt idx="13">
                  <c:v>Turn 5 to turn 6</c:v>
                </c:pt>
                <c:pt idx="14">
                  <c:v>Turn 6 to start</c:v>
                </c:pt>
              </c:strCache>
            </c:strRef>
          </c:cat>
          <c:val>
            <c:numRef>
              <c:f>Sheet2!$R$14:$R$28</c:f>
              <c:numCache>
                <c:formatCode>0.00</c:formatCode>
                <c:ptCount val="15"/>
                <c:pt idx="0">
                  <c:v>0</c:v>
                </c:pt>
                <c:pt idx="1">
                  <c:v>2730.4376062499996</c:v>
                </c:pt>
                <c:pt idx="2">
                  <c:v>43669.834593263637</c:v>
                </c:pt>
                <c:pt idx="3">
                  <c:v>-13115.532526996034</c:v>
                </c:pt>
                <c:pt idx="4">
                  <c:v>15992.373834952516</c:v>
                </c:pt>
                <c:pt idx="5">
                  <c:v>8191.3128187499988</c:v>
                </c:pt>
                <c:pt idx="6">
                  <c:v>45442.809920947751</c:v>
                </c:pt>
                <c:pt idx="7">
                  <c:v>56301.348866112872</c:v>
                </c:pt>
                <c:pt idx="8">
                  <c:v>8246.9409206399996</c:v>
                </c:pt>
                <c:pt idx="9">
                  <c:v>1739.7370252799999</c:v>
                </c:pt>
                <c:pt idx="10">
                  <c:v>83189.106406480932</c:v>
                </c:pt>
                <c:pt idx="11">
                  <c:v>9346.6649971733314</c:v>
                </c:pt>
                <c:pt idx="12">
                  <c:v>-10187.061678828219</c:v>
                </c:pt>
                <c:pt idx="13">
                  <c:v>16382.625637499998</c:v>
                </c:pt>
                <c:pt idx="14">
                  <c:v>6818.6997272116596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6A-40DC-8A47-0D4BAEC927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4354024"/>
        <c:axId val="684355336"/>
      </c:lineChart>
      <c:catAx>
        <c:axId val="6843540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Track Sections</a:t>
                </a:r>
              </a:p>
            </c:rich>
          </c:tx>
          <c:layout>
            <c:manualLayout>
              <c:xMode val="edge"/>
              <c:yMode val="edge"/>
              <c:x val="0.50029079863617498"/>
              <c:y val="0.630988332116116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4355336"/>
        <c:crosses val="autoZero"/>
        <c:auto val="1"/>
        <c:lblAlgn val="ctr"/>
        <c:lblOffset val="100"/>
        <c:noMultiLvlLbl val="0"/>
      </c:catAx>
      <c:valAx>
        <c:axId val="684355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Avg Power (w)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4354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Power Used Per Section (w)</a:t>
            </a:r>
          </a:p>
        </c:rich>
      </c:tx>
      <c:layout>
        <c:manualLayout>
          <c:xMode val="edge"/>
          <c:yMode val="edge"/>
          <c:x val="0.30387268144325841"/>
          <c:y val="1.64848572956526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159169961500049"/>
          <c:y val="2.2635850800359292E-2"/>
          <c:w val="0.86147142947117417"/>
          <c:h val="0.7920575457883885"/>
        </c:manualLayout>
      </c:layout>
      <c:lineChart>
        <c:grouping val="standard"/>
        <c:varyColors val="0"/>
        <c:ser>
          <c:idx val="0"/>
          <c:order val="0"/>
          <c:tx>
            <c:v>Power Used Per section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Sheet2!$A$14:$A$28</c:f>
              <c:strCache>
                <c:ptCount val="15"/>
                <c:pt idx="0">
                  <c:v>Start</c:v>
                </c:pt>
                <c:pt idx="1">
                  <c:v>Start to uphill</c:v>
                </c:pt>
                <c:pt idx="2">
                  <c:v>Uphill</c:v>
                </c:pt>
                <c:pt idx="3">
                  <c:v>Downhill into turn 1</c:v>
                </c:pt>
                <c:pt idx="4">
                  <c:v>Turn 1 into uphill</c:v>
                </c:pt>
                <c:pt idx="5">
                  <c:v>Flat into turn 2</c:v>
                </c:pt>
                <c:pt idx="6">
                  <c:v>Turn 2 into uphill</c:v>
                </c:pt>
                <c:pt idx="7">
                  <c:v>Downhill into turn 3</c:v>
                </c:pt>
                <c:pt idx="8">
                  <c:v>Turn 3 into turn 4</c:v>
                </c:pt>
                <c:pt idx="9">
                  <c:v>Turn 4 (slippy)</c:v>
                </c:pt>
                <c:pt idx="10">
                  <c:v>Turn 4 into uphill</c:v>
                </c:pt>
                <c:pt idx="11">
                  <c:v>Flat</c:v>
                </c:pt>
                <c:pt idx="12">
                  <c:v>Downhill into turn 5</c:v>
                </c:pt>
                <c:pt idx="13">
                  <c:v>Turn 5 to turn 6</c:v>
                </c:pt>
                <c:pt idx="14">
                  <c:v>Turn 6 to start</c:v>
                </c:pt>
              </c:strCache>
            </c:strRef>
          </c:cat>
          <c:val>
            <c:numRef>
              <c:f>Sheet2!$P$14:$P$28</c:f>
              <c:numCache>
                <c:formatCode>0.00</c:formatCode>
                <c:ptCount val="15"/>
                <c:pt idx="0">
                  <c:v>0</c:v>
                </c:pt>
                <c:pt idx="1">
                  <c:v>10921.750424999998</c:v>
                </c:pt>
                <c:pt idx="2">
                  <c:v>72783.057655439392</c:v>
                </c:pt>
                <c:pt idx="3">
                  <c:v>-34974.753405322757</c:v>
                </c:pt>
                <c:pt idx="4">
                  <c:v>28221.836179327969</c:v>
                </c:pt>
                <c:pt idx="5">
                  <c:v>10921.750424999998</c:v>
                </c:pt>
                <c:pt idx="6">
                  <c:v>90885.619841895503</c:v>
                </c:pt>
                <c:pt idx="7">
                  <c:v>93835.581443521456</c:v>
                </c:pt>
                <c:pt idx="8">
                  <c:v>13744.9015344</c:v>
                </c:pt>
                <c:pt idx="9">
                  <c:v>5799.1234175999998</c:v>
                </c:pt>
                <c:pt idx="10">
                  <c:v>100835.28049270416</c:v>
                </c:pt>
                <c:pt idx="11">
                  <c:v>44273.676302399988</c:v>
                </c:pt>
                <c:pt idx="12">
                  <c:v>-33956.872262760728</c:v>
                </c:pt>
                <c:pt idx="13">
                  <c:v>10921.750424999998</c:v>
                </c:pt>
                <c:pt idx="14">
                  <c:v>6825.5252524641246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C3-40DE-8042-13B73D58EF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6031208"/>
        <c:axId val="695968560"/>
      </c:lineChart>
      <c:catAx>
        <c:axId val="6960312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Track Section</a:t>
                </a:r>
              </a:p>
            </c:rich>
          </c:tx>
          <c:layout>
            <c:manualLayout>
              <c:xMode val="edge"/>
              <c:yMode val="edge"/>
              <c:x val="0.49852605213524459"/>
              <c:y val="0.604425080866662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5968560"/>
        <c:crosses val="autoZero"/>
        <c:auto val="1"/>
        <c:lblAlgn val="ctr"/>
        <c:lblOffset val="100"/>
        <c:noMultiLvlLbl val="0"/>
      </c:catAx>
      <c:valAx>
        <c:axId val="695968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used (w)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6031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Total power vs Total forces</c:v>
          </c:tx>
          <c:spPr>
            <a:ln w="34925" cap="rnd">
              <a:solidFill>
                <a:schemeClr val="tx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Sheet2!$O$14:$O$28</c:f>
              <c:numCache>
                <c:formatCode>0.00</c:formatCode>
                <c:ptCount val="15"/>
                <c:pt idx="0">
                  <c:v>647.45999999999992</c:v>
                </c:pt>
                <c:pt idx="1">
                  <c:v>728.11669499999994</c:v>
                </c:pt>
                <c:pt idx="2">
                  <c:v>6065.254804619949</c:v>
                </c:pt>
                <c:pt idx="3">
                  <c:v>-4663.3004540430338</c:v>
                </c:pt>
                <c:pt idx="4">
                  <c:v>1660.108010548704</c:v>
                </c:pt>
                <c:pt idx="5">
                  <c:v>728.11669499999994</c:v>
                </c:pt>
                <c:pt idx="6">
                  <c:v>6059.041322793033</c:v>
                </c:pt>
                <c:pt idx="7">
                  <c:v>5213.0878579734144</c:v>
                </c:pt>
                <c:pt idx="8">
                  <c:v>763.60564079999995</c:v>
                </c:pt>
                <c:pt idx="9">
                  <c:v>483.26028479999997</c:v>
                </c:pt>
                <c:pt idx="10">
                  <c:v>6111.2291207699491</c:v>
                </c:pt>
                <c:pt idx="11">
                  <c:v>1165.0967447999997</c:v>
                </c:pt>
                <c:pt idx="12">
                  <c:v>-3772.9858069734141</c:v>
                </c:pt>
                <c:pt idx="13">
                  <c:v>728.11669499999994</c:v>
                </c:pt>
                <c:pt idx="14">
                  <c:v>683.23576100741991</c:v>
                </c:pt>
              </c:numCache>
            </c:numRef>
          </c:cat>
          <c:val>
            <c:numRef>
              <c:f>Sheet2!$P$14:$P$28</c:f>
              <c:numCache>
                <c:formatCode>0.00</c:formatCode>
                <c:ptCount val="15"/>
                <c:pt idx="0">
                  <c:v>0</c:v>
                </c:pt>
                <c:pt idx="1">
                  <c:v>10921.750424999998</c:v>
                </c:pt>
                <c:pt idx="2">
                  <c:v>72783.057655439392</c:v>
                </c:pt>
                <c:pt idx="3">
                  <c:v>-34974.753405322757</c:v>
                </c:pt>
                <c:pt idx="4">
                  <c:v>28221.836179327969</c:v>
                </c:pt>
                <c:pt idx="5">
                  <c:v>10921.750424999998</c:v>
                </c:pt>
                <c:pt idx="6">
                  <c:v>90885.619841895503</c:v>
                </c:pt>
                <c:pt idx="7">
                  <c:v>93835.581443521456</c:v>
                </c:pt>
                <c:pt idx="8">
                  <c:v>13744.9015344</c:v>
                </c:pt>
                <c:pt idx="9">
                  <c:v>5799.1234175999998</c:v>
                </c:pt>
                <c:pt idx="10">
                  <c:v>100835.28049270416</c:v>
                </c:pt>
                <c:pt idx="11">
                  <c:v>44273.676302399988</c:v>
                </c:pt>
                <c:pt idx="12">
                  <c:v>-33956.872262760728</c:v>
                </c:pt>
                <c:pt idx="13">
                  <c:v>10921.750424999998</c:v>
                </c:pt>
                <c:pt idx="14">
                  <c:v>6825.5252524641246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2E-4C76-A33C-4086672700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2913144"/>
        <c:axId val="612918064"/>
      </c:lineChart>
      <c:catAx>
        <c:axId val="6129131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resistive</a:t>
                </a:r>
                <a:r>
                  <a:rPr lang="en-GB" baseline="0"/>
                  <a:t> forces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2918064"/>
        <c:crosses val="autoZero"/>
        <c:auto val="1"/>
        <c:lblAlgn val="ctr"/>
        <c:lblOffset val="100"/>
        <c:noMultiLvlLbl val="0"/>
      </c:catAx>
      <c:valAx>
        <c:axId val="612918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power required (w)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29131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jpeg"/><Relationship Id="rId4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.xml"/><Relationship Id="rId13" Type="http://schemas.openxmlformats.org/officeDocument/2006/relationships/chart" Target="../charts/chart11.xml"/><Relationship Id="rId3" Type="http://schemas.openxmlformats.org/officeDocument/2006/relationships/image" Target="../media/image3.jpeg"/><Relationship Id="rId7" Type="http://schemas.openxmlformats.org/officeDocument/2006/relationships/chart" Target="../charts/chart5.xml"/><Relationship Id="rId12" Type="http://schemas.openxmlformats.org/officeDocument/2006/relationships/chart" Target="../charts/chart10.xml"/><Relationship Id="rId2" Type="http://schemas.openxmlformats.org/officeDocument/2006/relationships/chart" Target="../charts/chart2.xml"/><Relationship Id="rId1" Type="http://schemas.openxmlformats.org/officeDocument/2006/relationships/image" Target="../media/image1.jpeg"/><Relationship Id="rId6" Type="http://schemas.openxmlformats.org/officeDocument/2006/relationships/chart" Target="../charts/chart4.xml"/><Relationship Id="rId11" Type="http://schemas.openxmlformats.org/officeDocument/2006/relationships/chart" Target="../charts/chart9.xml"/><Relationship Id="rId5" Type="http://schemas.openxmlformats.org/officeDocument/2006/relationships/chart" Target="../charts/chart3.xml"/><Relationship Id="rId10" Type="http://schemas.openxmlformats.org/officeDocument/2006/relationships/chart" Target="../charts/chart8.xml"/><Relationship Id="rId4" Type="http://schemas.openxmlformats.org/officeDocument/2006/relationships/image" Target="../media/image4.png"/><Relationship Id="rId9" Type="http://schemas.openxmlformats.org/officeDocument/2006/relationships/chart" Target="../charts/chart7.xml"/><Relationship Id="rId1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114300</xdr:rowOff>
    </xdr:from>
    <xdr:to>
      <xdr:col>3</xdr:col>
      <xdr:colOff>781049</xdr:colOff>
      <xdr:row>25</xdr:row>
      <xdr:rowOff>54539</xdr:rowOff>
    </xdr:to>
    <xdr:pic>
      <xdr:nvPicPr>
        <xdr:cNvPr id="3" name="Picture 2" descr="Image result for rage motorsport bugg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28850"/>
          <a:ext cx="3914774" cy="26072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638735</xdr:colOff>
      <xdr:row>31</xdr:row>
      <xdr:rowOff>40340</xdr:rowOff>
    </xdr:from>
    <xdr:to>
      <xdr:col>14</xdr:col>
      <xdr:colOff>616323</xdr:colOff>
      <xdr:row>45</xdr:row>
      <xdr:rowOff>116540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4</xdr:col>
      <xdr:colOff>23813</xdr:colOff>
      <xdr:row>31</xdr:row>
      <xdr:rowOff>119062</xdr:rowOff>
    </xdr:from>
    <xdr:to>
      <xdr:col>8</xdr:col>
      <xdr:colOff>314324</xdr:colOff>
      <xdr:row>49</xdr:row>
      <xdr:rowOff>152400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8688" y="6048375"/>
          <a:ext cx="4981575" cy="34623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</xdr:row>
      <xdr:rowOff>22411</xdr:rowOff>
    </xdr:from>
    <xdr:to>
      <xdr:col>3</xdr:col>
      <xdr:colOff>1414974</xdr:colOff>
      <xdr:row>50</xdr:row>
      <xdr:rowOff>190499</xdr:rowOff>
    </xdr:to>
    <xdr:pic>
      <xdr:nvPicPr>
        <xdr:cNvPr id="8" name="Picture 7" descr="https://ragemotorsport.eu/wp-content/uploads/2013/11/Rage-3-54-300x200.jp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12323"/>
          <a:ext cx="4552621" cy="3025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90488</xdr:colOff>
      <xdr:row>30</xdr:row>
      <xdr:rowOff>33337</xdr:rowOff>
    </xdr:from>
    <xdr:to>
      <xdr:col>17</xdr:col>
      <xdr:colOff>1117147</xdr:colOff>
      <xdr:row>48</xdr:row>
      <xdr:rowOff>173135</xdr:rowOff>
    </xdr:to>
    <xdr:pic>
      <xdr:nvPicPr>
        <xdr:cNvPr id="6" name="Picture 5" descr="Image result for rage motorsport bugg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49713" y="5967412"/>
          <a:ext cx="5500687" cy="35687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221647</xdr:colOff>
      <xdr:row>29</xdr:row>
      <xdr:rowOff>140914</xdr:rowOff>
    </xdr:from>
    <xdr:to>
      <xdr:col>13</xdr:col>
      <xdr:colOff>1292678</xdr:colOff>
      <xdr:row>48</xdr:row>
      <xdr:rowOff>136072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0</xdr:colOff>
      <xdr:row>30</xdr:row>
      <xdr:rowOff>112218</xdr:rowOff>
    </xdr:from>
    <xdr:to>
      <xdr:col>3</xdr:col>
      <xdr:colOff>1652602</xdr:colOff>
      <xdr:row>47</xdr:row>
      <xdr:rowOff>152399</xdr:rowOff>
    </xdr:to>
    <xdr:pic>
      <xdr:nvPicPr>
        <xdr:cNvPr id="9" name="Picture 8" descr="https://ragemotorsport.eu/wp-content/uploads/2013/11/Rage-3-54-300x200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55793"/>
          <a:ext cx="4929202" cy="32786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1700893</xdr:colOff>
      <xdr:row>30</xdr:row>
      <xdr:rowOff>68036</xdr:rowOff>
    </xdr:from>
    <xdr:to>
      <xdr:col>8</xdr:col>
      <xdr:colOff>23453</xdr:colOff>
      <xdr:row>48</xdr:row>
      <xdr:rowOff>110218</xdr:rowOff>
    </xdr:to>
    <xdr:pic>
      <xdr:nvPicPr>
        <xdr:cNvPr id="1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30536" y="5796643"/>
          <a:ext cx="5400675" cy="3471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50</xdr:row>
      <xdr:rowOff>19049</xdr:rowOff>
    </xdr:from>
    <xdr:to>
      <xdr:col>4</xdr:col>
      <xdr:colOff>299356</xdr:colOff>
      <xdr:row>67</xdr:row>
      <xdr:rowOff>50346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394607</xdr:colOff>
      <xdr:row>50</xdr:row>
      <xdr:rowOff>32657</xdr:rowOff>
    </xdr:from>
    <xdr:to>
      <xdr:col>9</xdr:col>
      <xdr:colOff>231322</xdr:colOff>
      <xdr:row>67</xdr:row>
      <xdr:rowOff>46264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331304</xdr:colOff>
      <xdr:row>50</xdr:row>
      <xdr:rowOff>28160</xdr:rowOff>
    </xdr:from>
    <xdr:to>
      <xdr:col>13</xdr:col>
      <xdr:colOff>927652</xdr:colOff>
      <xdr:row>67</xdr:row>
      <xdr:rowOff>24847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</xdr:col>
      <xdr:colOff>1021773</xdr:colOff>
      <xdr:row>50</xdr:row>
      <xdr:rowOff>42519</xdr:rowOff>
    </xdr:from>
    <xdr:to>
      <xdr:col>17</xdr:col>
      <xdr:colOff>952500</xdr:colOff>
      <xdr:row>67</xdr:row>
      <xdr:rowOff>28664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1036542</xdr:colOff>
      <xdr:row>50</xdr:row>
      <xdr:rowOff>42022</xdr:rowOff>
    </xdr:from>
    <xdr:to>
      <xdr:col>20</xdr:col>
      <xdr:colOff>1131795</xdr:colOff>
      <xdr:row>67</xdr:row>
      <xdr:rowOff>24091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67</xdr:row>
      <xdr:rowOff>152399</xdr:rowOff>
    </xdr:from>
    <xdr:to>
      <xdr:col>4</xdr:col>
      <xdr:colOff>285749</xdr:colOff>
      <xdr:row>84</xdr:row>
      <xdr:rowOff>47624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401409</xdr:colOff>
      <xdr:row>67</xdr:row>
      <xdr:rowOff>166005</xdr:rowOff>
    </xdr:from>
    <xdr:to>
      <xdr:col>9</xdr:col>
      <xdr:colOff>217714</xdr:colOff>
      <xdr:row>84</xdr:row>
      <xdr:rowOff>13606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9</xdr:col>
      <xdr:colOff>329798</xdr:colOff>
      <xdr:row>67</xdr:row>
      <xdr:rowOff>168853</xdr:rowOff>
    </xdr:from>
    <xdr:to>
      <xdr:col>13</xdr:col>
      <xdr:colOff>917864</xdr:colOff>
      <xdr:row>84</xdr:row>
      <xdr:rowOff>12989</xdr:rowOff>
    </xdr:to>
    <xdr:graphicFrame macro="">
      <xdr:nvGraphicFramePr>
        <xdr:cNvPr id="19" name="Chart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13</xdr:col>
      <xdr:colOff>997324</xdr:colOff>
      <xdr:row>67</xdr:row>
      <xdr:rowOff>168089</xdr:rowOff>
    </xdr:from>
    <xdr:to>
      <xdr:col>17</xdr:col>
      <xdr:colOff>952500</xdr:colOff>
      <xdr:row>84</xdr:row>
      <xdr:rowOff>11205</xdr:rowOff>
    </xdr:to>
    <xdr:graphicFrame macro="">
      <xdr:nvGraphicFramePr>
        <xdr:cNvPr id="20" name="Chart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17</xdr:col>
      <xdr:colOff>1034143</xdr:colOff>
      <xdr:row>67</xdr:row>
      <xdr:rowOff>179614</xdr:rowOff>
    </xdr:from>
    <xdr:to>
      <xdr:col>20</xdr:col>
      <xdr:colOff>1115785</xdr:colOff>
      <xdr:row>84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0.42294</cdr:x>
      <cdr:y>0.92455</cdr:y>
    </cdr:from>
    <cdr:to>
      <cdr:x>0.65903</cdr:x>
      <cdr:y>0.98114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285026" y="2842009"/>
          <a:ext cx="1275521" cy="1739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ragemotorsport.eu/" TargetMode="External"/><Relationship Id="rId2" Type="http://schemas.openxmlformats.org/officeDocument/2006/relationships/hyperlink" Target="http://buggies.builtforfun.co.uk/Calculator/calculator-data.html" TargetMode="External"/><Relationship Id="rId1" Type="http://schemas.openxmlformats.org/officeDocument/2006/relationships/hyperlink" Target="https://www.maxxis.com/catalog/tire-16-110-bighorn-radial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engineeringtoolbox.com/drag-coefficient-d_627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ragemotorsport.eu/" TargetMode="External"/><Relationship Id="rId2" Type="http://schemas.openxmlformats.org/officeDocument/2006/relationships/hyperlink" Target="http://buggies.builtforfun.co.uk/Calculator/calculator-data.html" TargetMode="External"/><Relationship Id="rId1" Type="http://schemas.openxmlformats.org/officeDocument/2006/relationships/hyperlink" Target="https://www.maxxis.com/catalog/tire-16-110-bighorn-radial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www.engineeringtoolbox.com/drag-coefficient-d_62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7"/>
  <sheetViews>
    <sheetView zoomScale="85" zoomScaleNormal="85" workbookViewId="0">
      <selection sqref="A1:XFD1048576"/>
    </sheetView>
  </sheetViews>
  <sheetFormatPr defaultRowHeight="15" x14ac:dyDescent="0.25"/>
  <cols>
    <col min="1" max="1" width="23.140625" style="5" customWidth="1"/>
    <col min="2" max="2" width="12.85546875" style="5" customWidth="1"/>
    <col min="3" max="3" width="11" style="5" customWidth="1"/>
    <col min="4" max="4" width="30.28515625" style="5" bestFit="1" customWidth="1"/>
    <col min="5" max="5" width="18.85546875" style="5" customWidth="1"/>
    <col min="6" max="6" width="14" style="5" customWidth="1"/>
    <col min="7" max="7" width="17.5703125" style="5" customWidth="1"/>
    <col min="8" max="8" width="20" style="5" bestFit="1" customWidth="1"/>
    <col min="9" max="9" width="10.42578125" style="5" bestFit="1" customWidth="1"/>
    <col min="10" max="10" width="12.85546875" style="5" bestFit="1" customWidth="1"/>
    <col min="11" max="11" width="13.5703125" style="5" customWidth="1"/>
    <col min="12" max="12" width="20.7109375" style="5" bestFit="1" customWidth="1"/>
    <col min="13" max="13" width="17.7109375" style="5" bestFit="1" customWidth="1"/>
    <col min="14" max="15" width="18.85546875" style="5" bestFit="1" customWidth="1"/>
    <col min="16" max="16" width="15.5703125" style="5" bestFit="1" customWidth="1"/>
    <col min="17" max="17" width="19" style="5" bestFit="1" customWidth="1"/>
    <col min="18" max="18" width="23" style="5" bestFit="1" customWidth="1"/>
    <col min="19" max="19" width="24" style="5" bestFit="1" customWidth="1"/>
    <col min="20" max="16384" width="9.140625" style="5"/>
  </cols>
  <sheetData>
    <row r="1" spans="1:22" ht="16.5" customHeight="1" x14ac:dyDescent="0.25">
      <c r="A1" s="1" t="s">
        <v>0</v>
      </c>
      <c r="B1" s="1"/>
      <c r="C1" s="2"/>
      <c r="D1" s="3" t="s">
        <v>13</v>
      </c>
      <c r="E1" s="1"/>
      <c r="F1" s="4"/>
      <c r="G1" s="1" t="s">
        <v>8</v>
      </c>
      <c r="H1" s="1"/>
      <c r="I1" s="2"/>
      <c r="J1" s="1" t="s">
        <v>61</v>
      </c>
      <c r="K1" s="1" t="s">
        <v>62</v>
      </c>
      <c r="L1" s="2"/>
      <c r="N1" s="4"/>
      <c r="O1" s="4"/>
      <c r="P1" s="2"/>
      <c r="Q1" s="2"/>
      <c r="R1" s="2"/>
      <c r="S1" s="2"/>
      <c r="T1" s="2"/>
      <c r="U1" s="2"/>
      <c r="V1" s="2"/>
    </row>
    <row r="2" spans="1:22" x14ac:dyDescent="0.25">
      <c r="A2" s="6" t="s">
        <v>4</v>
      </c>
      <c r="B2" s="6" t="s">
        <v>5</v>
      </c>
      <c r="D2" s="9" t="s">
        <v>18</v>
      </c>
      <c r="E2" s="9">
        <f>2*3.141*(B9/2+B10)</f>
        <v>2.1044699999999996</v>
      </c>
      <c r="G2" s="9" t="s">
        <v>3</v>
      </c>
      <c r="H2" s="9">
        <v>500</v>
      </c>
      <c r="I2" s="2"/>
      <c r="J2" s="9">
        <v>26.8</v>
      </c>
      <c r="K2" s="9">
        <v>60</v>
      </c>
      <c r="N2" s="2"/>
      <c r="O2" s="2"/>
    </row>
    <row r="3" spans="1:22" x14ac:dyDescent="0.25">
      <c r="A3" s="6" t="s">
        <v>1</v>
      </c>
      <c r="B3" s="6">
        <v>140</v>
      </c>
      <c r="D3" s="9" t="s">
        <v>65</v>
      </c>
      <c r="E3" s="9">
        <v>0.12</v>
      </c>
      <c r="G3" s="9" t="s">
        <v>9</v>
      </c>
      <c r="H3" s="10" t="s">
        <v>40</v>
      </c>
      <c r="J3" s="9">
        <f>J2/2</f>
        <v>13.4</v>
      </c>
      <c r="K3" s="9">
        <f>K2/2</f>
        <v>30</v>
      </c>
    </row>
    <row r="4" spans="1:22" x14ac:dyDescent="0.25">
      <c r="A4" s="6" t="s">
        <v>15</v>
      </c>
      <c r="B4" s="6">
        <v>120</v>
      </c>
      <c r="D4" s="9" t="s">
        <v>14</v>
      </c>
      <c r="E4" s="9">
        <f>(B3/1.341)</f>
        <v>104.39970171513797</v>
      </c>
      <c r="G4" s="9" t="s">
        <v>20</v>
      </c>
      <c r="H4" s="9">
        <v>5</v>
      </c>
      <c r="J4" s="9">
        <f>J2/3</f>
        <v>8.9333333333333336</v>
      </c>
      <c r="K4" s="9">
        <f>K2/3</f>
        <v>20</v>
      </c>
    </row>
    <row r="5" spans="1:22" x14ac:dyDescent="0.25">
      <c r="A5" s="6" t="s">
        <v>2</v>
      </c>
      <c r="B5" s="6">
        <v>550</v>
      </c>
      <c r="D5" s="9" t="s">
        <v>11</v>
      </c>
      <c r="E5" s="9">
        <f>B4/2.237</f>
        <v>53.643272239606617</v>
      </c>
      <c r="G5" s="9" t="s">
        <v>21</v>
      </c>
      <c r="H5" s="9">
        <v>7</v>
      </c>
      <c r="J5" s="9">
        <f t="shared" ref="J5:K7" si="0">J3/2</f>
        <v>6.7</v>
      </c>
      <c r="K5" s="9">
        <f t="shared" si="0"/>
        <v>15</v>
      </c>
    </row>
    <row r="6" spans="1:22" x14ac:dyDescent="0.25">
      <c r="A6" s="6" t="s">
        <v>52</v>
      </c>
      <c r="B6" s="6">
        <v>2750</v>
      </c>
      <c r="D6" s="9" t="s">
        <v>66</v>
      </c>
      <c r="E6" s="9">
        <v>0.08</v>
      </c>
      <c r="G6" s="9" t="s">
        <v>45</v>
      </c>
      <c r="H6" s="9">
        <v>25</v>
      </c>
      <c r="J6" s="9">
        <f t="shared" si="0"/>
        <v>4.4666666666666668</v>
      </c>
      <c r="K6" s="9">
        <f t="shared" si="0"/>
        <v>10</v>
      </c>
    </row>
    <row r="7" spans="1:22" x14ac:dyDescent="0.25">
      <c r="A7" s="6" t="s">
        <v>53</v>
      </c>
      <c r="B7" s="6">
        <v>1780</v>
      </c>
      <c r="D7" s="9" t="s">
        <v>44</v>
      </c>
      <c r="E7" s="9">
        <f>26.8/4</f>
        <v>6.7</v>
      </c>
      <c r="G7" s="9" t="s">
        <v>51</v>
      </c>
      <c r="H7" s="9">
        <v>1.2</v>
      </c>
      <c r="J7" s="9">
        <f t="shared" si="0"/>
        <v>3.35</v>
      </c>
      <c r="K7" s="9">
        <f t="shared" si="0"/>
        <v>7.5</v>
      </c>
    </row>
    <row r="8" spans="1:22" x14ac:dyDescent="0.25">
      <c r="A8" s="6" t="s">
        <v>54</v>
      </c>
      <c r="B8" s="6">
        <v>1370</v>
      </c>
      <c r="D8" s="9" t="s">
        <v>56</v>
      </c>
      <c r="E8" s="9">
        <f>((B7*B8)*0.7)/1000000</f>
        <v>1.70702</v>
      </c>
    </row>
    <row r="9" spans="1:22" x14ac:dyDescent="0.25">
      <c r="A9" s="6" t="s">
        <v>17</v>
      </c>
      <c r="B9" s="6">
        <v>0.35</v>
      </c>
      <c r="D9" s="9" t="s">
        <v>57</v>
      </c>
      <c r="E9" s="9">
        <v>0.35</v>
      </c>
    </row>
    <row r="10" spans="1:22" x14ac:dyDescent="0.25">
      <c r="A10" s="6" t="s">
        <v>16</v>
      </c>
      <c r="B10" s="7">
        <v>0.16</v>
      </c>
      <c r="D10" s="5" t="s">
        <v>43</v>
      </c>
      <c r="M10" s="2"/>
      <c r="N10" s="2"/>
      <c r="O10" s="2"/>
      <c r="P10" s="2"/>
      <c r="Q10" s="2"/>
      <c r="R10" s="2"/>
      <c r="S10" s="2"/>
    </row>
    <row r="11" spans="1:22" x14ac:dyDescent="0.25">
      <c r="A11" s="6" t="s">
        <v>19</v>
      </c>
      <c r="B11" s="6">
        <v>4</v>
      </c>
    </row>
    <row r="14" spans="1:22" x14ac:dyDescent="0.25">
      <c r="E14" s="1" t="s">
        <v>25</v>
      </c>
      <c r="F14" s="1" t="s">
        <v>9</v>
      </c>
      <c r="G14" s="1" t="s">
        <v>27</v>
      </c>
      <c r="H14" s="1" t="s">
        <v>55</v>
      </c>
      <c r="I14" s="1" t="s">
        <v>10</v>
      </c>
      <c r="J14" s="1" t="s">
        <v>22</v>
      </c>
      <c r="K14" s="1" t="s">
        <v>41</v>
      </c>
      <c r="L14" s="1" t="s">
        <v>59</v>
      </c>
      <c r="M14" s="1" t="s">
        <v>23</v>
      </c>
      <c r="N14" s="1" t="s">
        <v>42</v>
      </c>
      <c r="O14" s="1" t="s">
        <v>58</v>
      </c>
      <c r="P14" s="1" t="s">
        <v>67</v>
      </c>
      <c r="Q14" s="1" t="s">
        <v>64</v>
      </c>
      <c r="R14" s="1" t="s">
        <v>68</v>
      </c>
      <c r="S14" s="5" t="s">
        <v>69</v>
      </c>
    </row>
    <row r="15" spans="1:22" x14ac:dyDescent="0.25">
      <c r="E15" s="8" t="s">
        <v>26</v>
      </c>
      <c r="F15" s="8" t="s">
        <v>28</v>
      </c>
      <c r="G15" s="8">
        <v>0</v>
      </c>
      <c r="H15" s="8">
        <f>G15</f>
        <v>0</v>
      </c>
      <c r="I15" s="8">
        <v>0</v>
      </c>
      <c r="J15" s="8">
        <v>0</v>
      </c>
      <c r="K15" s="8">
        <v>0</v>
      </c>
      <c r="L15" s="8">
        <f>K15</f>
        <v>0</v>
      </c>
      <c r="M15" s="8">
        <v>0</v>
      </c>
      <c r="N15" s="8">
        <v>0</v>
      </c>
      <c r="O15" s="8">
        <v>0</v>
      </c>
      <c r="P15" s="8">
        <f>9.81*$B$5*($E$3)</f>
        <v>647.45999999999992</v>
      </c>
      <c r="Q15" s="8">
        <f>0.5*$E$8*$E$9*$H$7*(M15*M15)</f>
        <v>0</v>
      </c>
      <c r="R15" s="8">
        <f t="shared" ref="R15:R16" si="1">$B$5*9.81*-SIN(O15)</f>
        <v>0</v>
      </c>
      <c r="S15" s="5">
        <f>P15+Q15+R15</f>
        <v>647.45999999999992</v>
      </c>
    </row>
    <row r="16" spans="1:22" x14ac:dyDescent="0.25">
      <c r="E16" s="8" t="s">
        <v>38</v>
      </c>
      <c r="F16" s="8" t="s">
        <v>28</v>
      </c>
      <c r="G16" s="8">
        <v>60</v>
      </c>
      <c r="H16" s="8">
        <f t="shared" ref="H16:H29" si="2">G16+H15</f>
        <v>60</v>
      </c>
      <c r="I16" s="8">
        <v>0</v>
      </c>
      <c r="J16" s="8">
        <v>0</v>
      </c>
      <c r="K16" s="8">
        <v>12</v>
      </c>
      <c r="L16" s="8">
        <f t="shared" ref="L16:L29" si="3">K16+L15</f>
        <v>12</v>
      </c>
      <c r="M16" s="8">
        <f t="shared" ref="M16:M29" si="4">G16/K16</f>
        <v>5</v>
      </c>
      <c r="N16" s="8">
        <f t="shared" ref="N16:N29" si="5">(M16-M15)/K16</f>
        <v>0.41666666666666669</v>
      </c>
      <c r="O16" s="8">
        <v>0</v>
      </c>
      <c r="P16" s="8">
        <f>9.81*$B$5*($E$3)</f>
        <v>647.45999999999992</v>
      </c>
      <c r="Q16" s="8">
        <f t="shared" ref="Q16:Q29" si="6">0.5*$E$8*$E$9*$H$7*(M16*M16)</f>
        <v>8.9618549999999981</v>
      </c>
      <c r="R16" s="8">
        <f t="shared" si="1"/>
        <v>0</v>
      </c>
      <c r="S16" s="5">
        <f t="shared" ref="S16:S29" si="7">P16+Q16+R16</f>
        <v>656.42185499999994</v>
      </c>
    </row>
    <row r="17" spans="1:19" x14ac:dyDescent="0.25">
      <c r="E17" s="8" t="s">
        <v>29</v>
      </c>
      <c r="F17" s="8" t="s">
        <v>28</v>
      </c>
      <c r="G17" s="8">
        <v>20</v>
      </c>
      <c r="H17" s="8">
        <f t="shared" si="2"/>
        <v>80</v>
      </c>
      <c r="I17" s="8">
        <v>15</v>
      </c>
      <c r="J17" s="8">
        <v>15</v>
      </c>
      <c r="K17" s="8">
        <v>5</v>
      </c>
      <c r="L17" s="8">
        <f t="shared" si="3"/>
        <v>17</v>
      </c>
      <c r="M17" s="8">
        <f t="shared" si="4"/>
        <v>4</v>
      </c>
      <c r="N17" s="8">
        <f t="shared" si="5"/>
        <v>-0.2</v>
      </c>
      <c r="O17" s="8">
        <f t="shared" ref="O17:O29" si="8">DEGREES(ASIN(I17/G17))</f>
        <v>48.590377890729144</v>
      </c>
      <c r="P17" s="8">
        <f t="shared" ref="P17:P29" si="9">9.81*$B$5*($E$3)</f>
        <v>647.45999999999992</v>
      </c>
      <c r="Q17" s="8">
        <f t="shared" si="6"/>
        <v>5.7355871999999986</v>
      </c>
      <c r="R17" s="8">
        <f>$B$5*9.81*-SIN(O17)</f>
        <v>5366.1745198199487</v>
      </c>
      <c r="S17" s="5">
        <f t="shared" si="7"/>
        <v>6019.3701070199486</v>
      </c>
    </row>
    <row r="18" spans="1:19" x14ac:dyDescent="0.25">
      <c r="E18" s="8" t="s">
        <v>30</v>
      </c>
      <c r="F18" s="8" t="s">
        <v>28</v>
      </c>
      <c r="G18" s="8">
        <v>20</v>
      </c>
      <c r="H18" s="8">
        <f t="shared" si="2"/>
        <v>100</v>
      </c>
      <c r="I18" s="8">
        <v>-10</v>
      </c>
      <c r="J18" s="8">
        <v>5</v>
      </c>
      <c r="K18" s="8">
        <v>8</v>
      </c>
      <c r="L18" s="8">
        <f t="shared" si="3"/>
        <v>25</v>
      </c>
      <c r="M18" s="8">
        <f t="shared" si="4"/>
        <v>2.5</v>
      </c>
      <c r="N18" s="8">
        <f t="shared" si="5"/>
        <v>-0.1875</v>
      </c>
      <c r="O18" s="8">
        <f t="shared" si="8"/>
        <v>-30.000000000000004</v>
      </c>
      <c r="P18" s="8">
        <f t="shared" si="9"/>
        <v>647.45999999999992</v>
      </c>
      <c r="Q18" s="8">
        <f t="shared" si="6"/>
        <v>2.2404637499999995</v>
      </c>
      <c r="R18" s="8">
        <f t="shared" ref="R18:R29" si="10">$B$5*9.81*-SIN(O18)</f>
        <v>-5330.9246277930333</v>
      </c>
      <c r="S18" s="5">
        <f t="shared" si="7"/>
        <v>-4681.2241640430329</v>
      </c>
    </row>
    <row r="19" spans="1:19" x14ac:dyDescent="0.25">
      <c r="E19" s="8" t="s">
        <v>31</v>
      </c>
      <c r="F19" s="8" t="s">
        <v>28</v>
      </c>
      <c r="G19" s="8">
        <v>30</v>
      </c>
      <c r="H19" s="8">
        <f t="shared" si="2"/>
        <v>130</v>
      </c>
      <c r="I19" s="8">
        <v>5</v>
      </c>
      <c r="J19" s="8">
        <v>10</v>
      </c>
      <c r="K19" s="8">
        <v>6</v>
      </c>
      <c r="L19" s="8">
        <f t="shared" si="3"/>
        <v>31</v>
      </c>
      <c r="M19" s="8">
        <f t="shared" si="4"/>
        <v>5</v>
      </c>
      <c r="N19" s="8">
        <f t="shared" si="5"/>
        <v>0.41666666666666669</v>
      </c>
      <c r="O19" s="8">
        <f t="shared" si="8"/>
        <v>9.5940682268604629</v>
      </c>
      <c r="P19" s="8">
        <f t="shared" si="9"/>
        <v>647.45999999999992</v>
      </c>
      <c r="Q19" s="8">
        <f t="shared" si="6"/>
        <v>8.9618549999999981</v>
      </c>
      <c r="R19" s="8">
        <f t="shared" si="10"/>
        <v>909.04896674870395</v>
      </c>
      <c r="S19" s="5">
        <f t="shared" si="7"/>
        <v>1565.4708217487039</v>
      </c>
    </row>
    <row r="20" spans="1:19" x14ac:dyDescent="0.25">
      <c r="E20" s="8" t="s">
        <v>33</v>
      </c>
      <c r="F20" s="8" t="s">
        <v>28</v>
      </c>
      <c r="G20" s="8">
        <v>20</v>
      </c>
      <c r="H20" s="8">
        <f t="shared" si="2"/>
        <v>150</v>
      </c>
      <c r="I20" s="8">
        <v>0</v>
      </c>
      <c r="J20" s="8">
        <v>10</v>
      </c>
      <c r="K20" s="8">
        <v>4</v>
      </c>
      <c r="L20" s="8">
        <f t="shared" si="3"/>
        <v>35</v>
      </c>
      <c r="M20" s="8">
        <f t="shared" si="4"/>
        <v>5</v>
      </c>
      <c r="N20" s="8">
        <f t="shared" si="5"/>
        <v>0</v>
      </c>
      <c r="O20" s="8">
        <f t="shared" si="8"/>
        <v>0</v>
      </c>
      <c r="P20" s="8">
        <f t="shared" si="9"/>
        <v>647.45999999999992</v>
      </c>
      <c r="Q20" s="8">
        <f t="shared" si="6"/>
        <v>8.9618549999999981</v>
      </c>
      <c r="R20" s="8">
        <f t="shared" si="10"/>
        <v>0</v>
      </c>
      <c r="S20" s="5">
        <f t="shared" si="7"/>
        <v>656.42185499999994</v>
      </c>
    </row>
    <row r="21" spans="1:19" x14ac:dyDescent="0.25">
      <c r="E21" s="8" t="s">
        <v>32</v>
      </c>
      <c r="F21" s="8" t="s">
        <v>28</v>
      </c>
      <c r="G21" s="8">
        <v>30</v>
      </c>
      <c r="H21" s="8">
        <f t="shared" si="2"/>
        <v>180</v>
      </c>
      <c r="I21" s="8">
        <v>15</v>
      </c>
      <c r="J21" s="8">
        <v>25</v>
      </c>
      <c r="K21" s="8">
        <v>6</v>
      </c>
      <c r="L21" s="8">
        <f t="shared" si="3"/>
        <v>41</v>
      </c>
      <c r="M21" s="8">
        <f t="shared" si="4"/>
        <v>5</v>
      </c>
      <c r="N21" s="8">
        <f t="shared" si="5"/>
        <v>0</v>
      </c>
      <c r="O21" s="8">
        <f t="shared" si="8"/>
        <v>30.000000000000004</v>
      </c>
      <c r="P21" s="8">
        <f t="shared" si="9"/>
        <v>647.45999999999992</v>
      </c>
      <c r="Q21" s="8">
        <f t="shared" si="6"/>
        <v>8.9618549999999981</v>
      </c>
      <c r="R21" s="8">
        <f t="shared" si="10"/>
        <v>5330.9246277930333</v>
      </c>
      <c r="S21" s="5">
        <f t="shared" si="7"/>
        <v>5987.3464827930329</v>
      </c>
    </row>
    <row r="22" spans="1:19" x14ac:dyDescent="0.25">
      <c r="E22" s="8" t="s">
        <v>34</v>
      </c>
      <c r="F22" s="8" t="s">
        <v>28</v>
      </c>
      <c r="G22" s="8">
        <v>30</v>
      </c>
      <c r="H22" s="8">
        <f t="shared" si="2"/>
        <v>210</v>
      </c>
      <c r="I22" s="8">
        <v>20</v>
      </c>
      <c r="J22" s="8">
        <v>5</v>
      </c>
      <c r="K22" s="8">
        <v>4</v>
      </c>
      <c r="L22" s="8">
        <f t="shared" si="3"/>
        <v>45</v>
      </c>
      <c r="M22" s="8">
        <f t="shared" si="4"/>
        <v>7.5</v>
      </c>
      <c r="N22" s="8">
        <f t="shared" si="5"/>
        <v>0.625</v>
      </c>
      <c r="O22" s="8">
        <f t="shared" si="8"/>
        <v>41.810314895778596</v>
      </c>
      <c r="P22" s="8">
        <f t="shared" si="9"/>
        <v>647.45999999999992</v>
      </c>
      <c r="Q22" s="8">
        <f t="shared" si="6"/>
        <v>20.164173749999996</v>
      </c>
      <c r="R22" s="8">
        <f t="shared" si="10"/>
        <v>4449.482217173414</v>
      </c>
      <c r="S22" s="5">
        <f t="shared" si="7"/>
        <v>5117.1063909234144</v>
      </c>
    </row>
    <row r="23" spans="1:19" x14ac:dyDescent="0.25">
      <c r="E23" s="8" t="s">
        <v>35</v>
      </c>
      <c r="F23" s="8" t="s">
        <v>28</v>
      </c>
      <c r="G23" s="8">
        <v>30</v>
      </c>
      <c r="H23" s="8">
        <f t="shared" si="2"/>
        <v>240</v>
      </c>
      <c r="I23" s="8">
        <v>0</v>
      </c>
      <c r="J23" s="8">
        <v>5</v>
      </c>
      <c r="K23" s="8">
        <v>5</v>
      </c>
      <c r="L23" s="8">
        <f t="shared" si="3"/>
        <v>50</v>
      </c>
      <c r="M23" s="8">
        <f t="shared" si="4"/>
        <v>6</v>
      </c>
      <c r="N23" s="8">
        <f t="shared" si="5"/>
        <v>-0.3</v>
      </c>
      <c r="O23" s="8">
        <f t="shared" si="8"/>
        <v>0</v>
      </c>
      <c r="P23" s="8">
        <f t="shared" si="9"/>
        <v>647.45999999999992</v>
      </c>
      <c r="Q23" s="8">
        <f t="shared" si="6"/>
        <v>12.905071199999997</v>
      </c>
      <c r="R23" s="8">
        <f t="shared" si="10"/>
        <v>0</v>
      </c>
      <c r="S23" s="5">
        <f t="shared" si="7"/>
        <v>660.36507119999987</v>
      </c>
    </row>
    <row r="24" spans="1:19" x14ac:dyDescent="0.25">
      <c r="E24" s="8" t="s">
        <v>46</v>
      </c>
      <c r="F24" s="8" t="s">
        <v>39</v>
      </c>
      <c r="G24" s="8">
        <v>40</v>
      </c>
      <c r="H24" s="8">
        <f t="shared" si="2"/>
        <v>280</v>
      </c>
      <c r="I24" s="8">
        <v>0</v>
      </c>
      <c r="J24" s="8">
        <v>5</v>
      </c>
      <c r="K24" s="8">
        <v>10</v>
      </c>
      <c r="L24" s="8">
        <f t="shared" si="3"/>
        <v>60</v>
      </c>
      <c r="M24" s="8">
        <f t="shared" si="4"/>
        <v>4</v>
      </c>
      <c r="N24" s="8">
        <f t="shared" si="5"/>
        <v>-0.2</v>
      </c>
      <c r="O24" s="8">
        <f t="shared" si="8"/>
        <v>0</v>
      </c>
      <c r="P24" s="8">
        <f>9.81*$B$5*($E$6)</f>
        <v>431.64</v>
      </c>
      <c r="Q24" s="8">
        <f t="shared" si="6"/>
        <v>5.7355871999999986</v>
      </c>
      <c r="R24" s="8">
        <f t="shared" si="10"/>
        <v>0</v>
      </c>
      <c r="S24" s="5">
        <f t="shared" si="7"/>
        <v>437.37558719999998</v>
      </c>
    </row>
    <row r="25" spans="1:19" x14ac:dyDescent="0.25">
      <c r="E25" s="8" t="s">
        <v>47</v>
      </c>
      <c r="F25" s="8" t="s">
        <v>28</v>
      </c>
      <c r="G25" s="8">
        <v>20</v>
      </c>
      <c r="H25" s="8">
        <f t="shared" si="2"/>
        <v>300</v>
      </c>
      <c r="I25" s="8">
        <v>15</v>
      </c>
      <c r="J25" s="8">
        <v>20</v>
      </c>
      <c r="K25" s="8">
        <v>3</v>
      </c>
      <c r="L25" s="8">
        <f t="shared" si="3"/>
        <v>63</v>
      </c>
      <c r="M25" s="8">
        <f t="shared" si="4"/>
        <v>6.666666666666667</v>
      </c>
      <c r="N25" s="8">
        <f t="shared" si="5"/>
        <v>0.88888888888888895</v>
      </c>
      <c r="O25" s="8">
        <f t="shared" si="8"/>
        <v>48.590377890729144</v>
      </c>
      <c r="P25" s="8">
        <f t="shared" si="9"/>
        <v>647.45999999999992</v>
      </c>
      <c r="Q25" s="8">
        <f t="shared" si="6"/>
        <v>15.932186666666665</v>
      </c>
      <c r="R25" s="8">
        <f t="shared" si="10"/>
        <v>5366.1745198199487</v>
      </c>
      <c r="S25" s="5">
        <f t="shared" si="7"/>
        <v>6029.5667064866157</v>
      </c>
    </row>
    <row r="26" spans="1:19" x14ac:dyDescent="0.25">
      <c r="E26" s="8" t="s">
        <v>36</v>
      </c>
      <c r="F26" s="8" t="s">
        <v>28</v>
      </c>
      <c r="G26" s="8">
        <v>180</v>
      </c>
      <c r="H26" s="8">
        <f t="shared" si="2"/>
        <v>480</v>
      </c>
      <c r="I26" s="8">
        <v>0</v>
      </c>
      <c r="J26" s="8">
        <v>20</v>
      </c>
      <c r="K26" s="8">
        <v>14</v>
      </c>
      <c r="L26" s="8">
        <f t="shared" si="3"/>
        <v>77</v>
      </c>
      <c r="M26" s="8">
        <f t="shared" si="4"/>
        <v>12.857142857142858</v>
      </c>
      <c r="N26" s="8">
        <f t="shared" si="5"/>
        <v>0.44217687074829931</v>
      </c>
      <c r="O26" s="8">
        <f t="shared" si="8"/>
        <v>0</v>
      </c>
      <c r="P26" s="8">
        <f t="shared" si="9"/>
        <v>647.45999999999992</v>
      </c>
      <c r="Q26" s="8">
        <f t="shared" si="6"/>
        <v>59.257979999999989</v>
      </c>
      <c r="R26" s="8">
        <f t="shared" si="10"/>
        <v>0</v>
      </c>
      <c r="S26" s="5">
        <f t="shared" si="7"/>
        <v>706.7179799999999</v>
      </c>
    </row>
    <row r="27" spans="1:19" x14ac:dyDescent="0.25">
      <c r="E27" s="8" t="s">
        <v>37</v>
      </c>
      <c r="F27" s="8" t="s">
        <v>28</v>
      </c>
      <c r="G27" s="8">
        <v>30</v>
      </c>
      <c r="H27" s="8">
        <f t="shared" si="2"/>
        <v>510</v>
      </c>
      <c r="I27" s="8">
        <v>-20</v>
      </c>
      <c r="J27" s="8">
        <v>0</v>
      </c>
      <c r="K27" s="8">
        <v>10</v>
      </c>
      <c r="L27" s="8">
        <f t="shared" si="3"/>
        <v>87</v>
      </c>
      <c r="M27" s="8">
        <f t="shared" si="4"/>
        <v>3</v>
      </c>
      <c r="N27" s="8">
        <f t="shared" si="5"/>
        <v>-0.98571428571428577</v>
      </c>
      <c r="O27" s="8">
        <f t="shared" si="8"/>
        <v>-41.810314895778596</v>
      </c>
      <c r="P27" s="8">
        <f>9.81*$B$5*($E$3)</f>
        <v>647.45999999999992</v>
      </c>
      <c r="Q27" s="8">
        <f t="shared" si="6"/>
        <v>3.2262677999999991</v>
      </c>
      <c r="R27" s="8">
        <f t="shared" si="10"/>
        <v>-4449.482217173414</v>
      </c>
      <c r="S27" s="5">
        <f t="shared" si="7"/>
        <v>-3798.7959493734143</v>
      </c>
    </row>
    <row r="28" spans="1:19" x14ac:dyDescent="0.25">
      <c r="E28" s="8" t="s">
        <v>48</v>
      </c>
      <c r="F28" s="8" t="s">
        <v>28</v>
      </c>
      <c r="G28" s="8">
        <v>10</v>
      </c>
      <c r="H28" s="8">
        <f t="shared" si="2"/>
        <v>520</v>
      </c>
      <c r="I28" s="8">
        <v>0</v>
      </c>
      <c r="J28" s="8">
        <v>0</v>
      </c>
      <c r="K28" s="8">
        <v>2</v>
      </c>
      <c r="L28" s="8">
        <f t="shared" si="3"/>
        <v>89</v>
      </c>
      <c r="M28" s="8">
        <f t="shared" si="4"/>
        <v>5</v>
      </c>
      <c r="N28" s="8">
        <f t="shared" si="5"/>
        <v>1</v>
      </c>
      <c r="O28" s="8">
        <f t="shared" si="8"/>
        <v>0</v>
      </c>
      <c r="P28" s="8">
        <f t="shared" si="9"/>
        <v>647.45999999999992</v>
      </c>
      <c r="Q28" s="8">
        <f t="shared" si="6"/>
        <v>8.9618549999999981</v>
      </c>
      <c r="R28" s="8">
        <f t="shared" si="10"/>
        <v>0</v>
      </c>
      <c r="S28" s="5">
        <f t="shared" si="7"/>
        <v>656.42185499999994</v>
      </c>
    </row>
    <row r="29" spans="1:19" x14ac:dyDescent="0.25">
      <c r="A29" s="1" t="s">
        <v>6</v>
      </c>
      <c r="E29" s="8" t="s">
        <v>49</v>
      </c>
      <c r="F29" s="8" t="s">
        <v>50</v>
      </c>
      <c r="G29" s="8">
        <v>10</v>
      </c>
      <c r="H29" s="8">
        <f t="shared" si="2"/>
        <v>530</v>
      </c>
      <c r="I29" s="8">
        <v>0</v>
      </c>
      <c r="J29" s="8">
        <v>0</v>
      </c>
      <c r="K29" s="8">
        <v>3</v>
      </c>
      <c r="L29" s="8">
        <f t="shared" si="3"/>
        <v>92</v>
      </c>
      <c r="M29" s="8">
        <f t="shared" si="4"/>
        <v>3.3333333333333335</v>
      </c>
      <c r="N29" s="8">
        <f t="shared" si="5"/>
        <v>-0.55555555555555547</v>
      </c>
      <c r="O29" s="8">
        <f t="shared" si="8"/>
        <v>0</v>
      </c>
      <c r="P29" s="8">
        <f t="shared" si="9"/>
        <v>647.45999999999992</v>
      </c>
      <c r="Q29" s="8">
        <f t="shared" si="6"/>
        <v>3.9830466666666662</v>
      </c>
      <c r="R29" s="8">
        <f t="shared" si="10"/>
        <v>0</v>
      </c>
      <c r="S29" s="5">
        <f t="shared" si="7"/>
        <v>651.44304666666653</v>
      </c>
    </row>
    <row r="30" spans="1:19" x14ac:dyDescent="0.25">
      <c r="A30" s="11" t="s">
        <v>7</v>
      </c>
      <c r="B30" s="11"/>
      <c r="C30" s="11"/>
      <c r="D30" s="11"/>
    </row>
    <row r="31" spans="1:19" x14ac:dyDescent="0.25">
      <c r="A31" s="12" t="s">
        <v>12</v>
      </c>
      <c r="B31" s="11"/>
      <c r="C31" s="11"/>
      <c r="D31" s="11"/>
    </row>
    <row r="32" spans="1:19" x14ac:dyDescent="0.25">
      <c r="A32" s="12" t="s">
        <v>24</v>
      </c>
      <c r="B32" s="11"/>
      <c r="C32" s="11"/>
      <c r="D32" s="11"/>
    </row>
    <row r="33" spans="1:4" x14ac:dyDescent="0.25">
      <c r="A33" s="13" t="s">
        <v>60</v>
      </c>
      <c r="B33" s="11"/>
      <c r="C33" s="11"/>
      <c r="D33" s="11"/>
    </row>
    <row r="34" spans="1:4" x14ac:dyDescent="0.25">
      <c r="A34" s="13" t="s">
        <v>63</v>
      </c>
      <c r="B34" s="11"/>
      <c r="C34" s="11"/>
      <c r="D34" s="11"/>
    </row>
    <row r="47" spans="1:4" x14ac:dyDescent="0.25">
      <c r="A47"/>
    </row>
  </sheetData>
  <hyperlinks>
    <hyperlink ref="A31" r:id="rId1" display="https://www.maxxis.com/catalog/tire-16-110-bighorn-radial"/>
    <hyperlink ref="A32" r:id="rId2"/>
    <hyperlink ref="A33" r:id="rId3"/>
    <hyperlink ref="A34" r:id="rId4"/>
  </hyperlinks>
  <pageMargins left="0.7" right="0.7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2"/>
  <sheetViews>
    <sheetView tabSelected="1" topLeftCell="O56" zoomScale="130" zoomScaleNormal="130" workbookViewId="0">
      <selection activeCell="V65" sqref="V65"/>
    </sheetView>
  </sheetViews>
  <sheetFormatPr defaultRowHeight="15" x14ac:dyDescent="0.25"/>
  <cols>
    <col min="1" max="1" width="23.140625" style="5" customWidth="1"/>
    <col min="2" max="2" width="13.85546875" style="5" bestFit="1" customWidth="1"/>
    <col min="3" max="3" width="12.140625" style="5" bestFit="1" customWidth="1"/>
    <col min="4" max="4" width="30.28515625" style="5" bestFit="1" customWidth="1"/>
    <col min="5" max="5" width="18.85546875" style="5" customWidth="1"/>
    <col min="6" max="6" width="14" style="5" customWidth="1"/>
    <col min="7" max="7" width="23.140625" style="5" bestFit="1" customWidth="1"/>
    <col min="8" max="8" width="20" style="5" bestFit="1" customWidth="1"/>
    <col min="9" max="9" width="13.7109375" style="5" bestFit="1" customWidth="1"/>
    <col min="10" max="10" width="17.7109375" style="5" bestFit="1" customWidth="1"/>
    <col min="11" max="11" width="19.140625" style="5" bestFit="1" customWidth="1"/>
    <col min="12" max="12" width="17" style="5" bestFit="1" customWidth="1"/>
    <col min="13" max="13" width="24.5703125" style="5" bestFit="1" customWidth="1"/>
    <col min="14" max="14" width="23.140625" style="5" bestFit="1" customWidth="1"/>
    <col min="15" max="15" width="23.85546875" style="5" bestFit="1" customWidth="1"/>
    <col min="16" max="16" width="23.42578125" style="5" bestFit="1" customWidth="1"/>
    <col min="17" max="17" width="19.85546875" style="5" bestFit="1" customWidth="1"/>
    <col min="18" max="18" width="37.28515625" style="5" bestFit="1" customWidth="1"/>
    <col min="19" max="19" width="24" style="5" bestFit="1" customWidth="1"/>
    <col min="20" max="20" width="23.42578125" style="5" bestFit="1" customWidth="1"/>
    <col min="21" max="21" width="19.85546875" style="5" bestFit="1" customWidth="1"/>
    <col min="22" max="22" width="31.5703125" style="5" customWidth="1"/>
    <col min="23" max="16384" width="9.140625" style="5"/>
  </cols>
  <sheetData>
    <row r="1" spans="1:22" ht="16.5" customHeight="1" x14ac:dyDescent="0.25">
      <c r="A1" s="15" t="s">
        <v>0</v>
      </c>
      <c r="B1" s="15"/>
      <c r="C1" s="2"/>
      <c r="D1" s="21" t="s">
        <v>13</v>
      </c>
      <c r="E1" s="15"/>
      <c r="F1" s="4"/>
      <c r="G1" s="15" t="s">
        <v>8</v>
      </c>
      <c r="H1" s="15"/>
      <c r="I1" s="2"/>
      <c r="J1" s="15" t="s">
        <v>61</v>
      </c>
      <c r="K1" s="15" t="s">
        <v>62</v>
      </c>
      <c r="L1" s="2"/>
      <c r="M1" s="15" t="s">
        <v>72</v>
      </c>
      <c r="P1" s="2"/>
      <c r="Q1" s="2"/>
      <c r="R1" s="2"/>
      <c r="S1" s="2"/>
      <c r="T1" s="2"/>
      <c r="U1" s="2"/>
      <c r="V1" s="2"/>
    </row>
    <row r="2" spans="1:22" x14ac:dyDescent="0.25">
      <c r="A2" s="19" t="s">
        <v>4</v>
      </c>
      <c r="B2" s="19" t="s">
        <v>5</v>
      </c>
      <c r="D2" s="22" t="s">
        <v>18</v>
      </c>
      <c r="E2" s="22">
        <f>2*3.141*(B9/2+B10)</f>
        <v>2.1044699999999996</v>
      </c>
      <c r="G2" s="22" t="s">
        <v>3</v>
      </c>
      <c r="H2" s="22">
        <v>500</v>
      </c>
      <c r="I2" s="2"/>
      <c r="J2" s="22">
        <v>26.8</v>
      </c>
      <c r="K2" s="22">
        <v>60</v>
      </c>
      <c r="M2" s="22">
        <f>P24</f>
        <v>100835.28049270416</v>
      </c>
    </row>
    <row r="3" spans="1:22" x14ac:dyDescent="0.25">
      <c r="A3" s="19" t="s">
        <v>1</v>
      </c>
      <c r="B3" s="19">
        <v>140</v>
      </c>
      <c r="D3" s="22" t="s">
        <v>65</v>
      </c>
      <c r="E3" s="22">
        <v>0.12</v>
      </c>
      <c r="G3" s="22" t="s">
        <v>9</v>
      </c>
      <c r="H3" s="23" t="s">
        <v>40</v>
      </c>
      <c r="J3" s="22">
        <f>J2/2</f>
        <v>13.4</v>
      </c>
      <c r="K3" s="22">
        <f>K2/2</f>
        <v>30</v>
      </c>
    </row>
    <row r="4" spans="1:22" x14ac:dyDescent="0.25">
      <c r="A4" s="19" t="s">
        <v>15</v>
      </c>
      <c r="B4" s="19">
        <v>120</v>
      </c>
      <c r="D4" s="22" t="s">
        <v>14</v>
      </c>
      <c r="E4" s="22">
        <f>(B3/1.341)</f>
        <v>104.39970171513797</v>
      </c>
      <c r="G4" s="22" t="s">
        <v>20</v>
      </c>
      <c r="H4" s="22">
        <v>5</v>
      </c>
      <c r="J4" s="22">
        <f>J2/3</f>
        <v>8.9333333333333336</v>
      </c>
      <c r="K4" s="22">
        <f>K2/3</f>
        <v>20</v>
      </c>
      <c r="M4" s="15" t="s">
        <v>73</v>
      </c>
    </row>
    <row r="5" spans="1:22" x14ac:dyDescent="0.25">
      <c r="A5" s="19" t="s">
        <v>82</v>
      </c>
      <c r="B5" s="19">
        <v>550</v>
      </c>
      <c r="D5" s="22" t="s">
        <v>11</v>
      </c>
      <c r="E5" s="22">
        <f>B4/2.237</f>
        <v>53.643272239606617</v>
      </c>
      <c r="G5" s="22" t="s">
        <v>21</v>
      </c>
      <c r="H5" s="22">
        <v>7</v>
      </c>
      <c r="J5" s="22">
        <f t="shared" ref="J5:K7" si="0">J3/2</f>
        <v>6.7</v>
      </c>
      <c r="K5" s="22">
        <f t="shared" si="0"/>
        <v>15</v>
      </c>
      <c r="M5" s="22">
        <v>352106.6</v>
      </c>
    </row>
    <row r="6" spans="1:22" x14ac:dyDescent="0.25">
      <c r="A6" s="19" t="s">
        <v>52</v>
      </c>
      <c r="B6" s="19">
        <v>2750</v>
      </c>
      <c r="D6" s="22" t="s">
        <v>66</v>
      </c>
      <c r="E6" s="22">
        <v>0.08</v>
      </c>
      <c r="G6" s="22" t="s">
        <v>81</v>
      </c>
      <c r="H6" s="22">
        <v>25</v>
      </c>
      <c r="J6" s="22">
        <f t="shared" si="0"/>
        <v>4.4666666666666668</v>
      </c>
      <c r="K6" s="22">
        <f t="shared" si="0"/>
        <v>10</v>
      </c>
    </row>
    <row r="7" spans="1:22" x14ac:dyDescent="0.25">
      <c r="A7" s="19" t="s">
        <v>53</v>
      </c>
      <c r="B7" s="19">
        <v>1780</v>
      </c>
      <c r="D7" s="22" t="s">
        <v>44</v>
      </c>
      <c r="E7" s="22">
        <f>26.8/4</f>
        <v>6.7</v>
      </c>
      <c r="G7" s="22" t="s">
        <v>51</v>
      </c>
      <c r="H7" s="22">
        <v>1.2</v>
      </c>
      <c r="J7" s="22">
        <f t="shared" si="0"/>
        <v>3.35</v>
      </c>
      <c r="K7" s="22">
        <f t="shared" si="0"/>
        <v>7.5</v>
      </c>
      <c r="M7" s="15" t="s">
        <v>74</v>
      </c>
    </row>
    <row r="8" spans="1:22" x14ac:dyDescent="0.25">
      <c r="A8" s="19" t="s">
        <v>54</v>
      </c>
      <c r="B8" s="19">
        <v>1370</v>
      </c>
      <c r="D8" s="22" t="s">
        <v>56</v>
      </c>
      <c r="E8" s="22">
        <f>((B7*B8)*0.7)/1000000</f>
        <v>1.70702</v>
      </c>
      <c r="M8" s="22">
        <f>M5/13</f>
        <v>27085.123076923075</v>
      </c>
    </row>
    <row r="9" spans="1:22" x14ac:dyDescent="0.25">
      <c r="A9" s="19" t="s">
        <v>17</v>
      </c>
      <c r="B9" s="19">
        <v>0.35</v>
      </c>
      <c r="D9" s="22" t="s">
        <v>57</v>
      </c>
      <c r="E9" s="22">
        <v>0.35</v>
      </c>
    </row>
    <row r="10" spans="1:22" x14ac:dyDescent="0.25">
      <c r="A10" s="19" t="s">
        <v>16</v>
      </c>
      <c r="B10" s="20">
        <v>0.16</v>
      </c>
      <c r="D10" s="5" t="s">
        <v>43</v>
      </c>
      <c r="M10" s="2"/>
      <c r="N10" s="2"/>
      <c r="O10" s="2"/>
      <c r="P10" s="2"/>
      <c r="Q10" s="2"/>
      <c r="R10" s="2"/>
      <c r="S10" s="2"/>
    </row>
    <row r="11" spans="1:22" x14ac:dyDescent="0.25">
      <c r="A11" s="19" t="s">
        <v>19</v>
      </c>
      <c r="B11" s="19">
        <v>4</v>
      </c>
    </row>
    <row r="13" spans="1:22" ht="17.25" customHeight="1" x14ac:dyDescent="0.25">
      <c r="A13" s="15" t="s">
        <v>25</v>
      </c>
      <c r="B13" s="15" t="s">
        <v>9</v>
      </c>
      <c r="C13" s="15" t="s">
        <v>27</v>
      </c>
      <c r="D13" s="15" t="s">
        <v>55</v>
      </c>
      <c r="E13" s="15" t="s">
        <v>22</v>
      </c>
      <c r="F13" s="15" t="s">
        <v>10</v>
      </c>
      <c r="G13" s="15" t="s">
        <v>41</v>
      </c>
      <c r="H13" s="15" t="s">
        <v>59</v>
      </c>
      <c r="I13" s="15" t="s">
        <v>23</v>
      </c>
      <c r="J13" s="15" t="s">
        <v>44</v>
      </c>
      <c r="K13" s="15" t="s">
        <v>58</v>
      </c>
      <c r="L13" s="15" t="s">
        <v>67</v>
      </c>
      <c r="M13" s="15" t="s">
        <v>64</v>
      </c>
      <c r="N13" s="15" t="s">
        <v>68</v>
      </c>
      <c r="O13" s="15" t="s">
        <v>69</v>
      </c>
      <c r="P13" s="15" t="s">
        <v>71</v>
      </c>
      <c r="Q13" s="15" t="s">
        <v>70</v>
      </c>
      <c r="R13" s="17" t="s">
        <v>80</v>
      </c>
    </row>
    <row r="14" spans="1:22" ht="15.75" customHeight="1" x14ac:dyDescent="0.25">
      <c r="A14" s="16" t="s">
        <v>26</v>
      </c>
      <c r="B14" s="16" t="s">
        <v>28</v>
      </c>
      <c r="C14" s="16">
        <v>0</v>
      </c>
      <c r="D14" s="16">
        <f>C14</f>
        <v>0</v>
      </c>
      <c r="E14" s="16">
        <v>0</v>
      </c>
      <c r="F14" s="16">
        <v>0</v>
      </c>
      <c r="G14" s="16">
        <v>0</v>
      </c>
      <c r="H14" s="16">
        <f>G14</f>
        <v>0</v>
      </c>
      <c r="I14" s="16">
        <v>0</v>
      </c>
      <c r="J14" s="16">
        <v>0</v>
      </c>
      <c r="K14" s="16">
        <v>0</v>
      </c>
      <c r="L14" s="16">
        <f>9.81*$B$5*($E$3)</f>
        <v>647.45999999999992</v>
      </c>
      <c r="M14" s="16">
        <f>0.5*$E$8*$E$9*$H$7*(I14*I14)</f>
        <v>0</v>
      </c>
      <c r="N14" s="16">
        <f>$B$5*9.81*-SIN(K14)</f>
        <v>0</v>
      </c>
      <c r="O14" s="16">
        <f>L14+M14+N14</f>
        <v>647.45999999999992</v>
      </c>
      <c r="P14" s="16">
        <f>O14*I14</f>
        <v>0</v>
      </c>
      <c r="Q14" s="16">
        <f>-(P14)+104400</f>
        <v>104400</v>
      </c>
      <c r="R14" s="16">
        <v>0</v>
      </c>
    </row>
    <row r="15" spans="1:22" x14ac:dyDescent="0.25">
      <c r="A15" s="16" t="s">
        <v>38</v>
      </c>
      <c r="B15" s="16" t="s">
        <v>28</v>
      </c>
      <c r="C15" s="16">
        <v>60</v>
      </c>
      <c r="D15" s="16">
        <f t="shared" ref="D15:D28" si="1">C15+D14</f>
        <v>60</v>
      </c>
      <c r="E15" s="16">
        <v>0</v>
      </c>
      <c r="F15" s="16">
        <v>0</v>
      </c>
      <c r="G15" s="16">
        <f t="shared" ref="G15:G28" si="2">C15/I15</f>
        <v>4</v>
      </c>
      <c r="H15" s="16">
        <f>G15+H14</f>
        <v>4</v>
      </c>
      <c r="I15" s="16">
        <v>15</v>
      </c>
      <c r="J15" s="16">
        <f>(I15-I14)/G15</f>
        <v>3.75</v>
      </c>
      <c r="K15" s="16">
        <v>0</v>
      </c>
      <c r="L15" s="16">
        <f>9.81*$B$5*($E$3)</f>
        <v>647.45999999999992</v>
      </c>
      <c r="M15" s="16">
        <f t="shared" ref="M15:M28" si="3">0.5*$E$8*$E$9*$H$7*(I15*I15)</f>
        <v>80.656694999999985</v>
      </c>
      <c r="N15" s="16">
        <f t="shared" ref="N15" si="4">$B$5*9.81*-SIN(K15)</f>
        <v>0</v>
      </c>
      <c r="O15" s="16">
        <f t="shared" ref="O15:O28" si="5">L15+M15+N15</f>
        <v>728.11669499999994</v>
      </c>
      <c r="P15" s="16">
        <f t="shared" ref="P15:P28" si="6">O15*I15</f>
        <v>10921.750424999998</v>
      </c>
      <c r="Q15" s="16">
        <f t="shared" ref="Q15:Q28" si="7">-(P15)+104400</f>
        <v>93478.249574999994</v>
      </c>
      <c r="R15" s="16">
        <f t="shared" ref="R15:R28" si="8">P15/G15</f>
        <v>2730.4376062499996</v>
      </c>
    </row>
    <row r="16" spans="1:22" x14ac:dyDescent="0.25">
      <c r="A16" s="16" t="s">
        <v>29</v>
      </c>
      <c r="B16" s="16" t="s">
        <v>28</v>
      </c>
      <c r="C16" s="16">
        <v>20</v>
      </c>
      <c r="D16" s="16">
        <f t="shared" si="1"/>
        <v>80</v>
      </c>
      <c r="E16" s="16">
        <v>15</v>
      </c>
      <c r="F16" s="16">
        <v>15</v>
      </c>
      <c r="G16" s="16">
        <f t="shared" si="2"/>
        <v>1.6666666666666667</v>
      </c>
      <c r="H16" s="16">
        <f t="shared" ref="H16:H28" si="9">G16+H15</f>
        <v>5.666666666666667</v>
      </c>
      <c r="I16" s="16">
        <v>12</v>
      </c>
      <c r="J16" s="16">
        <f t="shared" ref="J16:J28" si="10">(I16-I15)/G16</f>
        <v>-1.7999999999999998</v>
      </c>
      <c r="K16" s="16">
        <f t="shared" ref="K16:K28" si="11">DEGREES(ASIN(E16/C16))</f>
        <v>48.590377890729144</v>
      </c>
      <c r="L16" s="16">
        <f t="shared" ref="L16:L28" si="12">9.81*$B$5*($E$3)</f>
        <v>647.45999999999992</v>
      </c>
      <c r="M16" s="16">
        <f t="shared" si="3"/>
        <v>51.620284799999986</v>
      </c>
      <c r="N16" s="16">
        <f>$B$5*9.81*-SIN(K16)</f>
        <v>5366.1745198199487</v>
      </c>
      <c r="O16" s="16">
        <f t="shared" si="5"/>
        <v>6065.254804619949</v>
      </c>
      <c r="P16" s="16">
        <f t="shared" si="6"/>
        <v>72783.057655439392</v>
      </c>
      <c r="Q16" s="16">
        <f t="shared" si="7"/>
        <v>31616.942344560608</v>
      </c>
      <c r="R16" s="16">
        <f t="shared" si="8"/>
        <v>43669.834593263637</v>
      </c>
    </row>
    <row r="17" spans="1:18" x14ac:dyDescent="0.25">
      <c r="A17" s="16" t="s">
        <v>30</v>
      </c>
      <c r="B17" s="16" t="s">
        <v>28</v>
      </c>
      <c r="C17" s="16">
        <v>20</v>
      </c>
      <c r="D17" s="16">
        <f t="shared" si="1"/>
        <v>100</v>
      </c>
      <c r="E17" s="16">
        <v>-10</v>
      </c>
      <c r="F17" s="16">
        <v>5</v>
      </c>
      <c r="G17" s="16">
        <f t="shared" si="2"/>
        <v>2.6666666666666665</v>
      </c>
      <c r="H17" s="16">
        <f t="shared" si="9"/>
        <v>8.3333333333333339</v>
      </c>
      <c r="I17" s="16">
        <v>7.5</v>
      </c>
      <c r="J17" s="16">
        <f t="shared" si="10"/>
        <v>-1.6875</v>
      </c>
      <c r="K17" s="16">
        <f t="shared" si="11"/>
        <v>-30.000000000000004</v>
      </c>
      <c r="L17" s="16">
        <f t="shared" si="12"/>
        <v>647.45999999999992</v>
      </c>
      <c r="M17" s="16">
        <f t="shared" si="3"/>
        <v>20.164173749999996</v>
      </c>
      <c r="N17" s="16">
        <f t="shared" ref="N17:N28" si="13">$B$5*9.81*-SIN(K17)</f>
        <v>-5330.9246277930333</v>
      </c>
      <c r="O17" s="18">
        <f t="shared" si="5"/>
        <v>-4663.3004540430338</v>
      </c>
      <c r="P17" s="18">
        <f t="shared" si="6"/>
        <v>-34974.753405322757</v>
      </c>
      <c r="Q17" s="18">
        <f t="shared" si="7"/>
        <v>139374.75340532276</v>
      </c>
      <c r="R17" s="18">
        <f t="shared" si="8"/>
        <v>-13115.532526996034</v>
      </c>
    </row>
    <row r="18" spans="1:18" x14ac:dyDescent="0.25">
      <c r="A18" s="16" t="s">
        <v>31</v>
      </c>
      <c r="B18" s="16" t="s">
        <v>28</v>
      </c>
      <c r="C18" s="16">
        <v>30</v>
      </c>
      <c r="D18" s="16">
        <f t="shared" si="1"/>
        <v>130</v>
      </c>
      <c r="E18" s="16">
        <v>5</v>
      </c>
      <c r="F18" s="16">
        <v>10</v>
      </c>
      <c r="G18" s="16">
        <f t="shared" si="2"/>
        <v>1.7647058823529411</v>
      </c>
      <c r="H18" s="16">
        <f t="shared" si="9"/>
        <v>10.098039215686274</v>
      </c>
      <c r="I18" s="16">
        <v>17</v>
      </c>
      <c r="J18" s="16">
        <f t="shared" si="10"/>
        <v>5.3833333333333337</v>
      </c>
      <c r="K18" s="16">
        <f t="shared" si="11"/>
        <v>9.5940682268604629</v>
      </c>
      <c r="L18" s="16">
        <f t="shared" si="12"/>
        <v>647.45999999999992</v>
      </c>
      <c r="M18" s="16">
        <f t="shared" si="3"/>
        <v>103.59904379999998</v>
      </c>
      <c r="N18" s="16">
        <f t="shared" si="13"/>
        <v>909.04896674870395</v>
      </c>
      <c r="O18" s="16">
        <f t="shared" si="5"/>
        <v>1660.108010548704</v>
      </c>
      <c r="P18" s="16">
        <f t="shared" si="6"/>
        <v>28221.836179327969</v>
      </c>
      <c r="Q18" s="16">
        <f t="shared" si="7"/>
        <v>76178.163820672024</v>
      </c>
      <c r="R18" s="16">
        <f t="shared" si="8"/>
        <v>15992.373834952516</v>
      </c>
    </row>
    <row r="19" spans="1:18" x14ac:dyDescent="0.25">
      <c r="A19" s="16" t="s">
        <v>33</v>
      </c>
      <c r="B19" s="16" t="s">
        <v>28</v>
      </c>
      <c r="C19" s="16">
        <v>20</v>
      </c>
      <c r="D19" s="16">
        <f t="shared" si="1"/>
        <v>150</v>
      </c>
      <c r="E19" s="16">
        <v>0</v>
      </c>
      <c r="F19" s="16">
        <v>10</v>
      </c>
      <c r="G19" s="16">
        <f t="shared" si="2"/>
        <v>1.3333333333333333</v>
      </c>
      <c r="H19" s="16">
        <f t="shared" si="9"/>
        <v>11.431372549019608</v>
      </c>
      <c r="I19" s="16">
        <v>15</v>
      </c>
      <c r="J19" s="16">
        <f t="shared" si="10"/>
        <v>-1.5</v>
      </c>
      <c r="K19" s="16">
        <f t="shared" si="11"/>
        <v>0</v>
      </c>
      <c r="L19" s="16">
        <f t="shared" si="12"/>
        <v>647.45999999999992</v>
      </c>
      <c r="M19" s="16">
        <f t="shared" si="3"/>
        <v>80.656694999999985</v>
      </c>
      <c r="N19" s="16">
        <f t="shared" si="13"/>
        <v>0</v>
      </c>
      <c r="O19" s="16">
        <f t="shared" si="5"/>
        <v>728.11669499999994</v>
      </c>
      <c r="P19" s="16">
        <f t="shared" si="6"/>
        <v>10921.750424999998</v>
      </c>
      <c r="Q19" s="16">
        <f t="shared" si="7"/>
        <v>93478.249574999994</v>
      </c>
      <c r="R19" s="16">
        <f t="shared" si="8"/>
        <v>8191.3128187499988</v>
      </c>
    </row>
    <row r="20" spans="1:18" x14ac:dyDescent="0.25">
      <c r="A20" s="16" t="s">
        <v>32</v>
      </c>
      <c r="B20" s="16" t="s">
        <v>28</v>
      </c>
      <c r="C20" s="16">
        <v>30</v>
      </c>
      <c r="D20" s="16">
        <f t="shared" si="1"/>
        <v>180</v>
      </c>
      <c r="E20" s="16">
        <v>15</v>
      </c>
      <c r="F20" s="16">
        <v>25</v>
      </c>
      <c r="G20" s="16">
        <f t="shared" si="2"/>
        <v>2</v>
      </c>
      <c r="H20" s="16">
        <f t="shared" si="9"/>
        <v>13.431372549019608</v>
      </c>
      <c r="I20" s="16">
        <v>15</v>
      </c>
      <c r="J20" s="16">
        <f t="shared" si="10"/>
        <v>0</v>
      </c>
      <c r="K20" s="16">
        <f t="shared" si="11"/>
        <v>30.000000000000004</v>
      </c>
      <c r="L20" s="16">
        <f t="shared" si="12"/>
        <v>647.45999999999992</v>
      </c>
      <c r="M20" s="16">
        <f t="shared" si="3"/>
        <v>80.656694999999985</v>
      </c>
      <c r="N20" s="16">
        <f t="shared" si="13"/>
        <v>5330.9246277930333</v>
      </c>
      <c r="O20" s="16">
        <f t="shared" si="5"/>
        <v>6059.041322793033</v>
      </c>
      <c r="P20" s="16">
        <f t="shared" si="6"/>
        <v>90885.619841895503</v>
      </c>
      <c r="Q20" s="16">
        <f t="shared" si="7"/>
        <v>13514.380158104497</v>
      </c>
      <c r="R20" s="16">
        <f t="shared" si="8"/>
        <v>45442.809920947751</v>
      </c>
    </row>
    <row r="21" spans="1:18" x14ac:dyDescent="0.25">
      <c r="A21" s="16" t="s">
        <v>34</v>
      </c>
      <c r="B21" s="16" t="s">
        <v>28</v>
      </c>
      <c r="C21" s="16">
        <v>30</v>
      </c>
      <c r="D21" s="16">
        <f t="shared" si="1"/>
        <v>210</v>
      </c>
      <c r="E21" s="16">
        <v>20</v>
      </c>
      <c r="F21" s="16">
        <v>5</v>
      </c>
      <c r="G21" s="16">
        <f t="shared" si="2"/>
        <v>1.6666666666666667</v>
      </c>
      <c r="H21" s="16">
        <f t="shared" si="9"/>
        <v>15.098039215686274</v>
      </c>
      <c r="I21" s="16">
        <v>18</v>
      </c>
      <c r="J21" s="16">
        <f t="shared" si="10"/>
        <v>1.7999999999999998</v>
      </c>
      <c r="K21" s="16">
        <f t="shared" si="11"/>
        <v>41.810314895778596</v>
      </c>
      <c r="L21" s="16">
        <f t="shared" si="12"/>
        <v>647.45999999999992</v>
      </c>
      <c r="M21" s="16">
        <f t="shared" si="3"/>
        <v>116.14564079999997</v>
      </c>
      <c r="N21" s="16">
        <f t="shared" si="13"/>
        <v>4449.482217173414</v>
      </c>
      <c r="O21" s="16">
        <f t="shared" si="5"/>
        <v>5213.0878579734144</v>
      </c>
      <c r="P21" s="16">
        <f t="shared" si="6"/>
        <v>93835.581443521456</v>
      </c>
      <c r="Q21" s="16">
        <f t="shared" si="7"/>
        <v>10564.418556478544</v>
      </c>
      <c r="R21" s="16">
        <f t="shared" si="8"/>
        <v>56301.348866112872</v>
      </c>
    </row>
    <row r="22" spans="1:18" x14ac:dyDescent="0.25">
      <c r="A22" s="16" t="s">
        <v>35</v>
      </c>
      <c r="B22" s="16" t="s">
        <v>28</v>
      </c>
      <c r="C22" s="16">
        <v>30</v>
      </c>
      <c r="D22" s="16">
        <f t="shared" si="1"/>
        <v>240</v>
      </c>
      <c r="E22" s="16">
        <v>0</v>
      </c>
      <c r="F22" s="16">
        <v>5</v>
      </c>
      <c r="G22" s="16">
        <f t="shared" si="2"/>
        <v>1.6666666666666667</v>
      </c>
      <c r="H22" s="16">
        <f t="shared" si="9"/>
        <v>16.764705882352942</v>
      </c>
      <c r="I22" s="16">
        <v>18</v>
      </c>
      <c r="J22" s="16">
        <f t="shared" si="10"/>
        <v>0</v>
      </c>
      <c r="K22" s="16">
        <f t="shared" si="11"/>
        <v>0</v>
      </c>
      <c r="L22" s="16">
        <f t="shared" si="12"/>
        <v>647.45999999999992</v>
      </c>
      <c r="M22" s="16">
        <f t="shared" si="3"/>
        <v>116.14564079999997</v>
      </c>
      <c r="N22" s="16">
        <f t="shared" si="13"/>
        <v>0</v>
      </c>
      <c r="O22" s="16">
        <f t="shared" si="5"/>
        <v>763.60564079999995</v>
      </c>
      <c r="P22" s="16">
        <f t="shared" si="6"/>
        <v>13744.9015344</v>
      </c>
      <c r="Q22" s="16">
        <f t="shared" si="7"/>
        <v>90655.098465599993</v>
      </c>
      <c r="R22" s="16">
        <f t="shared" si="8"/>
        <v>8246.9409206399996</v>
      </c>
    </row>
    <row r="23" spans="1:18" x14ac:dyDescent="0.25">
      <c r="A23" s="16" t="s">
        <v>46</v>
      </c>
      <c r="B23" s="16" t="s">
        <v>39</v>
      </c>
      <c r="C23" s="16">
        <v>40</v>
      </c>
      <c r="D23" s="16">
        <f t="shared" si="1"/>
        <v>280</v>
      </c>
      <c r="E23" s="16">
        <v>0</v>
      </c>
      <c r="F23" s="16">
        <v>5</v>
      </c>
      <c r="G23" s="16">
        <f t="shared" si="2"/>
        <v>3.3333333333333335</v>
      </c>
      <c r="H23" s="16">
        <f t="shared" si="9"/>
        <v>20.098039215686274</v>
      </c>
      <c r="I23" s="16">
        <v>12</v>
      </c>
      <c r="J23" s="16">
        <f t="shared" si="10"/>
        <v>-1.7999999999999998</v>
      </c>
      <c r="K23" s="16">
        <f t="shared" si="11"/>
        <v>0</v>
      </c>
      <c r="L23" s="16">
        <f>9.81*$B$5*($E$6)</f>
        <v>431.64</v>
      </c>
      <c r="M23" s="16">
        <f t="shared" si="3"/>
        <v>51.620284799999986</v>
      </c>
      <c r="N23" s="16">
        <f t="shared" si="13"/>
        <v>0</v>
      </c>
      <c r="O23" s="16">
        <f t="shared" si="5"/>
        <v>483.26028479999997</v>
      </c>
      <c r="P23" s="16">
        <f t="shared" si="6"/>
        <v>5799.1234175999998</v>
      </c>
      <c r="Q23" s="16">
        <f t="shared" si="7"/>
        <v>98600.8765824</v>
      </c>
      <c r="R23" s="16">
        <f t="shared" si="8"/>
        <v>1739.7370252799999</v>
      </c>
    </row>
    <row r="24" spans="1:18" x14ac:dyDescent="0.25">
      <c r="A24" s="16" t="s">
        <v>47</v>
      </c>
      <c r="B24" s="16" t="s">
        <v>28</v>
      </c>
      <c r="C24" s="16">
        <v>20</v>
      </c>
      <c r="D24" s="16">
        <f t="shared" si="1"/>
        <v>300</v>
      </c>
      <c r="E24" s="16">
        <v>15</v>
      </c>
      <c r="F24" s="16">
        <v>20</v>
      </c>
      <c r="G24" s="16">
        <f t="shared" si="2"/>
        <v>1.2121212121212122</v>
      </c>
      <c r="H24" s="16">
        <f t="shared" si="9"/>
        <v>21.310160427807485</v>
      </c>
      <c r="I24" s="16">
        <v>16.5</v>
      </c>
      <c r="J24" s="16">
        <f t="shared" si="10"/>
        <v>3.7124999999999999</v>
      </c>
      <c r="K24" s="16">
        <f t="shared" si="11"/>
        <v>48.590377890729144</v>
      </c>
      <c r="L24" s="16">
        <f t="shared" si="12"/>
        <v>647.45999999999992</v>
      </c>
      <c r="M24" s="16">
        <f t="shared" si="3"/>
        <v>97.594600949999972</v>
      </c>
      <c r="N24" s="16">
        <f t="shared" si="13"/>
        <v>5366.1745198199487</v>
      </c>
      <c r="O24" s="16">
        <f t="shared" si="5"/>
        <v>6111.2291207699491</v>
      </c>
      <c r="P24" s="16">
        <f t="shared" si="6"/>
        <v>100835.28049270416</v>
      </c>
      <c r="Q24" s="16">
        <f t="shared" si="7"/>
        <v>3564.719507295842</v>
      </c>
      <c r="R24" s="16">
        <f t="shared" si="8"/>
        <v>83189.106406480932</v>
      </c>
    </row>
    <row r="25" spans="1:18" x14ac:dyDescent="0.25">
      <c r="A25" s="16" t="s">
        <v>36</v>
      </c>
      <c r="B25" s="16" t="s">
        <v>28</v>
      </c>
      <c r="C25" s="16">
        <v>180</v>
      </c>
      <c r="D25" s="16">
        <f t="shared" si="1"/>
        <v>480</v>
      </c>
      <c r="E25" s="16">
        <v>0</v>
      </c>
      <c r="F25" s="16">
        <v>20</v>
      </c>
      <c r="G25" s="16">
        <f t="shared" si="2"/>
        <v>4.7368421052631575</v>
      </c>
      <c r="H25" s="16">
        <f t="shared" si="9"/>
        <v>26.047002533070643</v>
      </c>
      <c r="I25" s="16">
        <v>38</v>
      </c>
      <c r="J25" s="16">
        <f t="shared" si="10"/>
        <v>4.5388888888888896</v>
      </c>
      <c r="K25" s="16">
        <f t="shared" si="11"/>
        <v>0</v>
      </c>
      <c r="L25" s="16">
        <f t="shared" si="12"/>
        <v>647.45999999999992</v>
      </c>
      <c r="M25" s="16">
        <f t="shared" si="3"/>
        <v>517.63674479999986</v>
      </c>
      <c r="N25" s="16">
        <f t="shared" si="13"/>
        <v>0</v>
      </c>
      <c r="O25" s="16">
        <f t="shared" si="5"/>
        <v>1165.0967447999997</v>
      </c>
      <c r="P25" s="16">
        <f t="shared" si="6"/>
        <v>44273.676302399988</v>
      </c>
      <c r="Q25" s="16">
        <f t="shared" si="7"/>
        <v>60126.323697600012</v>
      </c>
      <c r="R25" s="16">
        <f t="shared" si="8"/>
        <v>9346.6649971733314</v>
      </c>
    </row>
    <row r="26" spans="1:18" x14ac:dyDescent="0.25">
      <c r="A26" s="16" t="s">
        <v>75</v>
      </c>
      <c r="B26" s="16" t="s">
        <v>28</v>
      </c>
      <c r="C26" s="16">
        <v>30</v>
      </c>
      <c r="D26" s="16">
        <f t="shared" si="1"/>
        <v>510</v>
      </c>
      <c r="E26" s="16">
        <v>-20</v>
      </c>
      <c r="F26" s="16">
        <v>0</v>
      </c>
      <c r="G26" s="16">
        <f t="shared" si="2"/>
        <v>3.3333333333333335</v>
      </c>
      <c r="H26" s="16">
        <f t="shared" si="9"/>
        <v>29.380335866403975</v>
      </c>
      <c r="I26" s="16">
        <v>9</v>
      </c>
      <c r="J26" s="16">
        <f t="shared" si="10"/>
        <v>-8.6999999999999993</v>
      </c>
      <c r="K26" s="16">
        <f t="shared" si="11"/>
        <v>-41.810314895778596</v>
      </c>
      <c r="L26" s="16">
        <f>9.81*$B$5*($E$3)</f>
        <v>647.45999999999992</v>
      </c>
      <c r="M26" s="16">
        <f t="shared" si="3"/>
        <v>29.036410199999992</v>
      </c>
      <c r="N26" s="16">
        <f t="shared" si="13"/>
        <v>-4449.482217173414</v>
      </c>
      <c r="O26" s="18">
        <f t="shared" si="5"/>
        <v>-3772.9858069734141</v>
      </c>
      <c r="P26" s="18">
        <f t="shared" si="6"/>
        <v>-33956.872262760728</v>
      </c>
      <c r="Q26" s="18">
        <f t="shared" si="7"/>
        <v>138356.87226276073</v>
      </c>
      <c r="R26" s="18">
        <f t="shared" si="8"/>
        <v>-10187.061678828219</v>
      </c>
    </row>
    <row r="27" spans="1:18" x14ac:dyDescent="0.25">
      <c r="A27" s="16" t="s">
        <v>77</v>
      </c>
      <c r="B27" s="16" t="s">
        <v>28</v>
      </c>
      <c r="C27" s="16">
        <v>10</v>
      </c>
      <c r="D27" s="16">
        <f t="shared" si="1"/>
        <v>520</v>
      </c>
      <c r="E27" s="16">
        <v>0</v>
      </c>
      <c r="F27" s="16">
        <v>0</v>
      </c>
      <c r="G27" s="16">
        <f t="shared" si="2"/>
        <v>0.66666666666666663</v>
      </c>
      <c r="H27" s="16">
        <f t="shared" si="9"/>
        <v>30.047002533070643</v>
      </c>
      <c r="I27" s="16">
        <v>15</v>
      </c>
      <c r="J27" s="16">
        <f t="shared" si="10"/>
        <v>9</v>
      </c>
      <c r="K27" s="16">
        <f t="shared" si="11"/>
        <v>0</v>
      </c>
      <c r="L27" s="16">
        <f t="shared" si="12"/>
        <v>647.45999999999992</v>
      </c>
      <c r="M27" s="16">
        <f t="shared" si="3"/>
        <v>80.656694999999985</v>
      </c>
      <c r="N27" s="16">
        <f t="shared" si="13"/>
        <v>0</v>
      </c>
      <c r="O27" s="16">
        <f t="shared" si="5"/>
        <v>728.11669499999994</v>
      </c>
      <c r="P27" s="16">
        <f t="shared" si="6"/>
        <v>10921.750424999998</v>
      </c>
      <c r="Q27" s="16">
        <f t="shared" si="7"/>
        <v>93478.249574999994</v>
      </c>
      <c r="R27" s="16">
        <f t="shared" si="8"/>
        <v>16382.625637499998</v>
      </c>
    </row>
    <row r="28" spans="1:18" x14ac:dyDescent="0.25">
      <c r="A28" s="16" t="s">
        <v>76</v>
      </c>
      <c r="B28" s="16" t="s">
        <v>50</v>
      </c>
      <c r="C28" s="16">
        <v>10</v>
      </c>
      <c r="D28" s="16">
        <f t="shared" si="1"/>
        <v>530</v>
      </c>
      <c r="E28" s="16">
        <v>0</v>
      </c>
      <c r="F28" s="16">
        <v>0</v>
      </c>
      <c r="G28" s="16">
        <f t="shared" si="2"/>
        <v>1.0010010010010011</v>
      </c>
      <c r="H28" s="16">
        <f t="shared" si="9"/>
        <v>31.048003534071643</v>
      </c>
      <c r="I28" s="16">
        <v>9.99</v>
      </c>
      <c r="J28" s="16">
        <f t="shared" si="10"/>
        <v>-5.0049899999999994</v>
      </c>
      <c r="K28" s="16">
        <f t="shared" si="11"/>
        <v>0</v>
      </c>
      <c r="L28" s="16">
        <f t="shared" si="12"/>
        <v>647.45999999999992</v>
      </c>
      <c r="M28" s="16">
        <f t="shared" si="3"/>
        <v>35.775761007419995</v>
      </c>
      <c r="N28" s="16">
        <f t="shared" si="13"/>
        <v>0</v>
      </c>
      <c r="O28" s="16">
        <f t="shared" si="5"/>
        <v>683.23576100741991</v>
      </c>
      <c r="P28" s="16">
        <f t="shared" si="6"/>
        <v>6825.5252524641246</v>
      </c>
      <c r="Q28" s="16">
        <f t="shared" si="7"/>
        <v>97574.474747535874</v>
      </c>
      <c r="R28" s="16">
        <f t="shared" si="8"/>
        <v>6818.6997272116596</v>
      </c>
    </row>
    <row r="29" spans="1:18" x14ac:dyDescent="0.25">
      <c r="P29" s="14" t="s">
        <v>79</v>
      </c>
    </row>
    <row r="47" spans="1:1" x14ac:dyDescent="0.25">
      <c r="A47"/>
    </row>
    <row r="50" spans="1:21" x14ac:dyDescent="0.25">
      <c r="A50" s="1" t="s">
        <v>78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87" spans="1:4" x14ac:dyDescent="0.25">
      <c r="A87" s="1" t="s">
        <v>6</v>
      </c>
    </row>
    <row r="88" spans="1:4" x14ac:dyDescent="0.25">
      <c r="A88" s="22" t="s">
        <v>7</v>
      </c>
      <c r="B88" s="22"/>
      <c r="C88" s="22"/>
      <c r="D88" s="22"/>
    </row>
    <row r="89" spans="1:4" x14ac:dyDescent="0.25">
      <c r="A89" s="24" t="s">
        <v>12</v>
      </c>
      <c r="B89" s="22"/>
      <c r="C89" s="22"/>
      <c r="D89" s="22"/>
    </row>
    <row r="90" spans="1:4" x14ac:dyDescent="0.25">
      <c r="A90" s="24" t="s">
        <v>24</v>
      </c>
      <c r="B90" s="22"/>
      <c r="C90" s="22"/>
      <c r="D90" s="22"/>
    </row>
    <row r="91" spans="1:4" x14ac:dyDescent="0.25">
      <c r="A91" s="25" t="s">
        <v>60</v>
      </c>
      <c r="B91" s="22"/>
      <c r="C91" s="22"/>
      <c r="D91" s="22"/>
    </row>
    <row r="92" spans="1:4" x14ac:dyDescent="0.25">
      <c r="A92" s="25" t="s">
        <v>63</v>
      </c>
      <c r="B92" s="22"/>
      <c r="C92" s="22"/>
      <c r="D92" s="22"/>
    </row>
  </sheetData>
  <hyperlinks>
    <hyperlink ref="A89" r:id="rId1" display="https://www.maxxis.com/catalog/tire-16-110-bighorn-radial"/>
    <hyperlink ref="A90" r:id="rId2"/>
    <hyperlink ref="A91" r:id="rId3"/>
    <hyperlink ref="A92" r:id="rId4"/>
  </hyperlinks>
  <pageMargins left="0.7" right="0.7" top="0.75" bottom="0.75" header="0.3" footer="0.3"/>
  <pageSetup paperSize="9" orientation="portrait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Deion Atkinson (1703067)</dc:creator>
  <cp:lastModifiedBy>Deion Atkinson (1703067)</cp:lastModifiedBy>
  <dcterms:created xsi:type="dcterms:W3CDTF">2019-11-26T14:14:22Z</dcterms:created>
  <dcterms:modified xsi:type="dcterms:W3CDTF">2019-12-01T16:59:00Z</dcterms:modified>
</cp:coreProperties>
</file>