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aig\Documents\My Box Files\Excel Modeling in Corp Fin 5\EMCF5 Faculty Files Completed and Answers\"/>
    </mc:Choice>
  </mc:AlternateContent>
  <bookViews>
    <workbookView xWindow="-15" yWindow="0" windowWidth="9510" windowHeight="3840"/>
  </bookViews>
  <sheets>
    <sheet name="Completed 10.1-10.7" sheetId="5" r:id="rId1"/>
  </sheets>
  <definedNames>
    <definedName name="RiskAfterSimMacro">"After"</definedName>
    <definedName name="RiskAutoStopPercChange">1.5</definedName>
    <definedName name="RiskBeforeSimMacro">"Before"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200</definedName>
    <definedName name="RiskNumSimulations">28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TRUE</definedName>
    <definedName name="RiskRunBeforeRecalcMacro">FALSE</definedName>
    <definedName name="RiskRunBeforeSimMacro">TRUE</definedName>
    <definedName name="RiskSamplingType">3</definedName>
    <definedName name="RiskShowRiskWindowAtEndOfSimulation">FALSE</definedName>
    <definedName name="RiskStandardRecalc">2</definedName>
    <definedName name="RiskTemplateSheetName">"myTemplate"</definedName>
    <definedName name="RiskUpdateDisplay">TRUE</definedName>
    <definedName name="RiskUseDifferentSeedForEachSim">FALSE</definedName>
    <definedName name="RiskUseFixedSeed">FALSE</definedName>
    <definedName name="RiskUseMultipleCPUs">FALSE</definedName>
  </definedNames>
  <calcPr calcId="152511"/>
</workbook>
</file>

<file path=xl/calcChain.xml><?xml version="1.0" encoding="utf-8"?>
<calcChain xmlns="http://schemas.openxmlformats.org/spreadsheetml/2006/main">
  <c r="H18" i="5" l="1"/>
  <c r="G28" i="5"/>
  <c r="H15" i="5"/>
  <c r="G15" i="5"/>
  <c r="F15" i="5"/>
  <c r="E15" i="5"/>
  <c r="D15" i="5"/>
  <c r="C15" i="5"/>
  <c r="H29" i="5"/>
  <c r="G27" i="5" l="1"/>
  <c r="F27" i="5"/>
  <c r="E27" i="5"/>
  <c r="D27" i="5"/>
  <c r="C27" i="5"/>
  <c r="B5" i="5"/>
  <c r="A235" i="5" l="1"/>
  <c r="A210" i="5"/>
  <c r="A184" i="5"/>
  <c r="A151" i="5"/>
  <c r="A120" i="5"/>
  <c r="B80" i="5"/>
  <c r="B9" i="5"/>
  <c r="G18" i="5"/>
  <c r="F18" i="5"/>
  <c r="E18" i="5"/>
  <c r="D18" i="5"/>
  <c r="A237" i="5"/>
  <c r="A236" i="5"/>
  <c r="A212" i="5"/>
  <c r="A211" i="5"/>
  <c r="A186" i="5"/>
  <c r="A185" i="5"/>
  <c r="A153" i="5"/>
  <c r="A152" i="5"/>
  <c r="A122" i="5"/>
  <c r="A121" i="5"/>
  <c r="F32" i="5"/>
  <c r="E32" i="5"/>
  <c r="D32" i="5"/>
  <c r="C32" i="5"/>
  <c r="G29" i="5"/>
  <c r="F29" i="5"/>
  <c r="E29" i="5"/>
  <c r="D29" i="5"/>
  <c r="C29" i="5"/>
  <c r="H16" i="5"/>
  <c r="C18" i="5"/>
  <c r="G16" i="5"/>
  <c r="F16" i="5"/>
  <c r="E16" i="5"/>
  <c r="D16" i="5"/>
  <c r="C16" i="5"/>
  <c r="B8" i="5"/>
  <c r="B7" i="5"/>
  <c r="B6" i="5"/>
  <c r="B209" i="5" l="1"/>
  <c r="B150" i="5"/>
  <c r="D30" i="5"/>
  <c r="E30" i="5"/>
  <c r="F30" i="5"/>
  <c r="G30" i="5"/>
  <c r="C30" i="5"/>
  <c r="B236" i="5"/>
  <c r="B234" i="5" l="1"/>
  <c r="B211" i="5"/>
  <c r="B185" i="5"/>
  <c r="B152" i="5"/>
  <c r="B121" i="5"/>
  <c r="B81" i="5" l="1"/>
  <c r="B82" i="5" s="1"/>
  <c r="C81" i="5" l="1"/>
  <c r="D81" i="5" s="1"/>
  <c r="E81" i="5" s="1"/>
  <c r="F81" i="5" s="1"/>
  <c r="E66" i="5" l="1"/>
  <c r="C80" i="5"/>
  <c r="G76" i="5"/>
  <c r="E76" i="5"/>
  <c r="C76" i="5"/>
  <c r="D76" i="5"/>
  <c r="F76" i="5"/>
  <c r="H76" i="5"/>
  <c r="D66" i="5"/>
  <c r="F66" i="5"/>
  <c r="D77" i="5"/>
  <c r="E77" i="5"/>
  <c r="F77" i="5"/>
  <c r="G77" i="5"/>
  <c r="C82" i="5" l="1"/>
  <c r="C209" i="5"/>
  <c r="C150" i="5"/>
  <c r="C66" i="5"/>
  <c r="C77" i="5"/>
  <c r="D24" i="5"/>
  <c r="E24" i="5"/>
  <c r="F24" i="5"/>
  <c r="G24" i="5"/>
  <c r="H24" i="5"/>
  <c r="C24" i="5"/>
  <c r="D17" i="5"/>
  <c r="D19" i="5" s="1"/>
  <c r="E17" i="5"/>
  <c r="E19" i="5" s="1"/>
  <c r="F17" i="5"/>
  <c r="F19" i="5" s="1"/>
  <c r="G17" i="5"/>
  <c r="G19" i="5" s="1"/>
  <c r="H17" i="5"/>
  <c r="H19" i="5" s="1"/>
  <c r="C17" i="5"/>
  <c r="C19" i="5" s="1"/>
  <c r="D80" i="5" l="1"/>
  <c r="D82" i="5" l="1"/>
  <c r="D209" i="5"/>
  <c r="D150" i="5"/>
  <c r="E80" i="5"/>
  <c r="E82" i="5" l="1"/>
  <c r="E209" i="5"/>
  <c r="E150" i="5"/>
  <c r="F80" i="5"/>
  <c r="G32" i="5" s="1"/>
  <c r="F209" i="5" l="1"/>
  <c r="F150" i="5"/>
  <c r="F82" i="5"/>
  <c r="C69" i="5" l="1"/>
  <c r="C118" i="5" s="1"/>
  <c r="D69" i="5"/>
  <c r="D118" i="5" s="1"/>
  <c r="E69" i="5"/>
  <c r="E118" i="5" s="1"/>
  <c r="F69" i="5"/>
  <c r="F118" i="5" s="1"/>
  <c r="G69" i="5"/>
  <c r="G118" i="5" s="1"/>
  <c r="C20" i="5"/>
  <c r="C21" i="5" s="1"/>
  <c r="D20" i="5"/>
  <c r="D21" i="5" s="1"/>
  <c r="D22" i="5" s="1"/>
  <c r="D23" i="5" s="1"/>
  <c r="D25" i="5" s="1"/>
  <c r="E20" i="5"/>
  <c r="E21" i="5" s="1"/>
  <c r="E22" i="5" s="1"/>
  <c r="E23" i="5" s="1"/>
  <c r="E25" i="5" s="1"/>
  <c r="F20" i="5"/>
  <c r="F21" i="5" s="1"/>
  <c r="F22" i="5" s="1"/>
  <c r="F23" i="5" s="1"/>
  <c r="F25" i="5" s="1"/>
  <c r="G20" i="5"/>
  <c r="G21" i="5" s="1"/>
  <c r="G22" i="5" l="1"/>
  <c r="G23" i="5" s="1"/>
  <c r="G25" i="5" s="1"/>
  <c r="E34" i="5"/>
  <c r="E73" i="5"/>
  <c r="G65" i="5"/>
  <c r="G74" i="5"/>
  <c r="E65" i="5"/>
  <c r="E67" i="5" s="1"/>
  <c r="E74" i="5"/>
  <c r="C65" i="5"/>
  <c r="C67" i="5" s="1"/>
  <c r="C74" i="5"/>
  <c r="F34" i="5"/>
  <c r="F73" i="5"/>
  <c r="D34" i="5"/>
  <c r="D73" i="5"/>
  <c r="F65" i="5"/>
  <c r="F67" i="5" s="1"/>
  <c r="F74" i="5"/>
  <c r="D65" i="5"/>
  <c r="D67" i="5" s="1"/>
  <c r="D74" i="5"/>
  <c r="G73" i="5" l="1"/>
  <c r="G75" i="5" s="1"/>
  <c r="D35" i="5"/>
  <c r="D207" i="5" s="1"/>
  <c r="D148" i="5"/>
  <c r="F35" i="5"/>
  <c r="F207" i="5" s="1"/>
  <c r="F148" i="5"/>
  <c r="E35" i="5"/>
  <c r="E207" i="5" s="1"/>
  <c r="E148" i="5"/>
  <c r="D70" i="5"/>
  <c r="F70" i="5"/>
  <c r="E70" i="5"/>
  <c r="D75" i="5"/>
  <c r="F75" i="5"/>
  <c r="E75" i="5"/>
  <c r="G78" i="5" l="1"/>
  <c r="G116" i="5" s="1"/>
  <c r="G85" i="5"/>
  <c r="F78" i="5"/>
  <c r="F116" i="5" s="1"/>
  <c r="F85" i="5"/>
  <c r="E78" i="5"/>
  <c r="E116" i="5" s="1"/>
  <c r="E85" i="5"/>
  <c r="D78" i="5"/>
  <c r="D116" i="5" s="1"/>
  <c r="D85" i="5"/>
  <c r="G183" i="5" l="1"/>
  <c r="F183" i="5"/>
  <c r="E183" i="5"/>
  <c r="D183" i="5"/>
  <c r="C22" i="5" l="1"/>
  <c r="C23" i="5" s="1"/>
  <c r="C25" i="5" s="1"/>
  <c r="C34" i="5" l="1"/>
  <c r="C73" i="5"/>
  <c r="C75" i="5" s="1"/>
  <c r="C78" i="5" l="1"/>
  <c r="C183" i="5" s="1"/>
  <c r="C85" i="5"/>
  <c r="C148" i="5"/>
  <c r="C70" i="5"/>
  <c r="C35" i="5"/>
  <c r="C207" i="5" s="1"/>
  <c r="C116" i="5" l="1"/>
  <c r="G66" i="5"/>
  <c r="G67" i="5" s="1"/>
  <c r="G34" i="5"/>
  <c r="G35" i="5" s="1"/>
  <c r="G207" i="5" s="1"/>
  <c r="G81" i="5"/>
  <c r="G80" i="5"/>
  <c r="H20" i="5" s="1"/>
  <c r="G232" i="5" l="1"/>
  <c r="G209" i="5"/>
  <c r="H32" i="5"/>
  <c r="H66" i="5" s="1"/>
  <c r="G148" i="5"/>
  <c r="H69" i="5"/>
  <c r="H118" i="5" s="1"/>
  <c r="G119" i="5" s="1"/>
  <c r="F119" i="5" s="1"/>
  <c r="E119" i="5" s="1"/>
  <c r="D119" i="5" s="1"/>
  <c r="C119" i="5" s="1"/>
  <c r="B119" i="5" s="1"/>
  <c r="G70" i="5"/>
  <c r="G82" i="5"/>
  <c r="G150" i="5"/>
  <c r="H27" i="5" l="1"/>
  <c r="H74" i="5"/>
  <c r="H65" i="5"/>
  <c r="H67" i="5" s="1"/>
  <c r="H21" i="5"/>
  <c r="H30" i="5" l="1"/>
  <c r="H77" i="5" s="1"/>
  <c r="H22" i="5"/>
  <c r="H23" i="5" s="1"/>
  <c r="H25" i="5" l="1"/>
  <c r="H34" i="5" s="1"/>
  <c r="H73" i="5"/>
  <c r="H75" i="5" s="1"/>
  <c r="H148" i="5" l="1"/>
  <c r="H35" i="5"/>
  <c r="H207" i="5" s="1"/>
  <c r="H70" i="5"/>
  <c r="H85" i="5"/>
  <c r="H78" i="5"/>
  <c r="H116" i="5" l="1"/>
  <c r="G117" i="5" s="1"/>
  <c r="H183" i="5"/>
  <c r="G144" i="5" l="1"/>
  <c r="F117" i="5"/>
  <c r="G180" i="5" l="1"/>
  <c r="G145" i="5"/>
  <c r="H146" i="5" s="1"/>
  <c r="G208" i="5" s="1"/>
  <c r="F144" i="5"/>
  <c r="E117" i="5"/>
  <c r="G149" i="5" l="1"/>
  <c r="E144" i="5"/>
  <c r="D117" i="5"/>
  <c r="F180" i="5"/>
  <c r="F145" i="5"/>
  <c r="G179" i="5"/>
  <c r="H181" i="5" s="1"/>
  <c r="G184" i="5" l="1"/>
  <c r="H86" i="5"/>
  <c r="H87" i="5" s="1"/>
  <c r="H231" i="5" s="1"/>
  <c r="G233" i="5" s="1"/>
  <c r="F179" i="5"/>
  <c r="G146" i="5"/>
  <c r="C117" i="5"/>
  <c r="D144" i="5"/>
  <c r="E180" i="5"/>
  <c r="E145" i="5"/>
  <c r="G181" i="5" l="1"/>
  <c r="G86" i="5" s="1"/>
  <c r="G87" i="5" s="1"/>
  <c r="G231" i="5" s="1"/>
  <c r="F233" i="5" s="1"/>
  <c r="F208" i="5"/>
  <c r="F149" i="5"/>
  <c r="D145" i="5"/>
  <c r="D180" i="5"/>
  <c r="E179" i="5"/>
  <c r="F146" i="5"/>
  <c r="B117" i="5"/>
  <c r="C144" i="5"/>
  <c r="F184" i="5" l="1"/>
  <c r="E149" i="5"/>
  <c r="F181" i="5"/>
  <c r="F86" i="5" s="1"/>
  <c r="F87" i="5" s="1"/>
  <c r="F231" i="5" s="1"/>
  <c r="E233" i="5" s="1"/>
  <c r="E208" i="5"/>
  <c r="B120" i="5"/>
  <c r="B122" i="5" s="1"/>
  <c r="B144" i="5"/>
  <c r="D179" i="5"/>
  <c r="E146" i="5"/>
  <c r="D149" i="5" s="1"/>
  <c r="C145" i="5"/>
  <c r="C180" i="5"/>
  <c r="D208" i="5" l="1"/>
  <c r="E184" i="5"/>
  <c r="E181" i="5"/>
  <c r="C179" i="5"/>
  <c r="D146" i="5"/>
  <c r="B180" i="5"/>
  <c r="B145" i="5"/>
  <c r="D181" i="5" l="1"/>
  <c r="D86" i="5" s="1"/>
  <c r="D87" i="5" s="1"/>
  <c r="D231" i="5" s="1"/>
  <c r="E86" i="5"/>
  <c r="E87" i="5" s="1"/>
  <c r="E231" i="5" s="1"/>
  <c r="D233" i="5" s="1"/>
  <c r="D184" i="5"/>
  <c r="C184" i="5" s="1"/>
  <c r="C149" i="5"/>
  <c r="C208" i="5"/>
  <c r="C146" i="5"/>
  <c r="B179" i="5"/>
  <c r="C233" i="5" l="1"/>
  <c r="B149" i="5"/>
  <c r="B151" i="5" s="1"/>
  <c r="B153" i="5" s="1"/>
  <c r="B208" i="5"/>
  <c r="B210" i="5" s="1"/>
  <c r="B212" i="5" s="1"/>
  <c r="C181" i="5"/>
  <c r="C86" i="5" l="1"/>
  <c r="C87" i="5" s="1"/>
  <c r="C231" i="5" s="1"/>
  <c r="B233" i="5" s="1"/>
  <c r="B235" i="5" s="1"/>
  <c r="B237" i="5" s="1"/>
  <c r="B184" i="5"/>
  <c r="B186" i="5" s="1"/>
</calcChain>
</file>

<file path=xl/sharedStrings.xml><?xml version="1.0" encoding="utf-8"?>
<sst xmlns="http://schemas.openxmlformats.org/spreadsheetml/2006/main" count="98" uniqueCount="66">
  <si>
    <t>Inputs</t>
  </si>
  <si>
    <t>Date</t>
  </si>
  <si>
    <t>Taxes</t>
  </si>
  <si>
    <t>Debt (D)</t>
  </si>
  <si>
    <t>Tax Rate</t>
  </si>
  <si>
    <t>New Borrowing (Repayment)</t>
  </si>
  <si>
    <t>Interest Expense</t>
  </si>
  <si>
    <t>Debt + Equity (D+E)</t>
  </si>
  <si>
    <t>Equity (E)</t>
  </si>
  <si>
    <t>Debt Weight (D / (D+E))</t>
  </si>
  <si>
    <t>Equity Weight (E / (D+E))</t>
  </si>
  <si>
    <t>Earnings Bef Interest &amp; Tax (EBIT)</t>
  </si>
  <si>
    <t>Year</t>
  </si>
  <si>
    <t>Dividend</t>
  </si>
  <si>
    <t>Free Cash Flow to Equity (FCFE)</t>
  </si>
  <si>
    <t>Revenues</t>
  </si>
  <si>
    <t>Expenses</t>
  </si>
  <si>
    <t>Earnings Before Tax</t>
  </si>
  <si>
    <t>Earnings</t>
  </si>
  <si>
    <t>Depreciation</t>
  </si>
  <si>
    <t>Gross Earnings</t>
  </si>
  <si>
    <t>Add Back Depreciation</t>
  </si>
  <si>
    <t>= Dividends</t>
  </si>
  <si>
    <t>Free Cash Flow to the Firm (FCFF)</t>
  </si>
  <si>
    <t>Cash Flow from Operations</t>
  </si>
  <si>
    <t>Cash Flows from Investments</t>
  </si>
  <si>
    <t>New Invest in Plant and Equipment</t>
  </si>
  <si>
    <t>New Invest in Working Capital</t>
  </si>
  <si>
    <t>Unlevered Cost of Equity Capital</t>
  </si>
  <si>
    <t>Riskfree Rate=Cost of Riskfree Debt</t>
  </si>
  <si>
    <t>Tax Shield Benefit</t>
  </si>
  <si>
    <t>Interest</t>
  </si>
  <si>
    <t>Less New Borrowing (Repayment)</t>
  </si>
  <si>
    <t>Cash Flow to Debtholders (CFD)</t>
  </si>
  <si>
    <t>After-tax Interest Expense</t>
  </si>
  <si>
    <t>Net Oper. Profit After Tax (NOPAT)</t>
  </si>
  <si>
    <t>(1.) Adjusted Present Value (APV)</t>
  </si>
  <si>
    <t>Levered Cost of Equity Capital</t>
  </si>
  <si>
    <t>(4) Dividend Discount Model (DDM)</t>
  </si>
  <si>
    <t>Cash Flows</t>
  </si>
  <si>
    <r>
      <t>F</t>
    </r>
    <r>
      <rPr>
        <b/>
        <sz val="14"/>
        <color indexed="10"/>
        <rFont val="Arial"/>
        <family val="2"/>
      </rPr>
      <t xml:space="preserve">IRM </t>
    </r>
    <r>
      <rPr>
        <b/>
        <sz val="20"/>
        <color indexed="10"/>
        <rFont val="Arial"/>
        <family val="2"/>
      </rPr>
      <t>A</t>
    </r>
    <r>
      <rPr>
        <b/>
        <sz val="14"/>
        <color indexed="10"/>
        <rFont val="Arial"/>
        <family val="2"/>
      </rPr>
      <t xml:space="preserve">ND </t>
    </r>
    <r>
      <rPr>
        <b/>
        <sz val="20"/>
        <color indexed="10"/>
        <rFont val="Arial"/>
        <family val="2"/>
      </rPr>
      <t>P</t>
    </r>
    <r>
      <rPr>
        <b/>
        <sz val="14"/>
        <color indexed="10"/>
        <rFont val="Arial"/>
        <family val="2"/>
      </rPr>
      <t>ROJECT</t>
    </r>
    <r>
      <rPr>
        <b/>
        <sz val="20"/>
        <color indexed="10"/>
        <rFont val="Arial"/>
        <family val="2"/>
      </rPr>
      <t xml:space="preserve"> V</t>
    </r>
    <r>
      <rPr>
        <b/>
        <sz val="14"/>
        <color indexed="10"/>
        <rFont val="Arial"/>
        <family val="2"/>
      </rPr>
      <t>ALUATION</t>
    </r>
  </si>
  <si>
    <t>Valuation Object</t>
  </si>
  <si>
    <t>Value of Equity (E)</t>
  </si>
  <si>
    <t>Value of Debt (D)</t>
  </si>
  <si>
    <t>Value of the Tax Shield Benefit</t>
  </si>
  <si>
    <t>Value of the Unlevered Firm</t>
  </si>
  <si>
    <t>(3) Free Cash Flow to the Firm (FCFF)</t>
  </si>
  <si>
    <t>(2) Free Cash Flow to Equity (FCFE)</t>
  </si>
  <si>
    <t>Infin Horiz</t>
  </si>
  <si>
    <t>2nd Stage:</t>
  </si>
  <si>
    <t>Cost of Firm Capital (WACC)</t>
  </si>
  <si>
    <t>Capital Charge</t>
  </si>
  <si>
    <t>Economic Profit</t>
  </si>
  <si>
    <t>Book Value of Equity</t>
  </si>
  <si>
    <t>Date 0 Proj Investment or Firm Cap</t>
  </si>
  <si>
    <t>+ Date 0 Book Value of the Firm</t>
  </si>
  <si>
    <t>After-Tax Salvage Value</t>
  </si>
  <si>
    <t>Economic Profit on Salvage Value</t>
  </si>
  <si>
    <t>Include Infinite Horizon?</t>
  </si>
  <si>
    <t>First Stage: Finite Horizon</t>
  </si>
  <si>
    <t>Alternative Way to get FCFF</t>
  </si>
  <si>
    <t>Value of the Economic Profit</t>
  </si>
  <si>
    <t>Five Equivalent Methods</t>
  </si>
  <si>
    <t>Total Capital</t>
  </si>
  <si>
    <t>(5) Residual Income (RI)</t>
  </si>
  <si>
    <t>Infinte Horizon Growth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</si>
</sst>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0.0%"/>
    <numFmt numFmtId="166" formatCode="0.0000%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color indexed="12"/>
      <name val="Arial"/>
      <family val="2"/>
    </font>
    <font>
      <b/>
      <sz val="20"/>
      <color indexed="10"/>
      <name val="Arial"/>
      <family val="2"/>
    </font>
    <font>
      <b/>
      <sz val="14"/>
      <color indexed="10"/>
      <name val="Arial"/>
      <family val="2"/>
    </font>
    <font>
      <b/>
      <sz val="16"/>
      <color indexed="17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</fills>
  <borders count="26">
    <border>
      <left/>
      <right/>
      <top/>
      <bottom/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  <border>
      <left/>
      <right/>
      <top/>
      <bottom style="thin">
        <color indexed="64"/>
      </bottom>
      <diagonal/>
    </border>
    <border>
      <left style="thin">
        <color indexed="61"/>
      </left>
      <right style="thin">
        <color indexed="61"/>
      </right>
      <top/>
      <bottom style="thin">
        <color indexed="6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1"/>
      </right>
      <top style="thin">
        <color indexed="61"/>
      </top>
      <bottom style="thin">
        <color indexed="61"/>
      </bottom>
      <diagonal/>
    </border>
    <border>
      <left style="thin">
        <color indexed="61"/>
      </left>
      <right style="thin">
        <color indexed="64"/>
      </right>
      <top style="thin">
        <color indexed="61"/>
      </top>
      <bottom style="thin">
        <color indexed="61"/>
      </bottom>
      <diagonal/>
    </border>
    <border>
      <left/>
      <right/>
      <top style="thin">
        <color indexed="61"/>
      </top>
      <bottom style="thin">
        <color indexed="61"/>
      </bottom>
      <diagonal/>
    </border>
    <border>
      <left/>
      <right/>
      <top style="thin">
        <color indexed="61"/>
      </top>
      <bottom/>
      <diagonal/>
    </border>
    <border>
      <left/>
      <right/>
      <top/>
      <bottom style="thin">
        <color indexed="61"/>
      </bottom>
      <diagonal/>
    </border>
    <border>
      <left/>
      <right style="thin">
        <color indexed="64"/>
      </right>
      <top style="thin">
        <color indexed="61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64"/>
      </bottom>
      <diagonal/>
    </border>
    <border>
      <left/>
      <right style="thin">
        <color indexed="64"/>
      </right>
      <top style="thin">
        <color indexed="16"/>
      </top>
      <bottom style="thin">
        <color indexed="64"/>
      </bottom>
      <diagonal/>
    </border>
  </borders>
  <cellStyleXfs count="6">
    <xf numFmtId="0" fontId="0" fillId="0" borderId="0"/>
    <xf numFmtId="4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114">
    <xf numFmtId="0" fontId="0" fillId="0" borderId="0" xfId="0"/>
    <xf numFmtId="0" fontId="3" fillId="0" borderId="0" xfId="2"/>
    <xf numFmtId="0" fontId="3" fillId="0" borderId="0" xfId="2" applyBorder="1"/>
    <xf numFmtId="0" fontId="3" fillId="0" borderId="0" xfId="2" applyFont="1"/>
    <xf numFmtId="0" fontId="3" fillId="0" borderId="2" xfId="2" applyFont="1" applyBorder="1"/>
    <xf numFmtId="8" fontId="3" fillId="0" borderId="0" xfId="2" applyNumberFormat="1"/>
    <xf numFmtId="0" fontId="3" fillId="0" borderId="2" xfId="2" applyBorder="1"/>
    <xf numFmtId="0" fontId="2" fillId="0" borderId="5" xfId="2" applyFont="1" applyBorder="1" applyAlignment="1">
      <alignment horizontal="center"/>
    </xf>
    <xf numFmtId="0" fontId="4" fillId="0" borderId="2" xfId="2" applyFont="1" applyBorder="1"/>
    <xf numFmtId="165" fontId="0" fillId="0" borderId="0" xfId="3" applyNumberFormat="1" applyFont="1"/>
    <xf numFmtId="0" fontId="3" fillId="0" borderId="4" xfId="2" applyBorder="1"/>
    <xf numFmtId="7" fontId="3" fillId="0" borderId="0" xfId="2" applyNumberFormat="1" applyFont="1"/>
    <xf numFmtId="164" fontId="3" fillId="0" borderId="0" xfId="2" applyNumberFormat="1" applyBorder="1"/>
    <xf numFmtId="0" fontId="3" fillId="0" borderId="6" xfId="2" applyBorder="1"/>
    <xf numFmtId="164" fontId="3" fillId="0" borderId="0" xfId="2" applyNumberFormat="1"/>
    <xf numFmtId="0" fontId="2" fillId="0" borderId="0" xfId="2" applyFont="1" applyBorder="1"/>
    <xf numFmtId="0" fontId="2" fillId="0" borderId="0" xfId="2" applyFont="1"/>
    <xf numFmtId="166" fontId="0" fillId="0" borderId="0" xfId="3" applyNumberFormat="1" applyFont="1"/>
    <xf numFmtId="10" fontId="0" fillId="0" borderId="0" xfId="3" applyNumberFormat="1" applyFont="1"/>
    <xf numFmtId="0" fontId="2" fillId="0" borderId="4" xfId="2" applyFont="1" applyBorder="1" applyAlignment="1">
      <alignment horizontal="center"/>
    </xf>
    <xf numFmtId="0" fontId="1" fillId="0" borderId="0" xfId="2" applyFont="1"/>
    <xf numFmtId="0" fontId="6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8" fontId="0" fillId="0" borderId="4" xfId="4" applyNumberFormat="1" applyFont="1" applyBorder="1"/>
    <xf numFmtId="8" fontId="0" fillId="0" borderId="0" xfId="4" applyNumberFormat="1" applyFont="1" applyBorder="1"/>
    <xf numFmtId="8" fontId="0" fillId="0" borderId="6" xfId="0" applyNumberFormat="1" applyBorder="1"/>
    <xf numFmtId="8" fontId="0" fillId="0" borderId="0" xfId="0" applyNumberFormat="1"/>
    <xf numFmtId="0" fontId="1" fillId="0" borderId="0" xfId="2" applyFont="1" applyBorder="1"/>
    <xf numFmtId="0" fontId="1" fillId="0" borderId="2" xfId="2" applyFont="1" applyBorder="1"/>
    <xf numFmtId="164" fontId="0" fillId="0" borderId="0" xfId="0" applyNumberFormat="1"/>
    <xf numFmtId="8" fontId="0" fillId="0" borderId="0" xfId="0" applyNumberFormat="1" applyBorder="1"/>
    <xf numFmtId="0" fontId="3" fillId="0" borderId="12" xfId="2" applyBorder="1"/>
    <xf numFmtId="0" fontId="1" fillId="0" borderId="0" xfId="2" quotePrefix="1" applyFont="1"/>
    <xf numFmtId="165" fontId="0" fillId="0" borderId="4" xfId="3" applyNumberFormat="1" applyFont="1" applyBorder="1"/>
    <xf numFmtId="0" fontId="1" fillId="0" borderId="12" xfId="2" applyFont="1" applyBorder="1"/>
    <xf numFmtId="8" fontId="0" fillId="0" borderId="12" xfId="0" applyNumberFormat="1" applyBorder="1"/>
    <xf numFmtId="7" fontId="5" fillId="0" borderId="0" xfId="2" applyNumberFormat="1" applyFont="1" applyBorder="1"/>
    <xf numFmtId="0" fontId="0" fillId="0" borderId="6" xfId="0" applyBorder="1"/>
    <xf numFmtId="8" fontId="3" fillId="0" borderId="6" xfId="2" applyNumberFormat="1" applyBorder="1"/>
    <xf numFmtId="0" fontId="2" fillId="0" borderId="0" xfId="0" applyFont="1" applyFill="1" applyBorder="1"/>
    <xf numFmtId="0" fontId="2" fillId="0" borderId="10" xfId="0" applyFont="1" applyBorder="1" applyAlignment="1"/>
    <xf numFmtId="0" fontId="3" fillId="0" borderId="7" xfId="2" applyFont="1" applyBorder="1"/>
    <xf numFmtId="164" fontId="0" fillId="0" borderId="6" xfId="1" applyNumberFormat="1" applyFont="1" applyFill="1" applyBorder="1"/>
    <xf numFmtId="8" fontId="0" fillId="0" borderId="15" xfId="0" applyNumberFormat="1" applyBorder="1"/>
    <xf numFmtId="8" fontId="3" fillId="0" borderId="0" xfId="2" applyNumberFormat="1" applyBorder="1"/>
    <xf numFmtId="8" fontId="3" fillId="0" borderId="21" xfId="2" applyNumberFormat="1" applyBorder="1"/>
    <xf numFmtId="8" fontId="3" fillId="0" borderId="15" xfId="2" applyNumberFormat="1" applyBorder="1"/>
    <xf numFmtId="8" fontId="0" fillId="0" borderId="22" xfId="0" applyNumberFormat="1" applyBorder="1"/>
    <xf numFmtId="7" fontId="3" fillId="0" borderId="0" xfId="2" applyNumberFormat="1"/>
    <xf numFmtId="7" fontId="3" fillId="0" borderId="6" xfId="2" applyNumberFormat="1" applyBorder="1"/>
    <xf numFmtId="165" fontId="0" fillId="0" borderId="6" xfId="3" applyNumberFormat="1" applyFont="1" applyBorder="1"/>
    <xf numFmtId="8" fontId="0" fillId="0" borderId="13" xfId="4" applyNumberFormat="1" applyFont="1" applyBorder="1"/>
    <xf numFmtId="7" fontId="3" fillId="0" borderId="0" xfId="2" applyNumberFormat="1" applyBorder="1"/>
    <xf numFmtId="7" fontId="3" fillId="0" borderId="6" xfId="2" applyNumberFormat="1" applyFont="1" applyBorder="1"/>
    <xf numFmtId="165" fontId="0" fillId="0" borderId="0" xfId="3" applyNumberFormat="1" applyFont="1" applyBorder="1"/>
    <xf numFmtId="8" fontId="0" fillId="0" borderId="10" xfId="0" applyNumberFormat="1" applyBorder="1"/>
    <xf numFmtId="8" fontId="3" fillId="0" borderId="13" xfId="2" applyNumberFormat="1" applyBorder="1"/>
    <xf numFmtId="0" fontId="1" fillId="0" borderId="2" xfId="2" quotePrefix="1" applyFont="1" applyBorder="1"/>
    <xf numFmtId="8" fontId="3" fillId="0" borderId="2" xfId="2" applyNumberFormat="1" applyBorder="1"/>
    <xf numFmtId="8" fontId="0" fillId="0" borderId="13" xfId="0" applyNumberFormat="1" applyBorder="1"/>
    <xf numFmtId="8" fontId="3" fillId="0" borderId="18" xfId="2" applyNumberFormat="1" applyBorder="1"/>
    <xf numFmtId="8" fontId="3" fillId="0" borderId="19" xfId="2" applyNumberFormat="1" applyBorder="1"/>
    <xf numFmtId="8" fontId="3" fillId="0" borderId="10" xfId="2" applyNumberFormat="1" applyFont="1" applyBorder="1"/>
    <xf numFmtId="8" fontId="3" fillId="0" borderId="2" xfId="2" applyNumberFormat="1" applyFont="1" applyBorder="1"/>
    <xf numFmtId="8" fontId="3" fillId="0" borderId="10" xfId="2" applyNumberFormat="1" applyBorder="1"/>
    <xf numFmtId="8" fontId="3" fillId="0" borderId="11" xfId="2" applyNumberFormat="1" applyBorder="1"/>
    <xf numFmtId="8" fontId="3" fillId="0" borderId="20" xfId="2" applyNumberFormat="1" applyBorder="1"/>
    <xf numFmtId="8" fontId="3" fillId="0" borderId="12" xfId="2" applyNumberFormat="1" applyBorder="1"/>
    <xf numFmtId="8" fontId="3" fillId="0" borderId="23" xfId="2" applyNumberFormat="1" applyBorder="1"/>
    <xf numFmtId="8" fontId="3" fillId="0" borderId="0" xfId="5" applyNumberFormat="1" applyFont="1" applyBorder="1"/>
    <xf numFmtId="8" fontId="3" fillId="0" borderId="6" xfId="5" applyNumberFormat="1" applyFont="1" applyBorder="1"/>
    <xf numFmtId="8" fontId="2" fillId="0" borderId="4" xfId="2" applyNumberFormat="1" applyFont="1" applyBorder="1" applyAlignment="1">
      <alignment horizontal="center"/>
    </xf>
    <xf numFmtId="8" fontId="2" fillId="0" borderId="10" xfId="0" applyNumberFormat="1" applyFont="1" applyBorder="1" applyAlignment="1"/>
    <xf numFmtId="8" fontId="2" fillId="0" borderId="5" xfId="2" applyNumberFormat="1" applyFont="1" applyBorder="1" applyAlignment="1">
      <alignment horizontal="center"/>
    </xf>
    <xf numFmtId="8" fontId="3" fillId="0" borderId="8" xfId="2" applyNumberFormat="1" applyBorder="1"/>
    <xf numFmtId="8" fontId="3" fillId="0" borderId="4" xfId="2" applyNumberFormat="1" applyBorder="1"/>
    <xf numFmtId="8" fontId="0" fillId="0" borderId="4" xfId="1" applyNumberFormat="1" applyFont="1" applyFill="1" applyBorder="1"/>
    <xf numFmtId="8" fontId="0" fillId="0" borderId="10" xfId="1" applyNumberFormat="1" applyFont="1" applyFill="1" applyBorder="1"/>
    <xf numFmtId="8" fontId="0" fillId="0" borderId="5" xfId="1" applyNumberFormat="1" applyFont="1" applyFill="1" applyBorder="1"/>
    <xf numFmtId="8" fontId="3" fillId="0" borderId="0" xfId="2" applyNumberFormat="1" applyFont="1"/>
    <xf numFmtId="8" fontId="3" fillId="0" borderId="13" xfId="2" applyNumberFormat="1" applyFont="1" applyBorder="1"/>
    <xf numFmtId="8" fontId="3" fillId="0" borderId="25" xfId="2" applyNumberFormat="1" applyBorder="1"/>
    <xf numFmtId="8" fontId="3" fillId="0" borderId="5" xfId="2" applyNumberFormat="1" applyFont="1" applyBorder="1"/>
    <xf numFmtId="8" fontId="3" fillId="0" borderId="6" xfId="2" applyNumberFormat="1" applyFont="1" applyBorder="1"/>
    <xf numFmtId="8" fontId="0" fillId="0" borderId="5" xfId="0" applyNumberFormat="1" applyBorder="1"/>
    <xf numFmtId="8" fontId="0" fillId="0" borderId="4" xfId="0" applyNumberFormat="1" applyBorder="1"/>
    <xf numFmtId="8" fontId="0" fillId="0" borderId="2" xfId="0" applyNumberFormat="1" applyBorder="1"/>
    <xf numFmtId="8" fontId="3" fillId="0" borderId="5" xfId="2" applyNumberFormat="1" applyBorder="1"/>
    <xf numFmtId="8" fontId="3" fillId="0" borderId="14" xfId="2" applyNumberFormat="1" applyBorder="1"/>
    <xf numFmtId="8" fontId="3" fillId="0" borderId="7" xfId="2" applyNumberFormat="1" applyBorder="1"/>
    <xf numFmtId="0" fontId="3" fillId="0" borderId="0" xfId="2" applyAlignment="1">
      <alignment horizontal="center"/>
    </xf>
    <xf numFmtId="0" fontId="1" fillId="0" borderId="0" xfId="2" applyFont="1" applyAlignment="1">
      <alignment horizontal="center"/>
    </xf>
    <xf numFmtId="0" fontId="3" fillId="0" borderId="0" xfId="2" applyFill="1" applyBorder="1" applyAlignment="1">
      <alignment horizontal="center"/>
    </xf>
    <xf numFmtId="0" fontId="1" fillId="0" borderId="0" xfId="2" applyFont="1" applyAlignment="1">
      <alignment wrapText="1"/>
    </xf>
    <xf numFmtId="0" fontId="0" fillId="0" borderId="10" xfId="0" applyBorder="1" applyAlignment="1">
      <alignment horizontal="center"/>
    </xf>
    <xf numFmtId="0" fontId="3" fillId="0" borderId="7" xfId="2" applyBorder="1" applyAlignment="1">
      <alignment horizontal="center"/>
    </xf>
    <xf numFmtId="0" fontId="3" fillId="0" borderId="2" xfId="2" applyBorder="1" applyAlignment="1">
      <alignment horizontal="center"/>
    </xf>
    <xf numFmtId="0" fontId="3" fillId="0" borderId="8" xfId="2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14" xfId="2" applyBorder="1" applyAlignment="1">
      <alignment horizontal="center"/>
    </xf>
    <xf numFmtId="0" fontId="10" fillId="0" borderId="0" xfId="0" applyFont="1" applyAlignment="1">
      <alignment horizontal="left" readingOrder="2"/>
    </xf>
    <xf numFmtId="10" fontId="0" fillId="0" borderId="4" xfId="3" applyNumberFormat="1" applyFont="1" applyBorder="1"/>
    <xf numFmtId="10" fontId="3" fillId="0" borderId="4" xfId="2" applyNumberFormat="1" applyBorder="1"/>
    <xf numFmtId="164" fontId="0" fillId="2" borderId="1" xfId="1" applyNumberFormat="1" applyFont="1" applyFill="1" applyBorder="1"/>
    <xf numFmtId="165" fontId="0" fillId="2" borderId="3" xfId="3" applyNumberFormat="1" applyFont="1" applyFill="1" applyBorder="1"/>
    <xf numFmtId="165" fontId="0" fillId="2" borderId="1" xfId="3" applyNumberFormat="1" applyFont="1" applyFill="1" applyBorder="1" applyAlignment="1">
      <alignment horizontal="right"/>
    </xf>
    <xf numFmtId="164" fontId="0" fillId="2" borderId="16" xfId="1" applyNumberFormat="1" applyFont="1" applyFill="1" applyBorder="1"/>
    <xf numFmtId="164" fontId="0" fillId="2" borderId="17" xfId="1" applyNumberFormat="1" applyFont="1" applyFill="1" applyBorder="1"/>
    <xf numFmtId="8" fontId="0" fillId="2" borderId="16" xfId="1" applyNumberFormat="1" applyFont="1" applyFill="1" applyBorder="1"/>
    <xf numFmtId="8" fontId="0" fillId="2" borderId="1" xfId="1" applyNumberFormat="1" applyFont="1" applyFill="1" applyBorder="1"/>
    <xf numFmtId="8" fontId="0" fillId="2" borderId="17" xfId="1" applyNumberFormat="1" applyFont="1" applyFill="1" applyBorder="1"/>
    <xf numFmtId="8" fontId="3" fillId="3" borderId="9" xfId="2" applyNumberFormat="1" applyFill="1" applyBorder="1"/>
    <xf numFmtId="8" fontId="3" fillId="3" borderId="24" xfId="2" applyNumberFormat="1" applyFill="1" applyBorder="1"/>
    <xf numFmtId="8" fontId="2" fillId="0" borderId="2" xfId="0" applyNumberFormat="1" applyFont="1" applyBorder="1" applyAlignment="1">
      <alignment horizontal="center"/>
    </xf>
  </cellXfs>
  <cellStyles count="6">
    <cellStyle name="Currency" xfId="4" builtinId="4"/>
    <cellStyle name="Currency 2" xfId="1"/>
    <cellStyle name="Normal" xfId="0" builtinId="0"/>
    <cellStyle name="Normal 2" xfId="2"/>
    <cellStyle name="Percent" xfId="5" builtinId="5"/>
    <cellStyle name="Percent 2" xfId="3"/>
  </cellStyles>
  <dxfs count="0"/>
  <tableStyles count="0" defaultTableStyle="TableStyleMedium9" defaultPivotStyle="PivotStyleLight16"/>
  <colors>
    <mruColors>
      <color rgb="FFCCFFFF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checked="Checked" firstButton="1" fmlaLink="$C$4" lockText="1"/>
</file>

<file path=xl/ctrlProps/ctrlProp2.xml><?xml version="1.0" encoding="utf-8"?>
<formControlPr xmlns="http://schemas.microsoft.com/office/spreadsheetml/2009/9/main" objectType="Radio" lockText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Spin" dx="16" fmlaLink="$K$80" max="30000" page="10" val="50"/>
</file>

<file path=xl/ctrlProps/ctrlProp5.xml><?xml version="1.0" encoding="utf-8"?>
<formControlPr xmlns="http://schemas.microsoft.com/office/spreadsheetml/2009/9/main" objectType="Spin" dx="16" fmlaLink="#REF!" max="30000" page="10" val="0"/>
</file>

<file path=xl/ctrlProps/ctrlProp6.xml><?xml version="1.0" encoding="utf-8"?>
<formControlPr xmlns="http://schemas.microsoft.com/office/spreadsheetml/2009/9/main" objectType="Spin" dx="16" fmlaLink="#REF!" max="30000" page="10" val="50"/>
</file>

<file path=xl/ctrlProps/ctrlProp7.xml><?xml version="1.0" encoding="utf-8"?>
<formControlPr xmlns="http://schemas.microsoft.com/office/spreadsheetml/2009/9/main" objectType="Spin" dx="16" fmlaLink="$P$28" max="30000" page="10" val="50"/>
</file>

<file path=xl/ctrlProps/ctrlProp8.xml><?xml version="1.0" encoding="utf-8"?>
<formControlPr xmlns="http://schemas.microsoft.com/office/spreadsheetml/2009/9/main" objectType="Radio" checked="Checked" firstButton="1" fmlaLink="$C$10" lockText="1"/>
</file>

<file path=xl/ctrlProps/ctrlProp9.xml><?xml version="1.0" encoding="utf-8"?>
<formControlPr xmlns="http://schemas.microsoft.com/office/spreadsheetml/2009/9/main" objectType="Radio" lockText="1"/>
</file>

<file path=xl/ctrlProps/ctrlProp10.xml><?xml version="1.0" encoding="utf-8"?>
<formControlPr xmlns="http://schemas.microsoft.com/office/spreadsheetml/2009/9/main" objectType="GBox" noThreeD="1"/>
</file>

<file path=xl/ctrlProps/ctrlProp11.xml><?xml version="1.0" encoding="utf-8"?>
<formControlPr xmlns="http://schemas.microsoft.com/office/spreadsheetml/2009/9/main" objectType="Spin" dx="16" fmlaLink="$K$8" max="30000" page="10" val="30"/>
</file>

<file path=xl/ctrlProps/ctrlProp12.xml><?xml version="1.0" encoding="utf-8"?>
<formControlPr xmlns="http://schemas.microsoft.com/office/spreadsheetml/2009/9/main" objectType="Spin" dx="16" fmlaLink="$K$7" max="30000" page="10" val="100"/>
</file>

<file path=xl/ctrlProps/ctrlProp13.xml><?xml version="1.0" encoding="utf-8"?>
<formControlPr xmlns="http://schemas.microsoft.com/office/spreadsheetml/2009/9/main" objectType="Spin" dx="16" fmlaLink="$K$6" max="30000" page="10" val="40"/>
</file>

<file path=xl/ctrlProps/ctrlProp14.xml><?xml version="1.0" encoding="utf-8"?>
<formControlPr xmlns="http://schemas.microsoft.com/office/spreadsheetml/2009/9/main" objectType="Spin" dx="16" fmlaLink="$K$5" max="30000" page="10" val="50"/>
</file>

<file path=xl/ctrlProps/ctrlProp15.xml><?xml version="1.0" encoding="utf-8"?>
<formControlPr xmlns="http://schemas.microsoft.com/office/spreadsheetml/2009/9/main" objectType="Spin" dx="16" fmlaLink="$K$9" max="30000" page="10" val="50"/>
</file>

<file path=xl/ctrlProps/ctrlProp16.xml><?xml version="1.0" encoding="utf-8"?>
<formControlPr xmlns="http://schemas.microsoft.com/office/spreadsheetml/2009/9/main" objectType="Spin" dx="16" fmlaLink="$L$15" max="30000" page="10" val="50"/>
</file>

<file path=xl/ctrlProps/ctrlProp17.xml><?xml version="1.0" encoding="utf-8"?>
<formControlPr xmlns="http://schemas.microsoft.com/office/spreadsheetml/2009/9/main" objectType="Spin" dx="16" fmlaLink="$M$15" max="30000" page="10" val="50"/>
</file>

<file path=xl/ctrlProps/ctrlProp18.xml><?xml version="1.0" encoding="utf-8"?>
<formControlPr xmlns="http://schemas.microsoft.com/office/spreadsheetml/2009/9/main" objectType="Spin" dx="16" fmlaLink="$N$15" max="30000" page="10" val="50"/>
</file>

<file path=xl/ctrlProps/ctrlProp19.xml><?xml version="1.0" encoding="utf-8"?>
<formControlPr xmlns="http://schemas.microsoft.com/office/spreadsheetml/2009/9/main" objectType="Spin" dx="16" fmlaLink="$O$15" max="30000" page="10" val="50"/>
</file>

<file path=xl/ctrlProps/ctrlProp20.xml><?xml version="1.0" encoding="utf-8"?>
<formControlPr xmlns="http://schemas.microsoft.com/office/spreadsheetml/2009/9/main" objectType="Spin" dx="16" fmlaLink="$P$15" max="30000" page="10" val="50"/>
</file>

<file path=xl/ctrlProps/ctrlProp21.xml><?xml version="1.0" encoding="utf-8"?>
<formControlPr xmlns="http://schemas.microsoft.com/office/spreadsheetml/2009/9/main" objectType="Spin" dx="16" fmlaLink="$Q$15" max="30000" page="10" val="55"/>
</file>

<file path=xl/ctrlProps/ctrlProp22.xml><?xml version="1.0" encoding="utf-8"?>
<formControlPr xmlns="http://schemas.microsoft.com/office/spreadsheetml/2009/9/main" objectType="Spin" dx="16" fmlaLink="$L$16" max="30000" page="10" val="50"/>
</file>

<file path=xl/ctrlProps/ctrlProp23.xml><?xml version="1.0" encoding="utf-8"?>
<formControlPr xmlns="http://schemas.microsoft.com/office/spreadsheetml/2009/9/main" objectType="Spin" dx="16" fmlaLink="$M$16" max="30000" page="10" val="50"/>
</file>

<file path=xl/ctrlProps/ctrlProp24.xml><?xml version="1.0" encoding="utf-8"?>
<formControlPr xmlns="http://schemas.microsoft.com/office/spreadsheetml/2009/9/main" objectType="Spin" dx="16" fmlaLink="$N$16" max="30000" page="10" val="50"/>
</file>

<file path=xl/ctrlProps/ctrlProp25.xml><?xml version="1.0" encoding="utf-8"?>
<formControlPr xmlns="http://schemas.microsoft.com/office/spreadsheetml/2009/9/main" objectType="Spin" dx="16" fmlaLink="$O$16" max="30000" page="10" val="50"/>
</file>

<file path=xl/ctrlProps/ctrlProp26.xml><?xml version="1.0" encoding="utf-8"?>
<formControlPr xmlns="http://schemas.microsoft.com/office/spreadsheetml/2009/9/main" objectType="Spin" dx="16" fmlaLink="$P$16" max="30000" page="10" val="50"/>
</file>

<file path=xl/ctrlProps/ctrlProp27.xml><?xml version="1.0" encoding="utf-8"?>
<formControlPr xmlns="http://schemas.microsoft.com/office/spreadsheetml/2009/9/main" objectType="Spin" dx="16" fmlaLink="$Q$16" max="30000" page="10" val="50"/>
</file>

<file path=xl/ctrlProps/ctrlProp28.xml><?xml version="1.0" encoding="utf-8"?>
<formControlPr xmlns="http://schemas.microsoft.com/office/spreadsheetml/2009/9/main" objectType="Spin" dx="16" fmlaLink="$L$18" max="30000" page="10" val="50"/>
</file>

<file path=xl/ctrlProps/ctrlProp29.xml><?xml version="1.0" encoding="utf-8"?>
<formControlPr xmlns="http://schemas.microsoft.com/office/spreadsheetml/2009/9/main" objectType="Spin" dx="16" fmlaLink="$M$18" max="30000" page="10" val="50"/>
</file>

<file path=xl/ctrlProps/ctrlProp30.xml><?xml version="1.0" encoding="utf-8"?>
<formControlPr xmlns="http://schemas.microsoft.com/office/spreadsheetml/2009/9/main" objectType="Spin" dx="16" fmlaLink="$N$18" max="30000" page="10" val="50"/>
</file>

<file path=xl/ctrlProps/ctrlProp31.xml><?xml version="1.0" encoding="utf-8"?>
<formControlPr xmlns="http://schemas.microsoft.com/office/spreadsheetml/2009/9/main" objectType="Spin" dx="16" fmlaLink="$O$18" max="30000" page="10" val="50"/>
</file>

<file path=xl/ctrlProps/ctrlProp32.xml><?xml version="1.0" encoding="utf-8"?>
<formControlPr xmlns="http://schemas.microsoft.com/office/spreadsheetml/2009/9/main" objectType="Spin" dx="16" fmlaLink="$P$18" max="30000" page="10" val="50"/>
</file>

<file path=xl/ctrlProps/ctrlProp33.xml><?xml version="1.0" encoding="utf-8"?>
<formControlPr xmlns="http://schemas.microsoft.com/office/spreadsheetml/2009/9/main" objectType="Spin" dx="16" fmlaLink="$Q$18" max="30000" page="10" val="50"/>
</file>

<file path=xl/ctrlProps/ctrlProp34.xml><?xml version="1.0" encoding="utf-8"?>
<formControlPr xmlns="http://schemas.microsoft.com/office/spreadsheetml/2009/9/main" objectType="Spin" dx="16" fmlaLink="$L$27" max="30000" page="10" val="50"/>
</file>

<file path=xl/ctrlProps/ctrlProp35.xml><?xml version="1.0" encoding="utf-8"?>
<formControlPr xmlns="http://schemas.microsoft.com/office/spreadsheetml/2009/9/main" objectType="Spin" dx="16" fmlaLink="$M$27" max="30000" page="10" val="50"/>
</file>

<file path=xl/ctrlProps/ctrlProp36.xml><?xml version="1.0" encoding="utf-8"?>
<formControlPr xmlns="http://schemas.microsoft.com/office/spreadsheetml/2009/9/main" objectType="Spin" dx="16" fmlaLink="$N$27" max="30000" page="10" val="50"/>
</file>

<file path=xl/ctrlProps/ctrlProp37.xml><?xml version="1.0" encoding="utf-8"?>
<formControlPr xmlns="http://schemas.microsoft.com/office/spreadsheetml/2009/9/main" objectType="Spin" dx="16" fmlaLink="$O$27" max="30000" page="10" val="50"/>
</file>

<file path=xl/ctrlProps/ctrlProp38.xml><?xml version="1.0" encoding="utf-8"?>
<formControlPr xmlns="http://schemas.microsoft.com/office/spreadsheetml/2009/9/main" objectType="Spin" dx="16" fmlaLink="$P$27" max="30000" page="10" val="50"/>
</file>

<file path=xl/ctrlProps/ctrlProp39.xml><?xml version="1.0" encoding="utf-8"?>
<formControlPr xmlns="http://schemas.microsoft.com/office/spreadsheetml/2009/9/main" objectType="Spin" dx="16" fmlaLink="$L$29" max="30000" page="10" val="50"/>
</file>

<file path=xl/ctrlProps/ctrlProp40.xml><?xml version="1.0" encoding="utf-8"?>
<formControlPr xmlns="http://schemas.microsoft.com/office/spreadsheetml/2009/9/main" objectType="Spin" dx="16" fmlaLink="$M$29" max="30000" page="10" val="50"/>
</file>

<file path=xl/ctrlProps/ctrlProp41.xml><?xml version="1.0" encoding="utf-8"?>
<formControlPr xmlns="http://schemas.microsoft.com/office/spreadsheetml/2009/9/main" objectType="Spin" dx="16" fmlaLink="$N$29" max="30000" page="10" val="50"/>
</file>

<file path=xl/ctrlProps/ctrlProp42.xml><?xml version="1.0" encoding="utf-8"?>
<formControlPr xmlns="http://schemas.microsoft.com/office/spreadsheetml/2009/9/main" objectType="Spin" dx="16" fmlaLink="$O$29" max="30000" page="10" val="50"/>
</file>

<file path=xl/ctrlProps/ctrlProp43.xml><?xml version="1.0" encoding="utf-8"?>
<formControlPr xmlns="http://schemas.microsoft.com/office/spreadsheetml/2009/9/main" objectType="Spin" dx="16" fmlaLink="$P$29" max="30000" page="10" val="50"/>
</file>

<file path=xl/ctrlProps/ctrlProp44.xml><?xml version="1.0" encoding="utf-8"?>
<formControlPr xmlns="http://schemas.microsoft.com/office/spreadsheetml/2009/9/main" objectType="Spin" dx="16" fmlaLink="$Q$29" max="30000" page="10" val="50"/>
</file>

<file path=xl/ctrlProps/ctrlProp45.xml><?xml version="1.0" encoding="utf-8"?>
<formControlPr xmlns="http://schemas.microsoft.com/office/spreadsheetml/2009/9/main" objectType="Spin" dx="16" fmlaLink="$L$32" max="30000" page="10" val="50"/>
</file>

<file path=xl/ctrlProps/ctrlProp46.xml><?xml version="1.0" encoding="utf-8"?>
<formControlPr xmlns="http://schemas.microsoft.com/office/spreadsheetml/2009/9/main" objectType="Spin" dx="16" fmlaLink="$M$32" max="30000" page="10" val="50"/>
</file>

<file path=xl/ctrlProps/ctrlProp47.xml><?xml version="1.0" encoding="utf-8"?>
<formControlPr xmlns="http://schemas.microsoft.com/office/spreadsheetml/2009/9/main" objectType="Spin" dx="16" fmlaLink="$N$32" max="30000" page="10" val="50"/>
</file>

<file path=xl/ctrlProps/ctrlProp48.xml><?xml version="1.0" encoding="utf-8"?>
<formControlPr xmlns="http://schemas.microsoft.com/office/spreadsheetml/2009/9/main" objectType="Spin" dx="16" fmlaLink="$O$32" max="30000" page="10" val="50"/>
</file>

<file path=xl/ctrlProps/ctrlProp49.xml><?xml version="1.0" encoding="utf-8"?>
<formControlPr xmlns="http://schemas.microsoft.com/office/spreadsheetml/2009/9/main" objectType="Spin" dx="16" fmlaLink="$P$32" max="30000" page="10" val="50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76" Type="http://schemas.openxmlformats.org/officeDocument/2006/relationships/image" Target="../media/image76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74" Type="http://schemas.openxmlformats.org/officeDocument/2006/relationships/image" Target="../media/image7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61" Type="http://schemas.openxmlformats.org/officeDocument/2006/relationships/image" Target="../media/image61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1" Type="http://schemas.openxmlformats.org/officeDocument/2006/relationships/image" Target="../media/image1.png"/><Relationship Id="rId6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695323</xdr:colOff>
      <xdr:row>80</xdr:row>
      <xdr:rowOff>95247</xdr:rowOff>
    </xdr:from>
    <xdr:to>
      <xdr:col>4</xdr:col>
      <xdr:colOff>0</xdr:colOff>
      <xdr:row>89</xdr:row>
      <xdr:rowOff>66675</xdr:rowOff>
    </xdr:to>
    <xdr:sp macro="" textlink="">
      <xdr:nvSpPr>
        <xdr:cNvPr id="52" name="Line 9"/>
        <xdr:cNvSpPr>
          <a:spLocks noChangeShapeType="1"/>
        </xdr:cNvSpPr>
      </xdr:nvSpPr>
      <xdr:spPr bwMode="auto">
        <a:xfrm flipH="1" flipV="1">
          <a:off x="3524248" y="13696947"/>
          <a:ext cx="885827" cy="1428753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238125</xdr:colOff>
      <xdr:row>236</xdr:row>
      <xdr:rowOff>133349</xdr:rowOff>
    </xdr:from>
    <xdr:to>
      <xdr:col>1</xdr:col>
      <xdr:colOff>428625</xdr:colOff>
      <xdr:row>240</xdr:row>
      <xdr:rowOff>142875</xdr:rowOff>
    </xdr:to>
    <xdr:sp macro="" textlink="">
      <xdr:nvSpPr>
        <xdr:cNvPr id="192" name="Line 9"/>
        <xdr:cNvSpPr>
          <a:spLocks noChangeShapeType="1"/>
        </xdr:cNvSpPr>
      </xdr:nvSpPr>
      <xdr:spPr bwMode="auto">
        <a:xfrm flipV="1">
          <a:off x="2314575" y="38995349"/>
          <a:ext cx="190500" cy="657226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4</xdr:col>
      <xdr:colOff>447675</xdr:colOff>
      <xdr:row>226</xdr:row>
      <xdr:rowOff>114300</xdr:rowOff>
    </xdr:from>
    <xdr:to>
      <xdr:col>6</xdr:col>
      <xdr:colOff>333374</xdr:colOff>
      <xdr:row>231</xdr:row>
      <xdr:rowOff>47625</xdr:rowOff>
    </xdr:to>
    <xdr:sp macro="" textlink="">
      <xdr:nvSpPr>
        <xdr:cNvPr id="183" name="Line 9"/>
        <xdr:cNvSpPr>
          <a:spLocks noChangeShapeType="1"/>
        </xdr:cNvSpPr>
      </xdr:nvSpPr>
      <xdr:spPr bwMode="auto">
        <a:xfrm>
          <a:off x="4857750" y="37357050"/>
          <a:ext cx="1390649" cy="74295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6</xdr:col>
      <xdr:colOff>57150</xdr:colOff>
      <xdr:row>183</xdr:row>
      <xdr:rowOff>85723</xdr:rowOff>
    </xdr:from>
    <xdr:to>
      <xdr:col>6</xdr:col>
      <xdr:colOff>371474</xdr:colOff>
      <xdr:row>185</xdr:row>
      <xdr:rowOff>85724</xdr:rowOff>
    </xdr:to>
    <xdr:sp macro="" textlink="">
      <xdr:nvSpPr>
        <xdr:cNvPr id="159" name="Line 9"/>
        <xdr:cNvSpPr>
          <a:spLocks noChangeShapeType="1"/>
        </xdr:cNvSpPr>
      </xdr:nvSpPr>
      <xdr:spPr bwMode="auto">
        <a:xfrm flipV="1">
          <a:off x="5972175" y="30365698"/>
          <a:ext cx="314324" cy="323851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1704976</xdr:colOff>
      <xdr:row>174</xdr:row>
      <xdr:rowOff>85725</xdr:rowOff>
    </xdr:from>
    <xdr:to>
      <xdr:col>2</xdr:col>
      <xdr:colOff>361951</xdr:colOff>
      <xdr:row>181</xdr:row>
      <xdr:rowOff>9525</xdr:rowOff>
    </xdr:to>
    <xdr:sp macro="" textlink="">
      <xdr:nvSpPr>
        <xdr:cNvPr id="147" name="Freeform 146"/>
        <xdr:cNvSpPr/>
      </xdr:nvSpPr>
      <xdr:spPr>
        <a:xfrm>
          <a:off x="1704976" y="28908375"/>
          <a:ext cx="1485900" cy="1057275"/>
        </a:xfrm>
        <a:custGeom>
          <a:avLst/>
          <a:gdLst>
            <a:gd name="connsiteX0" fmla="*/ 0 w 1447800"/>
            <a:gd name="connsiteY0" fmla="*/ 0 h 1216025"/>
            <a:gd name="connsiteX1" fmla="*/ 523875 w 1447800"/>
            <a:gd name="connsiteY1" fmla="*/ 1028700 h 1216025"/>
            <a:gd name="connsiteX2" fmla="*/ 1447800 w 1447800"/>
            <a:gd name="connsiteY2" fmla="*/ 1123950 h 1216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447800" h="1216025">
              <a:moveTo>
                <a:pt x="0" y="0"/>
              </a:moveTo>
              <a:cubicBezTo>
                <a:pt x="141287" y="420687"/>
                <a:pt x="282575" y="841375"/>
                <a:pt x="523875" y="1028700"/>
              </a:cubicBezTo>
              <a:cubicBezTo>
                <a:pt x="765175" y="1216025"/>
                <a:pt x="1106487" y="1169987"/>
                <a:pt x="1447800" y="1123950"/>
              </a:cubicBezTo>
            </a:path>
          </a:pathLst>
        </a:custGeom>
        <a:ln w="19050">
          <a:solidFill>
            <a:schemeClr val="tx1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533398</xdr:colOff>
      <xdr:row>167</xdr:row>
      <xdr:rowOff>106680</xdr:rowOff>
    </xdr:from>
    <xdr:to>
      <xdr:col>2</xdr:col>
      <xdr:colOff>502920</xdr:colOff>
      <xdr:row>178</xdr:row>
      <xdr:rowOff>57150</xdr:rowOff>
    </xdr:to>
    <xdr:sp macro="" textlink="">
      <xdr:nvSpPr>
        <xdr:cNvPr id="136" name="Line 9"/>
        <xdr:cNvSpPr>
          <a:spLocks noChangeShapeType="1"/>
        </xdr:cNvSpPr>
      </xdr:nvSpPr>
      <xdr:spPr bwMode="auto">
        <a:xfrm flipH="1">
          <a:off x="2666998" y="29359860"/>
          <a:ext cx="746762" cy="179451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5</xdr:col>
      <xdr:colOff>571500</xdr:colOff>
      <xdr:row>148</xdr:row>
      <xdr:rowOff>137158</xdr:rowOff>
    </xdr:from>
    <xdr:to>
      <xdr:col>6</xdr:col>
      <xdr:colOff>213361</xdr:colOff>
      <xdr:row>152</xdr:row>
      <xdr:rowOff>38099</xdr:rowOff>
    </xdr:to>
    <xdr:sp macro="" textlink="">
      <xdr:nvSpPr>
        <xdr:cNvPr id="106" name="Line 9"/>
        <xdr:cNvSpPr>
          <a:spLocks noChangeShapeType="1"/>
        </xdr:cNvSpPr>
      </xdr:nvSpPr>
      <xdr:spPr bwMode="auto">
        <a:xfrm flipV="1">
          <a:off x="5734050" y="24749758"/>
          <a:ext cx="394336" cy="548641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704850</xdr:colOff>
      <xdr:row>147</xdr:row>
      <xdr:rowOff>95249</xdr:rowOff>
    </xdr:from>
    <xdr:to>
      <xdr:col>3</xdr:col>
      <xdr:colOff>276225</xdr:colOff>
      <xdr:row>152</xdr:row>
      <xdr:rowOff>38100</xdr:rowOff>
    </xdr:to>
    <xdr:sp macro="" textlink="">
      <xdr:nvSpPr>
        <xdr:cNvPr id="91" name="Line 9"/>
        <xdr:cNvSpPr>
          <a:spLocks noChangeShapeType="1"/>
        </xdr:cNvSpPr>
      </xdr:nvSpPr>
      <xdr:spPr bwMode="auto">
        <a:xfrm flipH="1" flipV="1">
          <a:off x="3533775" y="24545924"/>
          <a:ext cx="323850" cy="752476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523875</xdr:colOff>
      <xdr:row>86</xdr:row>
      <xdr:rowOff>104774</xdr:rowOff>
    </xdr:from>
    <xdr:to>
      <xdr:col>2</xdr:col>
      <xdr:colOff>609600</xdr:colOff>
      <xdr:row>100</xdr:row>
      <xdr:rowOff>66674</xdr:rowOff>
    </xdr:to>
    <xdr:sp macro="" textlink="">
      <xdr:nvSpPr>
        <xdr:cNvPr id="62" name="Line 9"/>
        <xdr:cNvSpPr>
          <a:spLocks noChangeShapeType="1"/>
        </xdr:cNvSpPr>
      </xdr:nvSpPr>
      <xdr:spPr bwMode="auto">
        <a:xfrm flipV="1">
          <a:off x="3352800" y="14678024"/>
          <a:ext cx="85725" cy="2228850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716278</xdr:colOff>
      <xdr:row>79</xdr:row>
      <xdr:rowOff>121920</xdr:rowOff>
    </xdr:from>
    <xdr:to>
      <xdr:col>4</xdr:col>
      <xdr:colOff>198119</xdr:colOff>
      <xdr:row>87</xdr:row>
      <xdr:rowOff>0</xdr:rowOff>
    </xdr:to>
    <xdr:sp macro="" textlink="">
      <xdr:nvSpPr>
        <xdr:cNvPr id="53" name="Line 9"/>
        <xdr:cNvSpPr>
          <a:spLocks noChangeShapeType="1"/>
        </xdr:cNvSpPr>
      </xdr:nvSpPr>
      <xdr:spPr bwMode="auto">
        <a:xfrm flipH="1" flipV="1">
          <a:off x="3627118" y="13114020"/>
          <a:ext cx="1112521" cy="105156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1743075</xdr:colOff>
      <xdr:row>80</xdr:row>
      <xdr:rowOff>76200</xdr:rowOff>
    </xdr:from>
    <xdr:to>
      <xdr:col>1</xdr:col>
      <xdr:colOff>238125</xdr:colOff>
      <xdr:row>87</xdr:row>
      <xdr:rowOff>9525</xdr:rowOff>
    </xdr:to>
    <xdr:sp macro="" textlink="">
      <xdr:nvSpPr>
        <xdr:cNvPr id="60" name="Line 9"/>
        <xdr:cNvSpPr>
          <a:spLocks noChangeShapeType="1"/>
        </xdr:cNvSpPr>
      </xdr:nvSpPr>
      <xdr:spPr bwMode="auto">
        <a:xfrm flipV="1">
          <a:off x="1743075" y="13677900"/>
          <a:ext cx="571500" cy="1066800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419100</xdr:colOff>
      <xdr:row>63</xdr:row>
      <xdr:rowOff>142875</xdr:rowOff>
    </xdr:from>
    <xdr:to>
      <xdr:col>2</xdr:col>
      <xdr:colOff>361951</xdr:colOff>
      <xdr:row>68</xdr:row>
      <xdr:rowOff>85725</xdr:rowOff>
    </xdr:to>
    <xdr:sp macro="" textlink="">
      <xdr:nvSpPr>
        <xdr:cNvPr id="32" name="Line 9"/>
        <xdr:cNvSpPr>
          <a:spLocks noChangeShapeType="1"/>
        </xdr:cNvSpPr>
      </xdr:nvSpPr>
      <xdr:spPr bwMode="auto">
        <a:xfrm>
          <a:off x="2495550" y="10934700"/>
          <a:ext cx="695326" cy="77152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19050</xdr:colOff>
      <xdr:row>59</xdr:row>
      <xdr:rowOff>76200</xdr:rowOff>
    </xdr:from>
    <xdr:to>
      <xdr:col>2</xdr:col>
      <xdr:colOff>333376</xdr:colOff>
      <xdr:row>66</xdr:row>
      <xdr:rowOff>104776</xdr:rowOff>
    </xdr:to>
    <xdr:sp macro="" textlink="">
      <xdr:nvSpPr>
        <xdr:cNvPr id="33" name="Line 9"/>
        <xdr:cNvSpPr>
          <a:spLocks noChangeShapeType="1"/>
        </xdr:cNvSpPr>
      </xdr:nvSpPr>
      <xdr:spPr bwMode="auto">
        <a:xfrm>
          <a:off x="2847975" y="10220325"/>
          <a:ext cx="314326" cy="1171576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180975</xdr:colOff>
      <xdr:row>58</xdr:row>
      <xdr:rowOff>47624</xdr:rowOff>
    </xdr:from>
    <xdr:to>
      <xdr:col>2</xdr:col>
      <xdr:colOff>352424</xdr:colOff>
      <xdr:row>65</xdr:row>
      <xdr:rowOff>57150</xdr:rowOff>
    </xdr:to>
    <xdr:sp macro="" textlink="">
      <xdr:nvSpPr>
        <xdr:cNvPr id="31" name="Line 9"/>
        <xdr:cNvSpPr>
          <a:spLocks noChangeShapeType="1"/>
        </xdr:cNvSpPr>
      </xdr:nvSpPr>
      <xdr:spPr bwMode="auto">
        <a:xfrm>
          <a:off x="3009900" y="10029824"/>
          <a:ext cx="171449" cy="1143001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457200</xdr:colOff>
      <xdr:row>55</xdr:row>
      <xdr:rowOff>85724</xdr:rowOff>
    </xdr:from>
    <xdr:to>
      <xdr:col>2</xdr:col>
      <xdr:colOff>552450</xdr:colOff>
      <xdr:row>64</xdr:row>
      <xdr:rowOff>38100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3286125" y="9582149"/>
          <a:ext cx="95250" cy="1409701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9525</xdr:colOff>
      <xdr:row>34</xdr:row>
      <xdr:rowOff>123821</xdr:rowOff>
    </xdr:from>
    <xdr:to>
      <xdr:col>2</xdr:col>
      <xdr:colOff>447673</xdr:colOff>
      <xdr:row>47</xdr:row>
      <xdr:rowOff>57149</xdr:rowOff>
    </xdr:to>
    <xdr:sp macro="" textlink="">
      <xdr:nvSpPr>
        <xdr:cNvPr id="25" name="Line 9"/>
        <xdr:cNvSpPr>
          <a:spLocks noChangeShapeType="1"/>
        </xdr:cNvSpPr>
      </xdr:nvSpPr>
      <xdr:spPr bwMode="auto">
        <a:xfrm flipV="1">
          <a:off x="2838450" y="6219821"/>
          <a:ext cx="438148" cy="2038353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655318</xdr:colOff>
      <xdr:row>29</xdr:row>
      <xdr:rowOff>144778</xdr:rowOff>
    </xdr:from>
    <xdr:to>
      <xdr:col>3</xdr:col>
      <xdr:colOff>542924</xdr:colOff>
      <xdr:row>43</xdr:row>
      <xdr:rowOff>9524</xdr:rowOff>
    </xdr:to>
    <xdr:sp macro="" textlink="">
      <xdr:nvSpPr>
        <xdr:cNvPr id="21" name="Line 9"/>
        <xdr:cNvSpPr>
          <a:spLocks noChangeShapeType="1"/>
        </xdr:cNvSpPr>
      </xdr:nvSpPr>
      <xdr:spPr bwMode="auto">
        <a:xfrm flipH="1" flipV="1">
          <a:off x="3484243" y="5412103"/>
          <a:ext cx="640081" cy="2150746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714375</xdr:colOff>
      <xdr:row>24</xdr:row>
      <xdr:rowOff>129537</xdr:rowOff>
    </xdr:from>
    <xdr:to>
      <xdr:col>2</xdr:col>
      <xdr:colOff>381001</xdr:colOff>
      <xdr:row>42</xdr:row>
      <xdr:rowOff>142874</xdr:rowOff>
    </xdr:to>
    <xdr:sp macro="" textlink="">
      <xdr:nvSpPr>
        <xdr:cNvPr id="19" name="Line 9"/>
        <xdr:cNvSpPr>
          <a:spLocks noChangeShapeType="1"/>
        </xdr:cNvSpPr>
      </xdr:nvSpPr>
      <xdr:spPr bwMode="auto">
        <a:xfrm flipV="1">
          <a:off x="2790825" y="4587237"/>
          <a:ext cx="419101" cy="2947037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581025</xdr:colOff>
      <xdr:row>23</xdr:row>
      <xdr:rowOff>106677</xdr:rowOff>
    </xdr:from>
    <xdr:to>
      <xdr:col>2</xdr:col>
      <xdr:colOff>320040</xdr:colOff>
      <xdr:row>40</xdr:row>
      <xdr:rowOff>19049</xdr:rowOff>
    </xdr:to>
    <xdr:sp macro="" textlink="">
      <xdr:nvSpPr>
        <xdr:cNvPr id="17" name="Line 9"/>
        <xdr:cNvSpPr>
          <a:spLocks noChangeShapeType="1"/>
        </xdr:cNvSpPr>
      </xdr:nvSpPr>
      <xdr:spPr bwMode="auto">
        <a:xfrm flipV="1">
          <a:off x="2657475" y="4402452"/>
          <a:ext cx="491490" cy="2684147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447675</xdr:colOff>
      <xdr:row>22</xdr:row>
      <xdr:rowOff>129540</xdr:rowOff>
    </xdr:from>
    <xdr:to>
      <xdr:col>2</xdr:col>
      <xdr:colOff>266701</xdr:colOff>
      <xdr:row>37</xdr:row>
      <xdr:rowOff>104775</xdr:rowOff>
    </xdr:to>
    <xdr:sp macro="" textlink="">
      <xdr:nvSpPr>
        <xdr:cNvPr id="15" name="Line 9"/>
        <xdr:cNvSpPr>
          <a:spLocks noChangeShapeType="1"/>
        </xdr:cNvSpPr>
      </xdr:nvSpPr>
      <xdr:spPr bwMode="auto">
        <a:xfrm flipV="1">
          <a:off x="2524125" y="4263390"/>
          <a:ext cx="571501" cy="2423160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19050</xdr:colOff>
      <xdr:row>21</xdr:row>
      <xdr:rowOff>95248</xdr:rowOff>
    </xdr:from>
    <xdr:to>
      <xdr:col>2</xdr:col>
      <xdr:colOff>314327</xdr:colOff>
      <xdr:row>35</xdr:row>
      <xdr:rowOff>28575</xdr:rowOff>
    </xdr:to>
    <xdr:sp macro="" textlink="">
      <xdr:nvSpPr>
        <xdr:cNvPr id="2" name="Line 9"/>
        <xdr:cNvSpPr>
          <a:spLocks noChangeShapeType="1"/>
        </xdr:cNvSpPr>
      </xdr:nvSpPr>
      <xdr:spPr bwMode="auto">
        <a:xfrm flipV="1">
          <a:off x="2095500" y="4067173"/>
          <a:ext cx="1047752" cy="2219327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708660</xdr:colOff>
      <xdr:row>9</xdr:row>
      <xdr:rowOff>285750</xdr:rowOff>
    </xdr:from>
    <xdr:to>
      <xdr:col>4</xdr:col>
      <xdr:colOff>742950</xdr:colOff>
      <xdr:row>20</xdr:row>
      <xdr:rowOff>91441</xdr:rowOff>
    </xdr:to>
    <xdr:sp macro="" textlink="">
      <xdr:nvSpPr>
        <xdr:cNvPr id="3" name="Line 9"/>
        <xdr:cNvSpPr>
          <a:spLocks noChangeShapeType="1"/>
        </xdr:cNvSpPr>
      </xdr:nvSpPr>
      <xdr:spPr bwMode="auto">
        <a:xfrm flipH="1">
          <a:off x="3537585" y="2114550"/>
          <a:ext cx="1615440" cy="1786891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609598</xdr:colOff>
      <xdr:row>5</xdr:row>
      <xdr:rowOff>19050</xdr:rowOff>
    </xdr:from>
    <xdr:to>
      <xdr:col>3</xdr:col>
      <xdr:colOff>571499</xdr:colOff>
      <xdr:row>18</xdr:row>
      <xdr:rowOff>66675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 flipH="1">
          <a:off x="3438523" y="1200150"/>
          <a:ext cx="714376" cy="2352675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542922</xdr:colOff>
      <xdr:row>3</xdr:row>
      <xdr:rowOff>85725</xdr:rowOff>
    </xdr:from>
    <xdr:to>
      <xdr:col>3</xdr:col>
      <xdr:colOff>238124</xdr:colOff>
      <xdr:row>16</xdr:row>
      <xdr:rowOff>47626</xdr:rowOff>
    </xdr:to>
    <xdr:sp macro="" textlink="">
      <xdr:nvSpPr>
        <xdr:cNvPr id="5" name="Line 9"/>
        <xdr:cNvSpPr>
          <a:spLocks noChangeShapeType="1"/>
        </xdr:cNvSpPr>
      </xdr:nvSpPr>
      <xdr:spPr bwMode="auto">
        <a:xfrm flipH="1">
          <a:off x="3371847" y="742950"/>
          <a:ext cx="447677" cy="2466976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676274</xdr:colOff>
      <xdr:row>7</xdr:row>
      <xdr:rowOff>152400</xdr:rowOff>
    </xdr:from>
    <xdr:to>
      <xdr:col>4</xdr:col>
      <xdr:colOff>9524</xdr:colOff>
      <xdr:row>19</xdr:row>
      <xdr:rowOff>85724</xdr:rowOff>
    </xdr:to>
    <xdr:sp macro="" textlink="">
      <xdr:nvSpPr>
        <xdr:cNvPr id="8" name="Line 9"/>
        <xdr:cNvSpPr>
          <a:spLocks noChangeShapeType="1"/>
        </xdr:cNvSpPr>
      </xdr:nvSpPr>
      <xdr:spPr bwMode="auto">
        <a:xfrm flipH="1">
          <a:off x="3505199" y="1657350"/>
          <a:ext cx="914400" cy="2076449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704848</xdr:colOff>
      <xdr:row>60</xdr:row>
      <xdr:rowOff>152400</xdr:rowOff>
    </xdr:from>
    <xdr:to>
      <xdr:col>4</xdr:col>
      <xdr:colOff>228600</xdr:colOff>
      <xdr:row>73</xdr:row>
      <xdr:rowOff>95251</xdr:rowOff>
    </xdr:to>
    <xdr:sp macro="" textlink="">
      <xdr:nvSpPr>
        <xdr:cNvPr id="35" name="Line 9"/>
        <xdr:cNvSpPr>
          <a:spLocks noChangeShapeType="1"/>
        </xdr:cNvSpPr>
      </xdr:nvSpPr>
      <xdr:spPr bwMode="auto">
        <a:xfrm flipH="1">
          <a:off x="3533773" y="10458450"/>
          <a:ext cx="1104902" cy="2085976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695325</xdr:colOff>
      <xdr:row>58</xdr:row>
      <xdr:rowOff>19050</xdr:rowOff>
    </xdr:from>
    <xdr:to>
      <xdr:col>3</xdr:col>
      <xdr:colOff>790575</xdr:colOff>
      <xdr:row>72</xdr:row>
      <xdr:rowOff>66676</xdr:rowOff>
    </xdr:to>
    <xdr:sp macro="" textlink="">
      <xdr:nvSpPr>
        <xdr:cNvPr id="36" name="Line 9"/>
        <xdr:cNvSpPr>
          <a:spLocks noChangeShapeType="1"/>
        </xdr:cNvSpPr>
      </xdr:nvSpPr>
      <xdr:spPr bwMode="auto">
        <a:xfrm flipH="1">
          <a:off x="3524250" y="10001250"/>
          <a:ext cx="847725" cy="2352676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704849</xdr:colOff>
      <xdr:row>55</xdr:row>
      <xdr:rowOff>76200</xdr:rowOff>
    </xdr:from>
    <xdr:to>
      <xdr:col>3</xdr:col>
      <xdr:colOff>485775</xdr:colOff>
      <xdr:row>69</xdr:row>
      <xdr:rowOff>85725</xdr:rowOff>
    </xdr:to>
    <xdr:sp macro="" textlink="">
      <xdr:nvSpPr>
        <xdr:cNvPr id="37" name="Line 9"/>
        <xdr:cNvSpPr>
          <a:spLocks noChangeShapeType="1"/>
        </xdr:cNvSpPr>
      </xdr:nvSpPr>
      <xdr:spPr bwMode="auto">
        <a:xfrm flipH="1">
          <a:off x="3533774" y="9572625"/>
          <a:ext cx="533401" cy="2305050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746760</xdr:colOff>
      <xdr:row>77</xdr:row>
      <xdr:rowOff>104773</xdr:rowOff>
    </xdr:from>
    <xdr:to>
      <xdr:col>2</xdr:col>
      <xdr:colOff>333375</xdr:colOff>
      <xdr:row>99</xdr:row>
      <xdr:rowOff>15239</xdr:rowOff>
    </xdr:to>
    <xdr:sp macro="" textlink="">
      <xdr:nvSpPr>
        <xdr:cNvPr id="42" name="Line 9"/>
        <xdr:cNvSpPr>
          <a:spLocks noChangeShapeType="1"/>
        </xdr:cNvSpPr>
      </xdr:nvSpPr>
      <xdr:spPr bwMode="auto">
        <a:xfrm flipV="1">
          <a:off x="2880360" y="12753973"/>
          <a:ext cx="363855" cy="3438526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548640</xdr:colOff>
      <xdr:row>76</xdr:row>
      <xdr:rowOff>104774</xdr:rowOff>
    </xdr:from>
    <xdr:to>
      <xdr:col>2</xdr:col>
      <xdr:colOff>285750</xdr:colOff>
      <xdr:row>96</xdr:row>
      <xdr:rowOff>7620</xdr:rowOff>
    </xdr:to>
    <xdr:sp macro="" textlink="">
      <xdr:nvSpPr>
        <xdr:cNvPr id="43" name="Line 9"/>
        <xdr:cNvSpPr>
          <a:spLocks noChangeShapeType="1"/>
        </xdr:cNvSpPr>
      </xdr:nvSpPr>
      <xdr:spPr bwMode="auto">
        <a:xfrm flipV="1">
          <a:off x="2682240" y="12578714"/>
          <a:ext cx="514350" cy="3103246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358140</xdr:colOff>
      <xdr:row>75</xdr:row>
      <xdr:rowOff>76200</xdr:rowOff>
    </xdr:from>
    <xdr:to>
      <xdr:col>2</xdr:col>
      <xdr:colOff>304800</xdr:colOff>
      <xdr:row>92</xdr:row>
      <xdr:rowOff>160020</xdr:rowOff>
    </xdr:to>
    <xdr:sp macro="" textlink="">
      <xdr:nvSpPr>
        <xdr:cNvPr id="44" name="Line 9"/>
        <xdr:cNvSpPr>
          <a:spLocks noChangeShapeType="1"/>
        </xdr:cNvSpPr>
      </xdr:nvSpPr>
      <xdr:spPr bwMode="auto">
        <a:xfrm flipV="1">
          <a:off x="2491740" y="12382500"/>
          <a:ext cx="723900" cy="2781300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714375</xdr:colOff>
      <xdr:row>63</xdr:row>
      <xdr:rowOff>104775</xdr:rowOff>
    </xdr:from>
    <xdr:to>
      <xdr:col>5</xdr:col>
      <xdr:colOff>19050</xdr:colOff>
      <xdr:row>74</xdr:row>
      <xdr:rowOff>85725</xdr:rowOff>
    </xdr:to>
    <xdr:sp macro="" textlink="">
      <xdr:nvSpPr>
        <xdr:cNvPr id="45" name="Line 9"/>
        <xdr:cNvSpPr>
          <a:spLocks noChangeShapeType="1"/>
        </xdr:cNvSpPr>
      </xdr:nvSpPr>
      <xdr:spPr bwMode="auto">
        <a:xfrm flipH="1">
          <a:off x="3543300" y="10896600"/>
          <a:ext cx="1638300" cy="180022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695324</xdr:colOff>
      <xdr:row>85</xdr:row>
      <xdr:rowOff>76199</xdr:rowOff>
    </xdr:from>
    <xdr:to>
      <xdr:col>3</xdr:col>
      <xdr:colOff>190500</xdr:colOff>
      <xdr:row>96</xdr:row>
      <xdr:rowOff>19050</xdr:rowOff>
    </xdr:to>
    <xdr:sp macro="" textlink="">
      <xdr:nvSpPr>
        <xdr:cNvPr id="50" name="Line 9"/>
        <xdr:cNvSpPr>
          <a:spLocks noChangeShapeType="1"/>
        </xdr:cNvSpPr>
      </xdr:nvSpPr>
      <xdr:spPr bwMode="auto">
        <a:xfrm flipH="1" flipV="1">
          <a:off x="3524249" y="14487524"/>
          <a:ext cx="247651" cy="1724026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704847</xdr:colOff>
      <xdr:row>84</xdr:row>
      <xdr:rowOff>76197</xdr:rowOff>
    </xdr:from>
    <xdr:to>
      <xdr:col>3</xdr:col>
      <xdr:colOff>666750</xdr:colOff>
      <xdr:row>93</xdr:row>
      <xdr:rowOff>114299</xdr:rowOff>
    </xdr:to>
    <xdr:sp macro="" textlink="">
      <xdr:nvSpPr>
        <xdr:cNvPr id="51" name="Line 9"/>
        <xdr:cNvSpPr>
          <a:spLocks noChangeShapeType="1"/>
        </xdr:cNvSpPr>
      </xdr:nvSpPr>
      <xdr:spPr bwMode="auto">
        <a:xfrm flipH="1" flipV="1">
          <a:off x="3533772" y="14325597"/>
          <a:ext cx="714378" cy="1495427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2133599</xdr:colOff>
      <xdr:row>111</xdr:row>
      <xdr:rowOff>121920</xdr:rowOff>
    </xdr:from>
    <xdr:to>
      <xdr:col>1</xdr:col>
      <xdr:colOff>314324</xdr:colOff>
      <xdr:row>116</xdr:row>
      <xdr:rowOff>47626</xdr:rowOff>
    </xdr:to>
    <xdr:sp macro="" textlink="">
      <xdr:nvSpPr>
        <xdr:cNvPr id="63" name="Line 9"/>
        <xdr:cNvSpPr>
          <a:spLocks noChangeShapeType="1"/>
        </xdr:cNvSpPr>
      </xdr:nvSpPr>
      <xdr:spPr bwMode="auto">
        <a:xfrm>
          <a:off x="2133599" y="18478500"/>
          <a:ext cx="314325" cy="763906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666748</xdr:colOff>
      <xdr:row>107</xdr:row>
      <xdr:rowOff>76200</xdr:rowOff>
    </xdr:from>
    <xdr:to>
      <xdr:col>3</xdr:col>
      <xdr:colOff>295274</xdr:colOff>
      <xdr:row>117</xdr:row>
      <xdr:rowOff>85725</xdr:rowOff>
    </xdr:to>
    <xdr:sp macro="" textlink="">
      <xdr:nvSpPr>
        <xdr:cNvPr id="64" name="Line 9"/>
        <xdr:cNvSpPr>
          <a:spLocks noChangeShapeType="1"/>
        </xdr:cNvSpPr>
      </xdr:nvSpPr>
      <xdr:spPr bwMode="auto">
        <a:xfrm flipH="1">
          <a:off x="3495673" y="18049875"/>
          <a:ext cx="381001" cy="16287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142875</xdr:colOff>
      <xdr:row>107</xdr:row>
      <xdr:rowOff>66674</xdr:rowOff>
    </xdr:from>
    <xdr:to>
      <xdr:col>2</xdr:col>
      <xdr:colOff>304801</xdr:colOff>
      <xdr:row>115</xdr:row>
      <xdr:rowOff>57149</xdr:rowOff>
    </xdr:to>
    <xdr:sp macro="" textlink="">
      <xdr:nvSpPr>
        <xdr:cNvPr id="65" name="Line 9"/>
        <xdr:cNvSpPr>
          <a:spLocks noChangeShapeType="1"/>
        </xdr:cNvSpPr>
      </xdr:nvSpPr>
      <xdr:spPr bwMode="auto">
        <a:xfrm>
          <a:off x="2971800" y="18040349"/>
          <a:ext cx="161926" cy="12858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5</xdr:col>
      <xdr:colOff>704850</xdr:colOff>
      <xdr:row>111</xdr:row>
      <xdr:rowOff>104775</xdr:rowOff>
    </xdr:from>
    <xdr:to>
      <xdr:col>6</xdr:col>
      <xdr:colOff>361949</xdr:colOff>
      <xdr:row>116</xdr:row>
      <xdr:rowOff>76200</xdr:rowOff>
    </xdr:to>
    <xdr:sp macro="" textlink="">
      <xdr:nvSpPr>
        <xdr:cNvPr id="68" name="Line 9"/>
        <xdr:cNvSpPr>
          <a:spLocks noChangeShapeType="1"/>
        </xdr:cNvSpPr>
      </xdr:nvSpPr>
      <xdr:spPr bwMode="auto">
        <a:xfrm>
          <a:off x="5867400" y="18726150"/>
          <a:ext cx="409574" cy="781050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714374</xdr:colOff>
      <xdr:row>118</xdr:row>
      <xdr:rowOff>66675</xdr:rowOff>
    </xdr:from>
    <xdr:to>
      <xdr:col>4</xdr:col>
      <xdr:colOff>693420</xdr:colOff>
      <xdr:row>126</xdr:row>
      <xdr:rowOff>53340</xdr:rowOff>
    </xdr:to>
    <xdr:sp macro="" textlink="">
      <xdr:nvSpPr>
        <xdr:cNvPr id="69" name="Line 9"/>
        <xdr:cNvSpPr>
          <a:spLocks noChangeShapeType="1"/>
        </xdr:cNvSpPr>
      </xdr:nvSpPr>
      <xdr:spPr bwMode="auto">
        <a:xfrm flipH="1" flipV="1">
          <a:off x="2847974" y="19261455"/>
          <a:ext cx="2386966" cy="1327785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6</xdr:col>
      <xdr:colOff>182879</xdr:colOff>
      <xdr:row>118</xdr:row>
      <xdr:rowOff>104774</xdr:rowOff>
    </xdr:from>
    <xdr:to>
      <xdr:col>6</xdr:col>
      <xdr:colOff>390524</xdr:colOff>
      <xdr:row>121</xdr:row>
      <xdr:rowOff>144780</xdr:rowOff>
    </xdr:to>
    <xdr:sp macro="" textlink="">
      <xdr:nvSpPr>
        <xdr:cNvPr id="72" name="Line 9"/>
        <xdr:cNvSpPr>
          <a:spLocks noChangeShapeType="1"/>
        </xdr:cNvSpPr>
      </xdr:nvSpPr>
      <xdr:spPr bwMode="auto">
        <a:xfrm flipV="1">
          <a:off x="6278879" y="19299554"/>
          <a:ext cx="207645" cy="542926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392431</xdr:colOff>
      <xdr:row>121</xdr:row>
      <xdr:rowOff>133348</xdr:rowOff>
    </xdr:from>
    <xdr:to>
      <xdr:col>1</xdr:col>
      <xdr:colOff>438150</xdr:colOff>
      <xdr:row>126</xdr:row>
      <xdr:rowOff>66675</xdr:rowOff>
    </xdr:to>
    <xdr:sp macro="" textlink="">
      <xdr:nvSpPr>
        <xdr:cNvPr id="76" name="Line 9"/>
        <xdr:cNvSpPr>
          <a:spLocks noChangeShapeType="1"/>
        </xdr:cNvSpPr>
      </xdr:nvSpPr>
      <xdr:spPr bwMode="auto">
        <a:xfrm flipV="1">
          <a:off x="2468881" y="20373973"/>
          <a:ext cx="45719" cy="742952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704850</xdr:colOff>
      <xdr:row>120</xdr:row>
      <xdr:rowOff>76200</xdr:rowOff>
    </xdr:from>
    <xdr:to>
      <xdr:col>2</xdr:col>
      <xdr:colOff>457200</xdr:colOff>
      <xdr:row>122</xdr:row>
      <xdr:rowOff>104775</xdr:rowOff>
    </xdr:to>
    <xdr:sp macro="" textlink="">
      <xdr:nvSpPr>
        <xdr:cNvPr id="77" name="Line 9"/>
        <xdr:cNvSpPr>
          <a:spLocks noChangeShapeType="1"/>
        </xdr:cNvSpPr>
      </xdr:nvSpPr>
      <xdr:spPr bwMode="auto">
        <a:xfrm flipH="1" flipV="1">
          <a:off x="2781300" y="20154900"/>
          <a:ext cx="504825" cy="352425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1809750</xdr:colOff>
      <xdr:row>119</xdr:row>
      <xdr:rowOff>104773</xdr:rowOff>
    </xdr:from>
    <xdr:to>
      <xdr:col>1</xdr:col>
      <xdr:colOff>209550</xdr:colOff>
      <xdr:row>122</xdr:row>
      <xdr:rowOff>95249</xdr:rowOff>
    </xdr:to>
    <xdr:sp macro="" textlink="">
      <xdr:nvSpPr>
        <xdr:cNvPr id="78" name="Line 9"/>
        <xdr:cNvSpPr>
          <a:spLocks noChangeShapeType="1"/>
        </xdr:cNvSpPr>
      </xdr:nvSpPr>
      <xdr:spPr bwMode="auto">
        <a:xfrm flipV="1">
          <a:off x="1809750" y="20021548"/>
          <a:ext cx="476250" cy="476251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1524000</xdr:colOff>
      <xdr:row>139</xdr:row>
      <xdr:rowOff>133350</xdr:rowOff>
    </xdr:from>
    <xdr:to>
      <xdr:col>1</xdr:col>
      <xdr:colOff>238125</xdr:colOff>
      <xdr:row>144</xdr:row>
      <xdr:rowOff>66675</xdr:rowOff>
    </xdr:to>
    <xdr:sp macro="" textlink="">
      <xdr:nvSpPr>
        <xdr:cNvPr id="82" name="Line 9"/>
        <xdr:cNvSpPr>
          <a:spLocks noChangeShapeType="1"/>
        </xdr:cNvSpPr>
      </xdr:nvSpPr>
      <xdr:spPr bwMode="auto">
        <a:xfrm>
          <a:off x="1524000" y="23288625"/>
          <a:ext cx="790575" cy="74295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2019300</xdr:colOff>
      <xdr:row>136</xdr:row>
      <xdr:rowOff>47624</xdr:rowOff>
    </xdr:from>
    <xdr:to>
      <xdr:col>1</xdr:col>
      <xdr:colOff>361951</xdr:colOff>
      <xdr:row>143</xdr:row>
      <xdr:rowOff>57150</xdr:rowOff>
    </xdr:to>
    <xdr:sp macro="" textlink="">
      <xdr:nvSpPr>
        <xdr:cNvPr id="84" name="Line 9"/>
        <xdr:cNvSpPr>
          <a:spLocks noChangeShapeType="1"/>
        </xdr:cNvSpPr>
      </xdr:nvSpPr>
      <xdr:spPr bwMode="auto">
        <a:xfrm>
          <a:off x="2019300" y="22717124"/>
          <a:ext cx="419101" cy="1143001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6</xdr:col>
      <xdr:colOff>571500</xdr:colOff>
      <xdr:row>139</xdr:row>
      <xdr:rowOff>114300</xdr:rowOff>
    </xdr:from>
    <xdr:to>
      <xdr:col>7</xdr:col>
      <xdr:colOff>428624</xdr:colOff>
      <xdr:row>145</xdr:row>
      <xdr:rowOff>38100</xdr:rowOff>
    </xdr:to>
    <xdr:sp macro="" textlink="">
      <xdr:nvSpPr>
        <xdr:cNvPr id="88" name="Line 9"/>
        <xdr:cNvSpPr>
          <a:spLocks noChangeShapeType="1"/>
        </xdr:cNvSpPr>
      </xdr:nvSpPr>
      <xdr:spPr bwMode="auto">
        <a:xfrm>
          <a:off x="6667500" y="23835360"/>
          <a:ext cx="634364" cy="92964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716279</xdr:colOff>
      <xdr:row>151</xdr:row>
      <xdr:rowOff>91439</xdr:rowOff>
    </xdr:from>
    <xdr:to>
      <xdr:col>2</xdr:col>
      <xdr:colOff>171449</xdr:colOff>
      <xdr:row>155</xdr:row>
      <xdr:rowOff>85724</xdr:rowOff>
    </xdr:to>
    <xdr:sp macro="" textlink="">
      <xdr:nvSpPr>
        <xdr:cNvPr id="94" name="Line 9"/>
        <xdr:cNvSpPr>
          <a:spLocks noChangeShapeType="1"/>
        </xdr:cNvSpPr>
      </xdr:nvSpPr>
      <xdr:spPr bwMode="auto">
        <a:xfrm flipH="1" flipV="1">
          <a:off x="2792729" y="25189814"/>
          <a:ext cx="207645" cy="64198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1737359</xdr:colOff>
      <xdr:row>150</xdr:row>
      <xdr:rowOff>95249</xdr:rowOff>
    </xdr:from>
    <xdr:to>
      <xdr:col>1</xdr:col>
      <xdr:colOff>219075</xdr:colOff>
      <xdr:row>155</xdr:row>
      <xdr:rowOff>99059</xdr:rowOff>
    </xdr:to>
    <xdr:sp macro="" textlink="">
      <xdr:nvSpPr>
        <xdr:cNvPr id="95" name="Line 9"/>
        <xdr:cNvSpPr>
          <a:spLocks noChangeShapeType="1"/>
        </xdr:cNvSpPr>
      </xdr:nvSpPr>
      <xdr:spPr bwMode="auto">
        <a:xfrm flipV="1">
          <a:off x="1737359" y="25031699"/>
          <a:ext cx="558166" cy="813435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1162050</xdr:colOff>
      <xdr:row>149</xdr:row>
      <xdr:rowOff>68579</xdr:rowOff>
    </xdr:from>
    <xdr:to>
      <xdr:col>1</xdr:col>
      <xdr:colOff>243840</xdr:colOff>
      <xdr:row>153</xdr:row>
      <xdr:rowOff>28574</xdr:rowOff>
    </xdr:to>
    <xdr:sp macro="" textlink="">
      <xdr:nvSpPr>
        <xdr:cNvPr id="96" name="Line 9"/>
        <xdr:cNvSpPr>
          <a:spLocks noChangeShapeType="1"/>
        </xdr:cNvSpPr>
      </xdr:nvSpPr>
      <xdr:spPr bwMode="auto">
        <a:xfrm flipV="1">
          <a:off x="1162050" y="24843104"/>
          <a:ext cx="1158240" cy="60769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704850</xdr:colOff>
      <xdr:row>169</xdr:row>
      <xdr:rowOff>47625</xdr:rowOff>
    </xdr:from>
    <xdr:to>
      <xdr:col>2</xdr:col>
      <xdr:colOff>109537</xdr:colOff>
      <xdr:row>179</xdr:row>
      <xdr:rowOff>66675</xdr:rowOff>
    </xdr:to>
    <xdr:sp macro="" textlink="">
      <xdr:nvSpPr>
        <xdr:cNvPr id="146" name="Freeform 145"/>
        <xdr:cNvSpPr/>
      </xdr:nvSpPr>
      <xdr:spPr>
        <a:xfrm>
          <a:off x="2743200" y="28546425"/>
          <a:ext cx="157162" cy="1800225"/>
        </a:xfrm>
        <a:custGeom>
          <a:avLst/>
          <a:gdLst>
            <a:gd name="connsiteX0" fmla="*/ 85725 w 157162"/>
            <a:gd name="connsiteY0" fmla="*/ 0 h 1800225"/>
            <a:gd name="connsiteX1" fmla="*/ 142875 w 157162"/>
            <a:gd name="connsiteY1" fmla="*/ 1504950 h 1800225"/>
            <a:gd name="connsiteX2" fmla="*/ 0 w 157162"/>
            <a:gd name="connsiteY2" fmla="*/ 1771650 h 1800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57162" h="1800225">
              <a:moveTo>
                <a:pt x="85725" y="0"/>
              </a:moveTo>
              <a:cubicBezTo>
                <a:pt x="121443" y="604837"/>
                <a:pt x="157162" y="1209675"/>
                <a:pt x="142875" y="1504950"/>
              </a:cubicBezTo>
              <a:cubicBezTo>
                <a:pt x="128588" y="1800225"/>
                <a:pt x="64294" y="1785937"/>
                <a:pt x="0" y="1771650"/>
              </a:cubicBezTo>
            </a:path>
          </a:pathLst>
        </a:custGeom>
        <a:ln w="19050">
          <a:solidFill>
            <a:schemeClr val="tx1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676275</xdr:colOff>
      <xdr:row>182</xdr:row>
      <xdr:rowOff>114298</xdr:rowOff>
    </xdr:from>
    <xdr:to>
      <xdr:col>3</xdr:col>
      <xdr:colOff>238125</xdr:colOff>
      <xdr:row>185</xdr:row>
      <xdr:rowOff>47624</xdr:rowOff>
    </xdr:to>
    <xdr:sp macro="" textlink="">
      <xdr:nvSpPr>
        <xdr:cNvPr id="149" name="Line 9"/>
        <xdr:cNvSpPr>
          <a:spLocks noChangeShapeType="1"/>
        </xdr:cNvSpPr>
      </xdr:nvSpPr>
      <xdr:spPr bwMode="auto">
        <a:xfrm flipH="1" flipV="1">
          <a:off x="3505200" y="30232348"/>
          <a:ext cx="314325" cy="419101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344806</xdr:colOff>
      <xdr:row>185</xdr:row>
      <xdr:rowOff>114298</xdr:rowOff>
    </xdr:from>
    <xdr:to>
      <xdr:col>1</xdr:col>
      <xdr:colOff>390525</xdr:colOff>
      <xdr:row>189</xdr:row>
      <xdr:rowOff>9525</xdr:rowOff>
    </xdr:to>
    <xdr:sp macro="" textlink="">
      <xdr:nvSpPr>
        <xdr:cNvPr id="151" name="Line 9"/>
        <xdr:cNvSpPr>
          <a:spLocks noChangeShapeType="1"/>
        </xdr:cNvSpPr>
      </xdr:nvSpPr>
      <xdr:spPr bwMode="auto">
        <a:xfrm flipV="1">
          <a:off x="2421256" y="30718123"/>
          <a:ext cx="45719" cy="542927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2047874</xdr:colOff>
      <xdr:row>184</xdr:row>
      <xdr:rowOff>95249</xdr:rowOff>
    </xdr:from>
    <xdr:to>
      <xdr:col>1</xdr:col>
      <xdr:colOff>238123</xdr:colOff>
      <xdr:row>186</xdr:row>
      <xdr:rowOff>47625</xdr:rowOff>
    </xdr:to>
    <xdr:sp macro="" textlink="">
      <xdr:nvSpPr>
        <xdr:cNvPr id="152" name="Line 9"/>
        <xdr:cNvSpPr>
          <a:spLocks noChangeShapeType="1"/>
        </xdr:cNvSpPr>
      </xdr:nvSpPr>
      <xdr:spPr bwMode="auto">
        <a:xfrm flipV="1">
          <a:off x="2047874" y="30537149"/>
          <a:ext cx="266699" cy="276226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3</xdr:col>
      <xdr:colOff>463550</xdr:colOff>
      <xdr:row>183</xdr:row>
      <xdr:rowOff>114300</xdr:rowOff>
    </xdr:from>
    <xdr:to>
      <xdr:col>5</xdr:col>
      <xdr:colOff>238125</xdr:colOff>
      <xdr:row>191</xdr:row>
      <xdr:rowOff>142875</xdr:rowOff>
    </xdr:to>
    <xdr:sp macro="" textlink="">
      <xdr:nvSpPr>
        <xdr:cNvPr id="161" name="Freeform 160"/>
        <xdr:cNvSpPr/>
      </xdr:nvSpPr>
      <xdr:spPr>
        <a:xfrm>
          <a:off x="4006850" y="31041975"/>
          <a:ext cx="1355725" cy="1323975"/>
        </a:xfrm>
        <a:custGeom>
          <a:avLst/>
          <a:gdLst>
            <a:gd name="connsiteX0" fmla="*/ 22225 w 1355725"/>
            <a:gd name="connsiteY0" fmla="*/ 1323975 h 1323975"/>
            <a:gd name="connsiteX1" fmla="*/ 222250 w 1355725"/>
            <a:gd name="connsiteY1" fmla="*/ 361950 h 1323975"/>
            <a:gd name="connsiteX2" fmla="*/ 1355725 w 1355725"/>
            <a:gd name="connsiteY2" fmla="*/ 0 h 1323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355725" h="1323975">
              <a:moveTo>
                <a:pt x="22225" y="1323975"/>
              </a:moveTo>
              <a:cubicBezTo>
                <a:pt x="11112" y="953293"/>
                <a:pt x="0" y="582612"/>
                <a:pt x="222250" y="361950"/>
              </a:cubicBezTo>
              <a:cubicBezTo>
                <a:pt x="444500" y="141288"/>
                <a:pt x="900112" y="70644"/>
                <a:pt x="1355725" y="0"/>
              </a:cubicBezTo>
            </a:path>
          </a:pathLst>
        </a:custGeom>
        <a:ln w="19050">
          <a:solidFill>
            <a:schemeClr val="tx1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15240</xdr:colOff>
      <xdr:row>202</xdr:row>
      <xdr:rowOff>68580</xdr:rowOff>
    </xdr:from>
    <xdr:to>
      <xdr:col>1</xdr:col>
      <xdr:colOff>358139</xdr:colOff>
      <xdr:row>207</xdr:row>
      <xdr:rowOff>38099</xdr:rowOff>
    </xdr:to>
    <xdr:sp macro="" textlink="">
      <xdr:nvSpPr>
        <xdr:cNvPr id="162" name="Line 9"/>
        <xdr:cNvSpPr>
          <a:spLocks noChangeShapeType="1"/>
        </xdr:cNvSpPr>
      </xdr:nvSpPr>
      <xdr:spPr bwMode="auto">
        <a:xfrm>
          <a:off x="2148840" y="33848040"/>
          <a:ext cx="342899" cy="807719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523874</xdr:colOff>
      <xdr:row>201</xdr:row>
      <xdr:rowOff>104776</xdr:rowOff>
    </xdr:from>
    <xdr:to>
      <xdr:col>2</xdr:col>
      <xdr:colOff>647700</xdr:colOff>
      <xdr:row>206</xdr:row>
      <xdr:rowOff>47625</xdr:rowOff>
    </xdr:to>
    <xdr:sp macro="" textlink="">
      <xdr:nvSpPr>
        <xdr:cNvPr id="164" name="Line 9"/>
        <xdr:cNvSpPr>
          <a:spLocks noChangeShapeType="1"/>
        </xdr:cNvSpPr>
      </xdr:nvSpPr>
      <xdr:spPr bwMode="auto">
        <a:xfrm flipH="1">
          <a:off x="3352799" y="33299401"/>
          <a:ext cx="123826" cy="752474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5</xdr:col>
      <xdr:colOff>662940</xdr:colOff>
      <xdr:row>202</xdr:row>
      <xdr:rowOff>114300</xdr:rowOff>
    </xdr:from>
    <xdr:to>
      <xdr:col>6</xdr:col>
      <xdr:colOff>257175</xdr:colOff>
      <xdr:row>207</xdr:row>
      <xdr:rowOff>47625</xdr:rowOff>
    </xdr:to>
    <xdr:sp macro="" textlink="">
      <xdr:nvSpPr>
        <xdr:cNvPr id="167" name="Line 9"/>
        <xdr:cNvSpPr>
          <a:spLocks noChangeShapeType="1"/>
        </xdr:cNvSpPr>
      </xdr:nvSpPr>
      <xdr:spPr bwMode="auto">
        <a:xfrm>
          <a:off x="5825490" y="33470850"/>
          <a:ext cx="346710" cy="742950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685799</xdr:colOff>
      <xdr:row>208</xdr:row>
      <xdr:rowOff>47625</xdr:rowOff>
    </xdr:from>
    <xdr:to>
      <xdr:col>2</xdr:col>
      <xdr:colOff>678179</xdr:colOff>
      <xdr:row>212</xdr:row>
      <xdr:rowOff>0</xdr:rowOff>
    </xdr:to>
    <xdr:sp macro="" textlink="">
      <xdr:nvSpPr>
        <xdr:cNvPr id="168" name="Line 9"/>
        <xdr:cNvSpPr>
          <a:spLocks noChangeShapeType="1"/>
        </xdr:cNvSpPr>
      </xdr:nvSpPr>
      <xdr:spPr bwMode="auto">
        <a:xfrm flipH="1" flipV="1">
          <a:off x="2762249" y="34375725"/>
          <a:ext cx="744855" cy="600075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662940</xdr:colOff>
      <xdr:row>211</xdr:row>
      <xdr:rowOff>129540</xdr:rowOff>
    </xdr:from>
    <xdr:to>
      <xdr:col>2</xdr:col>
      <xdr:colOff>472440</xdr:colOff>
      <xdr:row>214</xdr:row>
      <xdr:rowOff>137160</xdr:rowOff>
    </xdr:to>
    <xdr:sp macro="" textlink="">
      <xdr:nvSpPr>
        <xdr:cNvPr id="174" name="Line 9"/>
        <xdr:cNvSpPr>
          <a:spLocks noChangeShapeType="1"/>
        </xdr:cNvSpPr>
      </xdr:nvSpPr>
      <xdr:spPr bwMode="auto">
        <a:xfrm flipH="1" flipV="1">
          <a:off x="2796540" y="35417760"/>
          <a:ext cx="586740" cy="51054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1876425</xdr:colOff>
      <xdr:row>210</xdr:row>
      <xdr:rowOff>95248</xdr:rowOff>
    </xdr:from>
    <xdr:to>
      <xdr:col>1</xdr:col>
      <xdr:colOff>238126</xdr:colOff>
      <xdr:row>214</xdr:row>
      <xdr:rowOff>133350</xdr:rowOff>
    </xdr:to>
    <xdr:sp macro="" textlink="">
      <xdr:nvSpPr>
        <xdr:cNvPr id="175" name="Line 9"/>
        <xdr:cNvSpPr>
          <a:spLocks noChangeShapeType="1"/>
        </xdr:cNvSpPr>
      </xdr:nvSpPr>
      <xdr:spPr bwMode="auto">
        <a:xfrm flipV="1">
          <a:off x="1876425" y="34747198"/>
          <a:ext cx="438151" cy="685802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1628775</xdr:colOff>
      <xdr:row>209</xdr:row>
      <xdr:rowOff>106679</xdr:rowOff>
    </xdr:from>
    <xdr:to>
      <xdr:col>1</xdr:col>
      <xdr:colOff>160020</xdr:colOff>
      <xdr:row>213</xdr:row>
      <xdr:rowOff>28575</xdr:rowOff>
    </xdr:to>
    <xdr:sp macro="" textlink="">
      <xdr:nvSpPr>
        <xdr:cNvPr id="176" name="Line 9"/>
        <xdr:cNvSpPr>
          <a:spLocks noChangeShapeType="1"/>
        </xdr:cNvSpPr>
      </xdr:nvSpPr>
      <xdr:spPr bwMode="auto">
        <a:xfrm flipV="1">
          <a:off x="1628775" y="34596704"/>
          <a:ext cx="607695" cy="569596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5</xdr:col>
      <xdr:colOff>695325</xdr:colOff>
      <xdr:row>232</xdr:row>
      <xdr:rowOff>123825</xdr:rowOff>
    </xdr:from>
    <xdr:to>
      <xdr:col>6</xdr:col>
      <xdr:colOff>504825</xdr:colOff>
      <xdr:row>237</xdr:row>
      <xdr:rowOff>28575</xdr:rowOff>
    </xdr:to>
    <xdr:sp macro="" textlink="">
      <xdr:nvSpPr>
        <xdr:cNvPr id="148" name="Line 9"/>
        <xdr:cNvSpPr>
          <a:spLocks noChangeShapeType="1"/>
        </xdr:cNvSpPr>
      </xdr:nvSpPr>
      <xdr:spPr bwMode="auto">
        <a:xfrm flipH="1" flipV="1">
          <a:off x="5857875" y="38338125"/>
          <a:ext cx="561975" cy="714375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480060</xdr:colOff>
      <xdr:row>226</xdr:row>
      <xdr:rowOff>83820</xdr:rowOff>
    </xdr:from>
    <xdr:to>
      <xdr:col>2</xdr:col>
      <xdr:colOff>314327</xdr:colOff>
      <xdr:row>230</xdr:row>
      <xdr:rowOff>85724</xdr:rowOff>
    </xdr:to>
    <xdr:sp macro="" textlink="">
      <xdr:nvSpPr>
        <xdr:cNvPr id="153" name="Line 9"/>
        <xdr:cNvSpPr>
          <a:spLocks noChangeShapeType="1"/>
        </xdr:cNvSpPr>
      </xdr:nvSpPr>
      <xdr:spPr bwMode="auto">
        <a:xfrm>
          <a:off x="2613660" y="37719000"/>
          <a:ext cx="611507" cy="672464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6</xdr:col>
      <xdr:colOff>708660</xdr:colOff>
      <xdr:row>226</xdr:row>
      <xdr:rowOff>99060</xdr:rowOff>
    </xdr:from>
    <xdr:to>
      <xdr:col>7</xdr:col>
      <xdr:colOff>68580</xdr:colOff>
      <xdr:row>232</xdr:row>
      <xdr:rowOff>68580</xdr:rowOff>
    </xdr:to>
    <xdr:sp macro="" textlink="">
      <xdr:nvSpPr>
        <xdr:cNvPr id="156" name="Line 9"/>
        <xdr:cNvSpPr>
          <a:spLocks noChangeShapeType="1"/>
        </xdr:cNvSpPr>
      </xdr:nvSpPr>
      <xdr:spPr bwMode="auto">
        <a:xfrm flipH="1">
          <a:off x="6804660" y="37734240"/>
          <a:ext cx="137160" cy="975360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704850</xdr:colOff>
      <xdr:row>235</xdr:row>
      <xdr:rowOff>133348</xdr:rowOff>
    </xdr:from>
    <xdr:to>
      <xdr:col>2</xdr:col>
      <xdr:colOff>180975</xdr:colOff>
      <xdr:row>240</xdr:row>
      <xdr:rowOff>123824</xdr:rowOff>
    </xdr:to>
    <xdr:sp macro="" textlink="">
      <xdr:nvSpPr>
        <xdr:cNvPr id="184" name="Line 9"/>
        <xdr:cNvSpPr>
          <a:spLocks noChangeShapeType="1"/>
        </xdr:cNvSpPr>
      </xdr:nvSpPr>
      <xdr:spPr bwMode="auto">
        <a:xfrm flipH="1" flipV="1">
          <a:off x="2781300" y="38833423"/>
          <a:ext cx="228600" cy="800101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1866900</xdr:colOff>
      <xdr:row>234</xdr:row>
      <xdr:rowOff>95250</xdr:rowOff>
    </xdr:from>
    <xdr:to>
      <xdr:col>1</xdr:col>
      <xdr:colOff>123825</xdr:colOff>
      <xdr:row>237</xdr:row>
      <xdr:rowOff>38100</xdr:rowOff>
    </xdr:to>
    <xdr:sp macro="" textlink="">
      <xdr:nvSpPr>
        <xdr:cNvPr id="185" name="Line 9"/>
        <xdr:cNvSpPr>
          <a:spLocks noChangeShapeType="1"/>
        </xdr:cNvSpPr>
      </xdr:nvSpPr>
      <xdr:spPr bwMode="auto">
        <a:xfrm flipV="1">
          <a:off x="1866900" y="38633400"/>
          <a:ext cx="333375" cy="42862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704847</xdr:colOff>
      <xdr:row>233</xdr:row>
      <xdr:rowOff>95248</xdr:rowOff>
    </xdr:from>
    <xdr:to>
      <xdr:col>2</xdr:col>
      <xdr:colOff>542924</xdr:colOff>
      <xdr:row>237</xdr:row>
      <xdr:rowOff>47624</xdr:rowOff>
    </xdr:to>
    <xdr:sp macro="" textlink="">
      <xdr:nvSpPr>
        <xdr:cNvPr id="186" name="Line 9"/>
        <xdr:cNvSpPr>
          <a:spLocks noChangeShapeType="1"/>
        </xdr:cNvSpPr>
      </xdr:nvSpPr>
      <xdr:spPr bwMode="auto">
        <a:xfrm flipH="1" flipV="1">
          <a:off x="2781297" y="38471473"/>
          <a:ext cx="590552" cy="600076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7</xdr:col>
      <xdr:colOff>655320</xdr:colOff>
      <xdr:row>85</xdr:row>
      <xdr:rowOff>96838</xdr:rowOff>
    </xdr:from>
    <xdr:to>
      <xdr:col>7</xdr:col>
      <xdr:colOff>746761</xdr:colOff>
      <xdr:row>96</xdr:row>
      <xdr:rowOff>22860</xdr:rowOff>
    </xdr:to>
    <xdr:sp macro="" textlink="">
      <xdr:nvSpPr>
        <xdr:cNvPr id="193" name="Freeform 192"/>
        <xdr:cNvSpPr/>
      </xdr:nvSpPr>
      <xdr:spPr>
        <a:xfrm>
          <a:off x="7528560" y="14094778"/>
          <a:ext cx="91441" cy="1770062"/>
        </a:xfrm>
        <a:custGeom>
          <a:avLst/>
          <a:gdLst>
            <a:gd name="connsiteX0" fmla="*/ 0 w 47625"/>
            <a:gd name="connsiteY0" fmla="*/ 1512887 h 1512887"/>
            <a:gd name="connsiteX1" fmla="*/ 47625 w 47625"/>
            <a:gd name="connsiteY1" fmla="*/ 246062 h 1512887"/>
            <a:gd name="connsiteX2" fmla="*/ 0 w 47625"/>
            <a:gd name="connsiteY2" fmla="*/ 36512 h 151288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7625" h="1512887">
              <a:moveTo>
                <a:pt x="0" y="1512887"/>
              </a:moveTo>
              <a:cubicBezTo>
                <a:pt x="23812" y="1002505"/>
                <a:pt x="47625" y="492124"/>
                <a:pt x="47625" y="246062"/>
              </a:cubicBezTo>
              <a:cubicBezTo>
                <a:pt x="47625" y="0"/>
                <a:pt x="23812" y="18256"/>
                <a:pt x="0" y="36512"/>
              </a:cubicBezTo>
            </a:path>
          </a:pathLst>
        </a:cu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228600</xdr:colOff>
      <xdr:row>81</xdr:row>
      <xdr:rowOff>114299</xdr:rowOff>
    </xdr:from>
    <xdr:to>
      <xdr:col>1</xdr:col>
      <xdr:colOff>495300</xdr:colOff>
      <xdr:row>89</xdr:row>
      <xdr:rowOff>161924</xdr:rowOff>
    </xdr:to>
    <xdr:sp macro="" textlink="">
      <xdr:nvSpPr>
        <xdr:cNvPr id="196" name="Line 9"/>
        <xdr:cNvSpPr>
          <a:spLocks noChangeShapeType="1"/>
        </xdr:cNvSpPr>
      </xdr:nvSpPr>
      <xdr:spPr bwMode="auto">
        <a:xfrm flipV="1">
          <a:off x="2305050" y="13877924"/>
          <a:ext cx="266700" cy="134302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5</xdr:col>
      <xdr:colOff>670560</xdr:colOff>
      <xdr:row>174</xdr:row>
      <xdr:rowOff>91440</xdr:rowOff>
    </xdr:from>
    <xdr:to>
      <xdr:col>6</xdr:col>
      <xdr:colOff>449580</xdr:colOff>
      <xdr:row>179</xdr:row>
      <xdr:rowOff>68580</xdr:rowOff>
    </xdr:to>
    <xdr:sp macro="" textlink="">
      <xdr:nvSpPr>
        <xdr:cNvPr id="197" name="Line 9"/>
        <xdr:cNvSpPr>
          <a:spLocks noChangeShapeType="1"/>
        </xdr:cNvSpPr>
      </xdr:nvSpPr>
      <xdr:spPr bwMode="auto">
        <a:xfrm>
          <a:off x="5989320" y="30518100"/>
          <a:ext cx="556260" cy="815340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6</xdr:col>
      <xdr:colOff>342900</xdr:colOff>
      <xdr:row>171</xdr:row>
      <xdr:rowOff>22860</xdr:rowOff>
    </xdr:from>
    <xdr:to>
      <xdr:col>6</xdr:col>
      <xdr:colOff>556260</xdr:colOff>
      <xdr:row>178</xdr:row>
      <xdr:rowOff>68580</xdr:rowOff>
    </xdr:to>
    <xdr:sp macro="" textlink="">
      <xdr:nvSpPr>
        <xdr:cNvPr id="198" name="Line 9"/>
        <xdr:cNvSpPr>
          <a:spLocks noChangeShapeType="1"/>
        </xdr:cNvSpPr>
      </xdr:nvSpPr>
      <xdr:spPr bwMode="auto">
        <a:xfrm>
          <a:off x="6438900" y="29946600"/>
          <a:ext cx="213360" cy="1219200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352425</xdr:colOff>
      <xdr:row>152</xdr:row>
      <xdr:rowOff>137159</xdr:rowOff>
    </xdr:from>
    <xdr:to>
      <xdr:col>1</xdr:col>
      <xdr:colOff>411480</xdr:colOff>
      <xdr:row>158</xdr:row>
      <xdr:rowOff>161924</xdr:rowOff>
    </xdr:to>
    <xdr:sp macro="" textlink="">
      <xdr:nvSpPr>
        <xdr:cNvPr id="199" name="Line 9"/>
        <xdr:cNvSpPr>
          <a:spLocks noChangeShapeType="1"/>
        </xdr:cNvSpPr>
      </xdr:nvSpPr>
      <xdr:spPr bwMode="auto">
        <a:xfrm flipV="1">
          <a:off x="2428875" y="25397459"/>
          <a:ext cx="59055" cy="996315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4</xdr:col>
      <xdr:colOff>304800</xdr:colOff>
      <xdr:row>148</xdr:row>
      <xdr:rowOff>129539</xdr:rowOff>
    </xdr:from>
    <xdr:to>
      <xdr:col>5</xdr:col>
      <xdr:colOff>106678</xdr:colOff>
      <xdr:row>156</xdr:row>
      <xdr:rowOff>104774</xdr:rowOff>
    </xdr:to>
    <xdr:sp macro="" textlink="">
      <xdr:nvSpPr>
        <xdr:cNvPr id="194" name="Line 9"/>
        <xdr:cNvSpPr>
          <a:spLocks noChangeShapeType="1"/>
        </xdr:cNvSpPr>
      </xdr:nvSpPr>
      <xdr:spPr bwMode="auto">
        <a:xfrm flipV="1">
          <a:off x="4714875" y="24742139"/>
          <a:ext cx="554353" cy="1270635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571500</xdr:colOff>
      <xdr:row>135</xdr:row>
      <xdr:rowOff>47625</xdr:rowOff>
    </xdr:from>
    <xdr:to>
      <xdr:col>2</xdr:col>
      <xdr:colOff>327661</xdr:colOff>
      <xdr:row>145</xdr:row>
      <xdr:rowOff>91440</xdr:rowOff>
    </xdr:to>
    <xdr:sp macro="" textlink="">
      <xdr:nvSpPr>
        <xdr:cNvPr id="200" name="Line 9"/>
        <xdr:cNvSpPr>
          <a:spLocks noChangeShapeType="1"/>
        </xdr:cNvSpPr>
      </xdr:nvSpPr>
      <xdr:spPr bwMode="auto">
        <a:xfrm>
          <a:off x="2647950" y="22555200"/>
          <a:ext cx="508636" cy="1663065"/>
        </a:xfrm>
        <a:prstGeom prst="line">
          <a:avLst/>
        </a:prstGeom>
        <a:noFill/>
        <a:ln w="19050">
          <a:solidFill>
            <a:srgbClr val="000000"/>
          </a:solidFill>
          <a:prstDash val="sysDash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7</xdr:col>
      <xdr:colOff>76200</xdr:colOff>
      <xdr:row>26</xdr:row>
      <xdr:rowOff>152400</xdr:rowOff>
    </xdr:from>
    <xdr:to>
      <xdr:col>7</xdr:col>
      <xdr:colOff>396240</xdr:colOff>
      <xdr:row>35</xdr:row>
      <xdr:rowOff>45720</xdr:rowOff>
    </xdr:to>
    <xdr:sp macro="" textlink="">
      <xdr:nvSpPr>
        <xdr:cNvPr id="203" name="Line 9"/>
        <xdr:cNvSpPr>
          <a:spLocks noChangeShapeType="1"/>
        </xdr:cNvSpPr>
      </xdr:nvSpPr>
      <xdr:spPr bwMode="auto">
        <a:xfrm flipV="1">
          <a:off x="6949440" y="5036820"/>
          <a:ext cx="320040" cy="141732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7</xdr:col>
      <xdr:colOff>657226</xdr:colOff>
      <xdr:row>31</xdr:row>
      <xdr:rowOff>106680</xdr:rowOff>
    </xdr:from>
    <xdr:to>
      <xdr:col>7</xdr:col>
      <xdr:colOff>729616</xdr:colOff>
      <xdr:row>42</xdr:row>
      <xdr:rowOff>161924</xdr:rowOff>
    </xdr:to>
    <xdr:sp macro="" textlink="">
      <xdr:nvSpPr>
        <xdr:cNvPr id="204" name="Freeform 203"/>
        <xdr:cNvSpPr/>
      </xdr:nvSpPr>
      <xdr:spPr>
        <a:xfrm>
          <a:off x="7324726" y="5697855"/>
          <a:ext cx="72390" cy="1855469"/>
        </a:xfrm>
        <a:custGeom>
          <a:avLst/>
          <a:gdLst>
            <a:gd name="connsiteX0" fmla="*/ 0 w 47625"/>
            <a:gd name="connsiteY0" fmla="*/ 1512887 h 1512887"/>
            <a:gd name="connsiteX1" fmla="*/ 47625 w 47625"/>
            <a:gd name="connsiteY1" fmla="*/ 246062 h 1512887"/>
            <a:gd name="connsiteX2" fmla="*/ 0 w 47625"/>
            <a:gd name="connsiteY2" fmla="*/ 36512 h 151288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7625" h="1512887">
              <a:moveTo>
                <a:pt x="0" y="1512887"/>
              </a:moveTo>
              <a:cubicBezTo>
                <a:pt x="23812" y="1002505"/>
                <a:pt x="47625" y="492124"/>
                <a:pt x="47625" y="246062"/>
              </a:cubicBezTo>
              <a:cubicBezTo>
                <a:pt x="47625" y="0"/>
                <a:pt x="23812" y="18256"/>
                <a:pt x="0" y="36512"/>
              </a:cubicBezTo>
            </a:path>
          </a:pathLst>
        </a:cu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481180</xdr:colOff>
      <xdr:row>33</xdr:row>
      <xdr:rowOff>46865</xdr:rowOff>
    </xdr:from>
    <xdr:to>
      <xdr:col>2</xdr:col>
      <xdr:colOff>535423</xdr:colOff>
      <xdr:row>47</xdr:row>
      <xdr:rowOff>99511</xdr:rowOff>
    </xdr:to>
    <xdr:sp macro="" textlink="">
      <xdr:nvSpPr>
        <xdr:cNvPr id="163" name="Freeform 162"/>
        <xdr:cNvSpPr/>
      </xdr:nvSpPr>
      <xdr:spPr>
        <a:xfrm rot="720000">
          <a:off x="3310105" y="5971415"/>
          <a:ext cx="54243" cy="2329121"/>
        </a:xfrm>
        <a:custGeom>
          <a:avLst/>
          <a:gdLst>
            <a:gd name="connsiteX0" fmla="*/ 0 w 47625"/>
            <a:gd name="connsiteY0" fmla="*/ 1512887 h 1512887"/>
            <a:gd name="connsiteX1" fmla="*/ 47625 w 47625"/>
            <a:gd name="connsiteY1" fmla="*/ 246062 h 1512887"/>
            <a:gd name="connsiteX2" fmla="*/ 0 w 47625"/>
            <a:gd name="connsiteY2" fmla="*/ 36512 h 151288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7625" h="1512887">
              <a:moveTo>
                <a:pt x="0" y="1512887"/>
              </a:moveTo>
              <a:cubicBezTo>
                <a:pt x="23812" y="1002505"/>
                <a:pt x="47625" y="492124"/>
                <a:pt x="47625" y="246062"/>
              </a:cubicBezTo>
              <a:cubicBezTo>
                <a:pt x="47625" y="0"/>
                <a:pt x="23812" y="18256"/>
                <a:pt x="0" y="36512"/>
              </a:cubicBezTo>
            </a:path>
          </a:pathLst>
        </a:custGeom>
        <a:ln w="19050">
          <a:solidFill>
            <a:schemeClr val="tx1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</xdr:row>
          <xdr:rowOff>133350</xdr:rowOff>
        </xdr:from>
        <xdr:to>
          <xdr:col>1</xdr:col>
          <xdr:colOff>438150</xdr:colOff>
          <xdr:row>3</xdr:row>
          <xdr:rowOff>352425</xdr:rowOff>
        </xdr:to>
        <xdr:sp macro="" textlink="">
          <xdr:nvSpPr>
            <xdr:cNvPr id="3073" name="Option 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99"/>
            </a:solidFill>
            <a:ln w="9525">
              <a:solidFill>
                <a:srgbClr val="993366" mc:Ignorable="a14" a14:legacySpreadsheetColorIndex="61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Firm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438150</xdr:colOff>
          <xdr:row>3</xdr:row>
          <xdr:rowOff>133350</xdr:rowOff>
        </xdr:from>
        <xdr:to>
          <xdr:col>2</xdr:col>
          <xdr:colOff>247650</xdr:colOff>
          <xdr:row>3</xdr:row>
          <xdr:rowOff>352425</xdr:rowOff>
        </xdr:to>
        <xdr:sp macro="" textlink="">
          <xdr:nvSpPr>
            <xdr:cNvPr id="3074" name="Option 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99"/>
            </a:solidFill>
            <a:ln w="9525">
              <a:solidFill>
                <a:srgbClr val="993366" mc:Ignorable="a14" a14:legacySpreadsheetColorIndex="61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Project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47625</xdr:rowOff>
        </xdr:from>
        <xdr:to>
          <xdr:col>2</xdr:col>
          <xdr:colOff>257175</xdr:colOff>
          <xdr:row>4</xdr:row>
          <xdr:rowOff>0</xdr:rowOff>
        </xdr:to>
        <xdr:sp macro="" textlink="">
          <xdr:nvSpPr>
            <xdr:cNvPr id="3075" name="Group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Valuation Object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79</xdr:row>
          <xdr:rowOff>19050</xdr:rowOff>
        </xdr:from>
        <xdr:to>
          <xdr:col>1</xdr:col>
          <xdr:colOff>180975</xdr:colOff>
          <xdr:row>79</xdr:row>
          <xdr:rowOff>152400</xdr:rowOff>
        </xdr:to>
        <xdr:sp macro="" textlink="">
          <xdr:nvSpPr>
            <xdr:cNvPr id="3122" name="Spinner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9</xdr:row>
          <xdr:rowOff>0</xdr:rowOff>
        </xdr:from>
        <xdr:to>
          <xdr:col>1</xdr:col>
          <xdr:colOff>180975</xdr:colOff>
          <xdr:row>9</xdr:row>
          <xdr:rowOff>0</xdr:rowOff>
        </xdr:to>
        <xdr:sp macro="" textlink="">
          <xdr:nvSpPr>
            <xdr:cNvPr id="3124" name="Spinner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87</xdr:row>
          <xdr:rowOff>0</xdr:rowOff>
        </xdr:from>
        <xdr:to>
          <xdr:col>1</xdr:col>
          <xdr:colOff>152400</xdr:colOff>
          <xdr:row>87</xdr:row>
          <xdr:rowOff>0</xdr:rowOff>
        </xdr:to>
        <xdr:sp macro="" textlink="">
          <xdr:nvSpPr>
            <xdr:cNvPr id="3125" name="Spinner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27</xdr:row>
          <xdr:rowOff>19050</xdr:rowOff>
        </xdr:from>
        <xdr:to>
          <xdr:col>6</xdr:col>
          <xdr:colOff>180975</xdr:colOff>
          <xdr:row>27</xdr:row>
          <xdr:rowOff>152400</xdr:rowOff>
        </xdr:to>
        <xdr:sp macro="" textlink="">
          <xdr:nvSpPr>
            <xdr:cNvPr id="3126" name="Spinner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133350</xdr:rowOff>
        </xdr:from>
        <xdr:to>
          <xdr:col>1</xdr:col>
          <xdr:colOff>504825</xdr:colOff>
          <xdr:row>9</xdr:row>
          <xdr:rowOff>352425</xdr:rowOff>
        </xdr:to>
        <xdr:sp macro="" textlink="">
          <xdr:nvSpPr>
            <xdr:cNvPr id="3127" name="Option Button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99"/>
            </a:solidFill>
            <a:ln w="9525">
              <a:solidFill>
                <a:srgbClr val="993366" mc:Ignorable="a14" a14:legacySpreadsheetColorIndex="61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504825</xdr:colOff>
          <xdr:row>9</xdr:row>
          <xdr:rowOff>133350</xdr:rowOff>
        </xdr:from>
        <xdr:to>
          <xdr:col>2</xdr:col>
          <xdr:colOff>200025</xdr:colOff>
          <xdr:row>9</xdr:row>
          <xdr:rowOff>352425</xdr:rowOff>
        </xdr:to>
        <xdr:sp macro="" textlink="">
          <xdr:nvSpPr>
            <xdr:cNvPr id="3128" name="Option Button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99"/>
            </a:solidFill>
            <a:ln w="9525">
              <a:solidFill>
                <a:srgbClr val="993366" mc:Ignorable="a14" a14:legacySpreadsheetColorIndex="61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47625</xdr:rowOff>
        </xdr:from>
        <xdr:to>
          <xdr:col>2</xdr:col>
          <xdr:colOff>209550</xdr:colOff>
          <xdr:row>10</xdr:row>
          <xdr:rowOff>0</xdr:rowOff>
        </xdr:to>
        <xdr:sp macro="" textlink="">
          <xdr:nvSpPr>
            <xdr:cNvPr id="3129" name="Group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Infinite Horizon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7</xdr:row>
          <xdr:rowOff>19050</xdr:rowOff>
        </xdr:from>
        <xdr:to>
          <xdr:col>1</xdr:col>
          <xdr:colOff>180975</xdr:colOff>
          <xdr:row>7</xdr:row>
          <xdr:rowOff>152400</xdr:rowOff>
        </xdr:to>
        <xdr:sp macro="" textlink="">
          <xdr:nvSpPr>
            <xdr:cNvPr id="3133" name="Spinner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6</xdr:row>
          <xdr:rowOff>19050</xdr:rowOff>
        </xdr:from>
        <xdr:to>
          <xdr:col>1</xdr:col>
          <xdr:colOff>180975</xdr:colOff>
          <xdr:row>6</xdr:row>
          <xdr:rowOff>152400</xdr:rowOff>
        </xdr:to>
        <xdr:sp macro="" textlink="">
          <xdr:nvSpPr>
            <xdr:cNvPr id="3134" name="Spinner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19050</xdr:rowOff>
        </xdr:from>
        <xdr:to>
          <xdr:col>1</xdr:col>
          <xdr:colOff>180975</xdr:colOff>
          <xdr:row>5</xdr:row>
          <xdr:rowOff>152400</xdr:rowOff>
        </xdr:to>
        <xdr:sp macro="" textlink="">
          <xdr:nvSpPr>
            <xdr:cNvPr id="3135" name="Spinner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4</xdr:row>
          <xdr:rowOff>19050</xdr:rowOff>
        </xdr:from>
        <xdr:to>
          <xdr:col>1</xdr:col>
          <xdr:colOff>180975</xdr:colOff>
          <xdr:row>4</xdr:row>
          <xdr:rowOff>152400</xdr:rowOff>
        </xdr:to>
        <xdr:sp macro="" textlink="">
          <xdr:nvSpPr>
            <xdr:cNvPr id="3136" name="Spinner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8</xdr:row>
          <xdr:rowOff>19050</xdr:rowOff>
        </xdr:from>
        <xdr:to>
          <xdr:col>1</xdr:col>
          <xdr:colOff>180975</xdr:colOff>
          <xdr:row>8</xdr:row>
          <xdr:rowOff>152400</xdr:rowOff>
        </xdr:to>
        <xdr:sp macro="" textlink="">
          <xdr:nvSpPr>
            <xdr:cNvPr id="3137" name="Spinner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2</xdr:col>
          <xdr:colOff>180975</xdr:colOff>
          <xdr:row>14</xdr:row>
          <xdr:rowOff>152400</xdr:rowOff>
        </xdr:to>
        <xdr:sp macro="" textlink="">
          <xdr:nvSpPr>
            <xdr:cNvPr id="3152" name="Spinner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14</xdr:row>
          <xdr:rowOff>19050</xdr:rowOff>
        </xdr:from>
        <xdr:to>
          <xdr:col>3</xdr:col>
          <xdr:colOff>180975</xdr:colOff>
          <xdr:row>14</xdr:row>
          <xdr:rowOff>152400</xdr:rowOff>
        </xdr:to>
        <xdr:sp macro="" textlink="">
          <xdr:nvSpPr>
            <xdr:cNvPr id="3153" name="Spinner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14</xdr:row>
          <xdr:rowOff>19050</xdr:rowOff>
        </xdr:from>
        <xdr:to>
          <xdr:col>4</xdr:col>
          <xdr:colOff>180975</xdr:colOff>
          <xdr:row>14</xdr:row>
          <xdr:rowOff>152400</xdr:rowOff>
        </xdr:to>
        <xdr:sp macro="" textlink="">
          <xdr:nvSpPr>
            <xdr:cNvPr id="3154" name="Spinner 82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14</xdr:row>
          <xdr:rowOff>19050</xdr:rowOff>
        </xdr:from>
        <xdr:to>
          <xdr:col>5</xdr:col>
          <xdr:colOff>180975</xdr:colOff>
          <xdr:row>14</xdr:row>
          <xdr:rowOff>152400</xdr:rowOff>
        </xdr:to>
        <xdr:sp macro="" textlink="">
          <xdr:nvSpPr>
            <xdr:cNvPr id="3155" name="Spinner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14</xdr:row>
          <xdr:rowOff>19050</xdr:rowOff>
        </xdr:from>
        <xdr:to>
          <xdr:col>6</xdr:col>
          <xdr:colOff>180975</xdr:colOff>
          <xdr:row>14</xdr:row>
          <xdr:rowOff>152400</xdr:rowOff>
        </xdr:to>
        <xdr:sp macro="" textlink="">
          <xdr:nvSpPr>
            <xdr:cNvPr id="3156" name="Spinner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14</xdr:row>
          <xdr:rowOff>19050</xdr:rowOff>
        </xdr:from>
        <xdr:to>
          <xdr:col>7</xdr:col>
          <xdr:colOff>180975</xdr:colOff>
          <xdr:row>14</xdr:row>
          <xdr:rowOff>152400</xdr:rowOff>
        </xdr:to>
        <xdr:sp macro="" textlink="">
          <xdr:nvSpPr>
            <xdr:cNvPr id="3157" name="Spinner 85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2</xdr:col>
          <xdr:colOff>180975</xdr:colOff>
          <xdr:row>15</xdr:row>
          <xdr:rowOff>152400</xdr:rowOff>
        </xdr:to>
        <xdr:sp macro="" textlink="">
          <xdr:nvSpPr>
            <xdr:cNvPr id="3158" name="Spinner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15</xdr:row>
          <xdr:rowOff>19050</xdr:rowOff>
        </xdr:from>
        <xdr:to>
          <xdr:col>3</xdr:col>
          <xdr:colOff>180975</xdr:colOff>
          <xdr:row>15</xdr:row>
          <xdr:rowOff>152400</xdr:rowOff>
        </xdr:to>
        <xdr:sp macro="" textlink="">
          <xdr:nvSpPr>
            <xdr:cNvPr id="3159" name="Spinner 87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15</xdr:row>
          <xdr:rowOff>19050</xdr:rowOff>
        </xdr:from>
        <xdr:to>
          <xdr:col>4</xdr:col>
          <xdr:colOff>180975</xdr:colOff>
          <xdr:row>15</xdr:row>
          <xdr:rowOff>152400</xdr:rowOff>
        </xdr:to>
        <xdr:sp macro="" textlink="">
          <xdr:nvSpPr>
            <xdr:cNvPr id="3160" name="Spinner 88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15</xdr:row>
          <xdr:rowOff>19050</xdr:rowOff>
        </xdr:from>
        <xdr:to>
          <xdr:col>5</xdr:col>
          <xdr:colOff>180975</xdr:colOff>
          <xdr:row>15</xdr:row>
          <xdr:rowOff>152400</xdr:rowOff>
        </xdr:to>
        <xdr:sp macro="" textlink="">
          <xdr:nvSpPr>
            <xdr:cNvPr id="3161" name="Spinner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19050</xdr:rowOff>
        </xdr:from>
        <xdr:to>
          <xdr:col>6</xdr:col>
          <xdr:colOff>180975</xdr:colOff>
          <xdr:row>15</xdr:row>
          <xdr:rowOff>152400</xdr:rowOff>
        </xdr:to>
        <xdr:sp macro="" textlink="">
          <xdr:nvSpPr>
            <xdr:cNvPr id="3162" name="Spinner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15</xdr:row>
          <xdr:rowOff>19050</xdr:rowOff>
        </xdr:from>
        <xdr:to>
          <xdr:col>7</xdr:col>
          <xdr:colOff>180975</xdr:colOff>
          <xdr:row>15</xdr:row>
          <xdr:rowOff>152400</xdr:rowOff>
        </xdr:to>
        <xdr:sp macro="" textlink="">
          <xdr:nvSpPr>
            <xdr:cNvPr id="3163" name="Spinner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17</xdr:row>
          <xdr:rowOff>19050</xdr:rowOff>
        </xdr:from>
        <xdr:to>
          <xdr:col>2</xdr:col>
          <xdr:colOff>180975</xdr:colOff>
          <xdr:row>17</xdr:row>
          <xdr:rowOff>152400</xdr:rowOff>
        </xdr:to>
        <xdr:sp macro="" textlink="">
          <xdr:nvSpPr>
            <xdr:cNvPr id="3164" name="Spinner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17</xdr:row>
          <xdr:rowOff>19050</xdr:rowOff>
        </xdr:from>
        <xdr:to>
          <xdr:col>3</xdr:col>
          <xdr:colOff>180975</xdr:colOff>
          <xdr:row>17</xdr:row>
          <xdr:rowOff>152400</xdr:rowOff>
        </xdr:to>
        <xdr:sp macro="" textlink="">
          <xdr:nvSpPr>
            <xdr:cNvPr id="3165" name="Spinner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17</xdr:row>
          <xdr:rowOff>19050</xdr:rowOff>
        </xdr:from>
        <xdr:to>
          <xdr:col>4</xdr:col>
          <xdr:colOff>180975</xdr:colOff>
          <xdr:row>17</xdr:row>
          <xdr:rowOff>152400</xdr:rowOff>
        </xdr:to>
        <xdr:sp macro="" textlink="">
          <xdr:nvSpPr>
            <xdr:cNvPr id="3166" name="Spinner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17</xdr:row>
          <xdr:rowOff>19050</xdr:rowOff>
        </xdr:from>
        <xdr:to>
          <xdr:col>5</xdr:col>
          <xdr:colOff>180975</xdr:colOff>
          <xdr:row>17</xdr:row>
          <xdr:rowOff>152400</xdr:rowOff>
        </xdr:to>
        <xdr:sp macro="" textlink="">
          <xdr:nvSpPr>
            <xdr:cNvPr id="3167" name="Spinner 95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17</xdr:row>
          <xdr:rowOff>19050</xdr:rowOff>
        </xdr:from>
        <xdr:to>
          <xdr:col>6</xdr:col>
          <xdr:colOff>180975</xdr:colOff>
          <xdr:row>17</xdr:row>
          <xdr:rowOff>152400</xdr:rowOff>
        </xdr:to>
        <xdr:sp macro="" textlink="">
          <xdr:nvSpPr>
            <xdr:cNvPr id="3168" name="Spinner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17</xdr:row>
          <xdr:rowOff>19050</xdr:rowOff>
        </xdr:from>
        <xdr:to>
          <xdr:col>7</xdr:col>
          <xdr:colOff>180975</xdr:colOff>
          <xdr:row>17</xdr:row>
          <xdr:rowOff>152400</xdr:rowOff>
        </xdr:to>
        <xdr:sp macro="" textlink="">
          <xdr:nvSpPr>
            <xdr:cNvPr id="3169" name="Spinner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26</xdr:row>
          <xdr:rowOff>19050</xdr:rowOff>
        </xdr:from>
        <xdr:to>
          <xdr:col>2</xdr:col>
          <xdr:colOff>180975</xdr:colOff>
          <xdr:row>26</xdr:row>
          <xdr:rowOff>152400</xdr:rowOff>
        </xdr:to>
        <xdr:sp macro="" textlink="">
          <xdr:nvSpPr>
            <xdr:cNvPr id="3170" name="Spinner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26</xdr:row>
          <xdr:rowOff>19050</xdr:rowOff>
        </xdr:from>
        <xdr:to>
          <xdr:col>3</xdr:col>
          <xdr:colOff>180975</xdr:colOff>
          <xdr:row>26</xdr:row>
          <xdr:rowOff>152400</xdr:rowOff>
        </xdr:to>
        <xdr:sp macro="" textlink="">
          <xdr:nvSpPr>
            <xdr:cNvPr id="3171" name="Spinner 99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26</xdr:row>
          <xdr:rowOff>19050</xdr:rowOff>
        </xdr:from>
        <xdr:to>
          <xdr:col>4</xdr:col>
          <xdr:colOff>180975</xdr:colOff>
          <xdr:row>26</xdr:row>
          <xdr:rowOff>152400</xdr:rowOff>
        </xdr:to>
        <xdr:sp macro="" textlink="">
          <xdr:nvSpPr>
            <xdr:cNvPr id="3172" name="Spinner 100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26</xdr:row>
          <xdr:rowOff>19050</xdr:rowOff>
        </xdr:from>
        <xdr:to>
          <xdr:col>5</xdr:col>
          <xdr:colOff>180975</xdr:colOff>
          <xdr:row>26</xdr:row>
          <xdr:rowOff>152400</xdr:rowOff>
        </xdr:to>
        <xdr:sp macro="" textlink="">
          <xdr:nvSpPr>
            <xdr:cNvPr id="3173" name="Spinner 101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26</xdr:row>
          <xdr:rowOff>19050</xdr:rowOff>
        </xdr:from>
        <xdr:to>
          <xdr:col>6</xdr:col>
          <xdr:colOff>180975</xdr:colOff>
          <xdr:row>26</xdr:row>
          <xdr:rowOff>152400</xdr:rowOff>
        </xdr:to>
        <xdr:sp macro="" textlink="">
          <xdr:nvSpPr>
            <xdr:cNvPr id="3174" name="Spinner 102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28</xdr:row>
          <xdr:rowOff>19050</xdr:rowOff>
        </xdr:from>
        <xdr:to>
          <xdr:col>2</xdr:col>
          <xdr:colOff>180975</xdr:colOff>
          <xdr:row>28</xdr:row>
          <xdr:rowOff>152400</xdr:rowOff>
        </xdr:to>
        <xdr:sp macro="" textlink="">
          <xdr:nvSpPr>
            <xdr:cNvPr id="3176" name="Spinner 104" hidden="1">
              <a:extLst>
                <a:ext uri="{63B3BB69-23CF-44E3-9099-C40C66FF867C}">
                  <a14:compatExt spid="_x0000_s3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28</xdr:row>
          <xdr:rowOff>19050</xdr:rowOff>
        </xdr:from>
        <xdr:to>
          <xdr:col>3</xdr:col>
          <xdr:colOff>180975</xdr:colOff>
          <xdr:row>28</xdr:row>
          <xdr:rowOff>152400</xdr:rowOff>
        </xdr:to>
        <xdr:sp macro="" textlink="">
          <xdr:nvSpPr>
            <xdr:cNvPr id="3177" name="Spinner 105" hidden="1">
              <a:extLst>
                <a:ext uri="{63B3BB69-23CF-44E3-9099-C40C66FF867C}">
                  <a14:compatExt spid="_x0000_s3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28</xdr:row>
          <xdr:rowOff>19050</xdr:rowOff>
        </xdr:from>
        <xdr:to>
          <xdr:col>4</xdr:col>
          <xdr:colOff>180975</xdr:colOff>
          <xdr:row>28</xdr:row>
          <xdr:rowOff>152400</xdr:rowOff>
        </xdr:to>
        <xdr:sp macro="" textlink="">
          <xdr:nvSpPr>
            <xdr:cNvPr id="3178" name="Spinner 106" hidden="1">
              <a:extLst>
                <a:ext uri="{63B3BB69-23CF-44E3-9099-C40C66FF867C}">
                  <a14:compatExt spid="_x0000_s3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28</xdr:row>
          <xdr:rowOff>19050</xdr:rowOff>
        </xdr:from>
        <xdr:to>
          <xdr:col>5</xdr:col>
          <xdr:colOff>180975</xdr:colOff>
          <xdr:row>28</xdr:row>
          <xdr:rowOff>152400</xdr:rowOff>
        </xdr:to>
        <xdr:sp macro="" textlink="">
          <xdr:nvSpPr>
            <xdr:cNvPr id="3179" name="Spinner 107" hidden="1">
              <a:extLst>
                <a:ext uri="{63B3BB69-23CF-44E3-9099-C40C66FF867C}">
                  <a14:compatExt spid="_x0000_s3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28</xdr:row>
          <xdr:rowOff>19050</xdr:rowOff>
        </xdr:from>
        <xdr:to>
          <xdr:col>6</xdr:col>
          <xdr:colOff>180975</xdr:colOff>
          <xdr:row>28</xdr:row>
          <xdr:rowOff>152400</xdr:rowOff>
        </xdr:to>
        <xdr:sp macro="" textlink="">
          <xdr:nvSpPr>
            <xdr:cNvPr id="3180" name="Spinner 108" hidden="1">
              <a:extLst>
                <a:ext uri="{63B3BB69-23CF-44E3-9099-C40C66FF867C}">
                  <a14:compatExt spid="_x0000_s3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28</xdr:row>
          <xdr:rowOff>19050</xdr:rowOff>
        </xdr:from>
        <xdr:to>
          <xdr:col>7</xdr:col>
          <xdr:colOff>180975</xdr:colOff>
          <xdr:row>28</xdr:row>
          <xdr:rowOff>152400</xdr:rowOff>
        </xdr:to>
        <xdr:sp macro="" textlink="">
          <xdr:nvSpPr>
            <xdr:cNvPr id="3181" name="Spinner 109" hidden="1">
              <a:extLst>
                <a:ext uri="{63B3BB69-23CF-44E3-9099-C40C66FF867C}">
                  <a14:compatExt spid="_x0000_s3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31</xdr:row>
          <xdr:rowOff>19050</xdr:rowOff>
        </xdr:from>
        <xdr:to>
          <xdr:col>2</xdr:col>
          <xdr:colOff>180975</xdr:colOff>
          <xdr:row>31</xdr:row>
          <xdr:rowOff>152400</xdr:rowOff>
        </xdr:to>
        <xdr:sp macro="" textlink="">
          <xdr:nvSpPr>
            <xdr:cNvPr id="3182" name="Spinner 110" hidden="1">
              <a:extLst>
                <a:ext uri="{63B3BB69-23CF-44E3-9099-C40C66FF867C}">
                  <a14:compatExt spid="_x0000_s3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31</xdr:row>
          <xdr:rowOff>19050</xdr:rowOff>
        </xdr:from>
        <xdr:to>
          <xdr:col>3</xdr:col>
          <xdr:colOff>180975</xdr:colOff>
          <xdr:row>31</xdr:row>
          <xdr:rowOff>152400</xdr:rowOff>
        </xdr:to>
        <xdr:sp macro="" textlink="">
          <xdr:nvSpPr>
            <xdr:cNvPr id="3183" name="Spinner 111" hidden="1">
              <a:extLst>
                <a:ext uri="{63B3BB69-23CF-44E3-9099-C40C66FF867C}">
                  <a14:compatExt spid="_x0000_s3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31</xdr:row>
          <xdr:rowOff>19050</xdr:rowOff>
        </xdr:from>
        <xdr:to>
          <xdr:col>4</xdr:col>
          <xdr:colOff>180975</xdr:colOff>
          <xdr:row>31</xdr:row>
          <xdr:rowOff>152400</xdr:rowOff>
        </xdr:to>
        <xdr:sp macro="" textlink="">
          <xdr:nvSpPr>
            <xdr:cNvPr id="3184" name="Spinner 112" hidden="1">
              <a:extLst>
                <a:ext uri="{63B3BB69-23CF-44E3-9099-C40C66FF867C}">
                  <a14:compatExt spid="_x0000_s3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31</xdr:row>
          <xdr:rowOff>19050</xdr:rowOff>
        </xdr:from>
        <xdr:to>
          <xdr:col>5</xdr:col>
          <xdr:colOff>180975</xdr:colOff>
          <xdr:row>31</xdr:row>
          <xdr:rowOff>152400</xdr:rowOff>
        </xdr:to>
        <xdr:sp macro="" textlink="">
          <xdr:nvSpPr>
            <xdr:cNvPr id="3185" name="Spinner 113" hidden="1">
              <a:extLst>
                <a:ext uri="{63B3BB69-23CF-44E3-9099-C40C66FF867C}">
                  <a14:compatExt spid="_x0000_s3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31</xdr:row>
          <xdr:rowOff>19050</xdr:rowOff>
        </xdr:from>
        <xdr:to>
          <xdr:col>6</xdr:col>
          <xdr:colOff>180975</xdr:colOff>
          <xdr:row>31</xdr:row>
          <xdr:rowOff>152400</xdr:rowOff>
        </xdr:to>
        <xdr:sp macro="" textlink="">
          <xdr:nvSpPr>
            <xdr:cNvPr id="3186" name="Spinner 114" hidden="1">
              <a:extLst>
                <a:ext uri="{63B3BB69-23CF-44E3-9099-C40C66FF867C}">
                  <a14:compatExt spid="_x0000_s3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3</xdr:col>
      <xdr:colOff>76200</xdr:colOff>
      <xdr:row>1</xdr:row>
      <xdr:rowOff>38100</xdr:rowOff>
    </xdr:from>
    <xdr:to>
      <xdr:col>6</xdr:col>
      <xdr:colOff>108028</xdr:colOff>
      <xdr:row>3</xdr:row>
      <xdr:rowOff>189779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57600" y="371475"/>
          <a:ext cx="2365453" cy="475529"/>
        </a:xfrm>
        <a:prstGeom prst="rect">
          <a:avLst/>
        </a:prstGeom>
      </xdr:spPr>
    </xdr:pic>
    <xdr:clientData/>
  </xdr:twoCellAnchor>
  <xdr:twoCellAnchor editAs="oneCell">
    <xdr:from>
      <xdr:col>3</xdr:col>
      <xdr:colOff>390525</xdr:colOff>
      <xdr:row>3</xdr:row>
      <xdr:rowOff>133350</xdr:rowOff>
    </xdr:from>
    <xdr:to>
      <xdr:col>6</xdr:col>
      <xdr:colOff>538187</xdr:colOff>
      <xdr:row>5</xdr:row>
      <xdr:rowOff>121583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71925" y="790575"/>
          <a:ext cx="2481287" cy="512108"/>
        </a:xfrm>
        <a:prstGeom prst="rect">
          <a:avLst/>
        </a:prstGeom>
      </xdr:spPr>
    </xdr:pic>
    <xdr:clientData/>
  </xdr:twoCellAnchor>
  <xdr:twoCellAnchor editAs="oneCell">
    <xdr:from>
      <xdr:col>3</xdr:col>
      <xdr:colOff>657225</xdr:colOff>
      <xdr:row>5</xdr:row>
      <xdr:rowOff>66675</xdr:rowOff>
    </xdr:from>
    <xdr:to>
      <xdr:col>6</xdr:col>
      <xdr:colOff>750018</xdr:colOff>
      <xdr:row>8</xdr:row>
      <xdr:rowOff>93008</xdr:rowOff>
    </xdr:to>
    <xdr:pic>
      <xdr:nvPicPr>
        <xdr:cNvPr id="3138" name="Picture 313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38625" y="1247775"/>
          <a:ext cx="2426418" cy="512108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571500</xdr:colOff>
      <xdr:row>8</xdr:row>
      <xdr:rowOff>28575</xdr:rowOff>
    </xdr:from>
    <xdr:to>
      <xdr:col>7</xdr:col>
      <xdr:colOff>679528</xdr:colOff>
      <xdr:row>10</xdr:row>
      <xdr:rowOff>16808</xdr:rowOff>
    </xdr:to>
    <xdr:pic>
      <xdr:nvPicPr>
        <xdr:cNvPr id="3139" name="Picture 313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981575" y="1695450"/>
          <a:ext cx="2365453" cy="51210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28575</xdr:rowOff>
    </xdr:from>
    <xdr:to>
      <xdr:col>1</xdr:col>
      <xdr:colOff>496285</xdr:colOff>
      <xdr:row>37</xdr:row>
      <xdr:rowOff>155868</xdr:rowOff>
    </xdr:to>
    <xdr:pic>
      <xdr:nvPicPr>
        <xdr:cNvPr id="3140" name="Picture 313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286500"/>
          <a:ext cx="2572735" cy="451143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37</xdr:row>
      <xdr:rowOff>95250</xdr:rowOff>
    </xdr:from>
    <xdr:to>
      <xdr:col>1</xdr:col>
      <xdr:colOff>621244</xdr:colOff>
      <xdr:row>40</xdr:row>
      <xdr:rowOff>66715</xdr:rowOff>
    </xdr:to>
    <xdr:pic>
      <xdr:nvPicPr>
        <xdr:cNvPr id="3142" name="Picture 314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8600" y="6677025"/>
          <a:ext cx="2469094" cy="457240"/>
        </a:xfrm>
        <a:prstGeom prst="rect">
          <a:avLst/>
        </a:prstGeom>
      </xdr:spPr>
    </xdr:pic>
    <xdr:clientData/>
  </xdr:twoCellAnchor>
  <xdr:twoCellAnchor editAs="oneCell">
    <xdr:from>
      <xdr:col>0</xdr:col>
      <xdr:colOff>752475</xdr:colOff>
      <xdr:row>40</xdr:row>
      <xdr:rowOff>0</xdr:rowOff>
    </xdr:from>
    <xdr:to>
      <xdr:col>2</xdr:col>
      <xdr:colOff>8563</xdr:colOff>
      <xdr:row>43</xdr:row>
      <xdr:rowOff>26333</xdr:rowOff>
    </xdr:to>
    <xdr:pic>
      <xdr:nvPicPr>
        <xdr:cNvPr id="3144" name="Picture 314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52475" y="7067550"/>
          <a:ext cx="2085013" cy="512108"/>
        </a:xfrm>
        <a:prstGeom prst="rect">
          <a:avLst/>
        </a:prstGeom>
      </xdr:spPr>
    </xdr:pic>
    <xdr:clientData/>
  </xdr:twoCellAnchor>
  <xdr:twoCellAnchor editAs="oneCell">
    <xdr:from>
      <xdr:col>0</xdr:col>
      <xdr:colOff>581025</xdr:colOff>
      <xdr:row>42</xdr:row>
      <xdr:rowOff>123825</xdr:rowOff>
    </xdr:from>
    <xdr:to>
      <xdr:col>2</xdr:col>
      <xdr:colOff>148036</xdr:colOff>
      <xdr:row>45</xdr:row>
      <xdr:rowOff>150158</xdr:rowOff>
    </xdr:to>
    <xdr:pic>
      <xdr:nvPicPr>
        <xdr:cNvPr id="3146" name="Picture 3145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81025" y="7515225"/>
          <a:ext cx="2395936" cy="512108"/>
        </a:xfrm>
        <a:prstGeom prst="rect">
          <a:avLst/>
        </a:prstGeom>
      </xdr:spPr>
    </xdr:pic>
    <xdr:clientData/>
  </xdr:twoCellAnchor>
  <xdr:twoCellAnchor editAs="oneCell">
    <xdr:from>
      <xdr:col>0</xdr:col>
      <xdr:colOff>876300</xdr:colOff>
      <xdr:row>45</xdr:row>
      <xdr:rowOff>133350</xdr:rowOff>
    </xdr:from>
    <xdr:to>
      <xdr:col>2</xdr:col>
      <xdr:colOff>181160</xdr:colOff>
      <xdr:row>48</xdr:row>
      <xdr:rowOff>135297</xdr:rowOff>
    </xdr:to>
    <xdr:pic>
      <xdr:nvPicPr>
        <xdr:cNvPr id="3148" name="Picture 3147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76300" y="8010525"/>
          <a:ext cx="2133785" cy="487722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35</xdr:row>
      <xdr:rowOff>0</xdr:rowOff>
    </xdr:from>
    <xdr:to>
      <xdr:col>7</xdr:col>
      <xdr:colOff>731755</xdr:colOff>
      <xdr:row>43</xdr:row>
      <xdr:rowOff>39740</xdr:rowOff>
    </xdr:to>
    <xdr:pic>
      <xdr:nvPicPr>
        <xdr:cNvPr id="3150" name="Picture 3149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686300" y="6257925"/>
          <a:ext cx="2712955" cy="1335140"/>
        </a:xfrm>
        <a:prstGeom prst="rect">
          <a:avLst/>
        </a:prstGeom>
      </xdr:spPr>
    </xdr:pic>
    <xdr:clientData/>
  </xdr:twoCellAnchor>
  <xdr:twoCellAnchor editAs="oneCell">
    <xdr:from>
      <xdr:col>4</xdr:col>
      <xdr:colOff>371475</xdr:colOff>
      <xdr:row>42</xdr:row>
      <xdr:rowOff>133350</xdr:rowOff>
    </xdr:from>
    <xdr:to>
      <xdr:col>8</xdr:col>
      <xdr:colOff>86723</xdr:colOff>
      <xdr:row>47</xdr:row>
      <xdr:rowOff>91888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781550" y="7524750"/>
          <a:ext cx="2725148" cy="768163"/>
        </a:xfrm>
        <a:prstGeom prst="rect">
          <a:avLst/>
        </a:prstGeom>
      </xdr:spPr>
    </xdr:pic>
    <xdr:clientData/>
  </xdr:twoCellAnchor>
  <xdr:twoCellAnchor editAs="oneCell">
    <xdr:from>
      <xdr:col>2</xdr:col>
      <xdr:colOff>409575</xdr:colOff>
      <xdr:row>42</xdr:row>
      <xdr:rowOff>133350</xdr:rowOff>
    </xdr:from>
    <xdr:to>
      <xdr:col>4</xdr:col>
      <xdr:colOff>504970</xdr:colOff>
      <xdr:row>47</xdr:row>
      <xdr:rowOff>67501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238500" y="7524750"/>
          <a:ext cx="1676545" cy="743776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47</xdr:row>
      <xdr:rowOff>38100</xdr:rowOff>
    </xdr:from>
    <xdr:to>
      <xdr:col>7</xdr:col>
      <xdr:colOff>109681</xdr:colOff>
      <xdr:row>51</xdr:row>
      <xdr:rowOff>53</xdr:rowOff>
    </xdr:to>
    <xdr:pic>
      <xdr:nvPicPr>
        <xdr:cNvPr id="3175" name="Picture 3174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924175" y="8239125"/>
          <a:ext cx="3853006" cy="609653"/>
        </a:xfrm>
        <a:prstGeom prst="rect">
          <a:avLst/>
        </a:prstGeom>
      </xdr:spPr>
    </xdr:pic>
    <xdr:clientData/>
  </xdr:twoCellAnchor>
  <xdr:twoCellAnchor editAs="oneCell">
    <xdr:from>
      <xdr:col>0</xdr:col>
      <xdr:colOff>1343025</xdr:colOff>
      <xdr:row>52</xdr:row>
      <xdr:rowOff>142875</xdr:rowOff>
    </xdr:from>
    <xdr:to>
      <xdr:col>2</xdr:col>
      <xdr:colOff>641788</xdr:colOff>
      <xdr:row>56</xdr:row>
      <xdr:rowOff>7283</xdr:rowOff>
    </xdr:to>
    <xdr:pic>
      <xdr:nvPicPr>
        <xdr:cNvPr id="3187" name="Picture 3186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343025" y="9153525"/>
          <a:ext cx="2127688" cy="512108"/>
        </a:xfrm>
        <a:prstGeom prst="rect">
          <a:avLst/>
        </a:prstGeom>
      </xdr:spPr>
    </xdr:pic>
    <xdr:clientData/>
  </xdr:twoCellAnchor>
  <xdr:twoCellAnchor editAs="oneCell">
    <xdr:from>
      <xdr:col>0</xdr:col>
      <xdr:colOff>876300</xdr:colOff>
      <xdr:row>55</xdr:row>
      <xdr:rowOff>104775</xdr:rowOff>
    </xdr:from>
    <xdr:to>
      <xdr:col>2</xdr:col>
      <xdr:colOff>303091</xdr:colOff>
      <xdr:row>58</xdr:row>
      <xdr:rowOff>131108</xdr:rowOff>
    </xdr:to>
    <xdr:pic>
      <xdr:nvPicPr>
        <xdr:cNvPr id="3189" name="Picture 3188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76300" y="9601200"/>
          <a:ext cx="2255716" cy="512108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58</xdr:row>
      <xdr:rowOff>76200</xdr:rowOff>
    </xdr:from>
    <xdr:to>
      <xdr:col>2</xdr:col>
      <xdr:colOff>92046</xdr:colOff>
      <xdr:row>61</xdr:row>
      <xdr:rowOff>102533</xdr:rowOff>
    </xdr:to>
    <xdr:pic>
      <xdr:nvPicPr>
        <xdr:cNvPr id="3191" name="Picture 319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23850" y="10058400"/>
          <a:ext cx="2597121" cy="512108"/>
        </a:xfrm>
        <a:prstGeom prst="rect">
          <a:avLst/>
        </a:prstGeom>
      </xdr:spPr>
    </xdr:pic>
    <xdr:clientData/>
  </xdr:twoCellAnchor>
  <xdr:twoCellAnchor editAs="oneCell">
    <xdr:from>
      <xdr:col>0</xdr:col>
      <xdr:colOff>7620</xdr:colOff>
      <xdr:row>61</xdr:row>
      <xdr:rowOff>38100</xdr:rowOff>
    </xdr:from>
    <xdr:to>
      <xdr:col>2</xdr:col>
      <xdr:colOff>190380</xdr:colOff>
      <xdr:row>64</xdr:row>
      <xdr:rowOff>64433</xdr:rowOff>
    </xdr:to>
    <xdr:pic>
      <xdr:nvPicPr>
        <xdr:cNvPr id="3192" name="Picture 3191"/>
        <xdr:cNvPicPr>
          <a:picLocks noChangeAspect="1"/>
        </xdr:cNvPicPr>
      </xdr:nvPicPr>
      <xdr:blipFill rotWithShape="1">
        <a:blip xmlns:r="http://schemas.openxmlformats.org/officeDocument/2006/relationships" r:embed="rId17"/>
        <a:srcRect l="1518" r="-1518"/>
        <a:stretch/>
      </xdr:blipFill>
      <xdr:spPr>
        <a:xfrm>
          <a:off x="7620" y="10506075"/>
          <a:ext cx="3011685" cy="512108"/>
        </a:xfrm>
        <a:prstGeom prst="rect">
          <a:avLst/>
        </a:prstGeom>
      </xdr:spPr>
    </xdr:pic>
    <xdr:clientData/>
  </xdr:twoCellAnchor>
  <xdr:twoCellAnchor editAs="oneCell">
    <xdr:from>
      <xdr:col>3</xdr:col>
      <xdr:colOff>333375</xdr:colOff>
      <xdr:row>52</xdr:row>
      <xdr:rowOff>152400</xdr:rowOff>
    </xdr:from>
    <xdr:to>
      <xdr:col>6</xdr:col>
      <xdr:colOff>730995</xdr:colOff>
      <xdr:row>56</xdr:row>
      <xdr:rowOff>10712</xdr:rowOff>
    </xdr:to>
    <xdr:pic>
      <xdr:nvPicPr>
        <xdr:cNvPr id="3193" name="Picture 3192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914775" y="9163050"/>
          <a:ext cx="2731245" cy="506012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666750</xdr:colOff>
      <xdr:row>55</xdr:row>
      <xdr:rowOff>95250</xdr:rowOff>
    </xdr:from>
    <xdr:to>
      <xdr:col>6</xdr:col>
      <xdr:colOff>546165</xdr:colOff>
      <xdr:row>58</xdr:row>
      <xdr:rowOff>121583</xdr:rowOff>
    </xdr:to>
    <xdr:pic>
      <xdr:nvPicPr>
        <xdr:cNvPr id="3195" name="Picture 3194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248150" y="9591675"/>
          <a:ext cx="2213040" cy="512108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58</xdr:row>
      <xdr:rowOff>66675</xdr:rowOff>
    </xdr:from>
    <xdr:to>
      <xdr:col>7</xdr:col>
      <xdr:colOff>517629</xdr:colOff>
      <xdr:row>61</xdr:row>
      <xdr:rowOff>93008</xdr:rowOff>
    </xdr:to>
    <xdr:pic>
      <xdr:nvPicPr>
        <xdr:cNvPr id="3196" name="Picture 3195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514850" y="10048875"/>
          <a:ext cx="2670279" cy="512108"/>
        </a:xfrm>
        <a:prstGeom prst="rect">
          <a:avLst/>
        </a:prstGeom>
      </xdr:spPr>
    </xdr:pic>
    <xdr:clientData/>
  </xdr:twoCellAnchor>
  <xdr:twoCellAnchor editAs="oneCell">
    <xdr:from>
      <xdr:col>4</xdr:col>
      <xdr:colOff>400050</xdr:colOff>
      <xdr:row>61</xdr:row>
      <xdr:rowOff>28575</xdr:rowOff>
    </xdr:from>
    <xdr:to>
      <xdr:col>8</xdr:col>
      <xdr:colOff>23850</xdr:colOff>
      <xdr:row>64</xdr:row>
      <xdr:rowOff>54908</xdr:rowOff>
    </xdr:to>
    <xdr:pic>
      <xdr:nvPicPr>
        <xdr:cNvPr id="3198" name="Picture 3197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810125" y="10496550"/>
          <a:ext cx="2633700" cy="51210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87</xdr:row>
      <xdr:rowOff>9525</xdr:rowOff>
    </xdr:from>
    <xdr:to>
      <xdr:col>1</xdr:col>
      <xdr:colOff>368258</xdr:colOff>
      <xdr:row>90</xdr:row>
      <xdr:rowOff>35858</xdr:rowOff>
    </xdr:to>
    <xdr:pic>
      <xdr:nvPicPr>
        <xdr:cNvPr id="3199" name="Picture 3198"/>
        <xdr:cNvPicPr>
          <a:picLocks noChangeAspect="1"/>
        </xdr:cNvPicPr>
      </xdr:nvPicPr>
      <xdr:blipFill rotWithShape="1">
        <a:blip xmlns:r="http://schemas.openxmlformats.org/officeDocument/2006/relationships" r:embed="rId22"/>
        <a:srcRect l="1870" r="-1870"/>
        <a:stretch/>
      </xdr:blipFill>
      <xdr:spPr>
        <a:xfrm>
          <a:off x="0" y="14744700"/>
          <a:ext cx="2444708" cy="512108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89</xdr:row>
      <xdr:rowOff>142875</xdr:rowOff>
    </xdr:from>
    <xdr:to>
      <xdr:col>1</xdr:col>
      <xdr:colOff>398714</xdr:colOff>
      <xdr:row>93</xdr:row>
      <xdr:rowOff>7283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304800" y="15201900"/>
          <a:ext cx="2170364" cy="512108"/>
        </a:xfrm>
        <a:prstGeom prst="rect">
          <a:avLst/>
        </a:prstGeom>
      </xdr:spPr>
    </xdr:pic>
    <xdr:clientData/>
  </xdr:twoCellAnchor>
  <xdr:twoCellAnchor editAs="oneCell">
    <xdr:from>
      <xdr:col>0</xdr:col>
      <xdr:colOff>504825</xdr:colOff>
      <xdr:row>92</xdr:row>
      <xdr:rowOff>142875</xdr:rowOff>
    </xdr:from>
    <xdr:to>
      <xdr:col>1</xdr:col>
      <xdr:colOff>562160</xdr:colOff>
      <xdr:row>96</xdr:row>
      <xdr:rowOff>7283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04825" y="15687675"/>
          <a:ext cx="2133785" cy="512108"/>
        </a:xfrm>
        <a:prstGeom prst="rect">
          <a:avLst/>
        </a:prstGeom>
      </xdr:spPr>
    </xdr:pic>
    <xdr:clientData/>
  </xdr:twoCellAnchor>
  <xdr:twoCellAnchor editAs="oneCell">
    <xdr:from>
      <xdr:col>0</xdr:col>
      <xdr:colOff>523875</xdr:colOff>
      <xdr:row>95</xdr:row>
      <xdr:rowOff>133350</xdr:rowOff>
    </xdr:from>
    <xdr:to>
      <xdr:col>1</xdr:col>
      <xdr:colOff>703141</xdr:colOff>
      <xdr:row>99</xdr:row>
      <xdr:rowOff>3855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23875" y="16163925"/>
          <a:ext cx="2255716" cy="51820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</xdr:colOff>
      <xdr:row>98</xdr:row>
      <xdr:rowOff>104775</xdr:rowOff>
    </xdr:from>
    <xdr:to>
      <xdr:col>2</xdr:col>
      <xdr:colOff>422048</xdr:colOff>
      <xdr:row>101</xdr:row>
      <xdr:rowOff>131108</xdr:rowOff>
    </xdr:to>
    <xdr:pic>
      <xdr:nvPicPr>
        <xdr:cNvPr id="100" name="Picture 99"/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1410" r="-1410"/>
        <a:stretch/>
      </xdr:blipFill>
      <xdr:spPr>
        <a:xfrm>
          <a:off x="7620" y="16621125"/>
          <a:ext cx="3243353" cy="512108"/>
        </a:xfrm>
        <a:prstGeom prst="rect">
          <a:avLst/>
        </a:prstGeom>
      </xdr:spPr>
    </xdr:pic>
    <xdr:clientData/>
  </xdr:twoCellAnchor>
  <xdr:twoCellAnchor editAs="oneCell">
    <xdr:from>
      <xdr:col>3</xdr:col>
      <xdr:colOff>809625</xdr:colOff>
      <xdr:row>86</xdr:row>
      <xdr:rowOff>142875</xdr:rowOff>
    </xdr:from>
    <xdr:to>
      <xdr:col>7</xdr:col>
      <xdr:colOff>527928</xdr:colOff>
      <xdr:row>89</xdr:row>
      <xdr:rowOff>108243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4391025" y="14716125"/>
          <a:ext cx="2804403" cy="451143"/>
        </a:xfrm>
        <a:prstGeom prst="rect">
          <a:avLst/>
        </a:prstGeom>
      </xdr:spPr>
    </xdr:pic>
    <xdr:clientData/>
  </xdr:twoCellAnchor>
  <xdr:twoCellAnchor editAs="oneCell">
    <xdr:from>
      <xdr:col>3</xdr:col>
      <xdr:colOff>657225</xdr:colOff>
      <xdr:row>89</xdr:row>
      <xdr:rowOff>38100</xdr:rowOff>
    </xdr:from>
    <xdr:to>
      <xdr:col>7</xdr:col>
      <xdr:colOff>546231</xdr:colOff>
      <xdr:row>93</xdr:row>
      <xdr:rowOff>152466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4238625" y="15097125"/>
          <a:ext cx="2975106" cy="762066"/>
        </a:xfrm>
        <a:prstGeom prst="rect">
          <a:avLst/>
        </a:prstGeom>
      </xdr:spPr>
    </xdr:pic>
    <xdr:clientData/>
  </xdr:twoCellAnchor>
  <xdr:twoCellAnchor editAs="oneCell">
    <xdr:from>
      <xdr:col>3</xdr:col>
      <xdr:colOff>428625</xdr:colOff>
      <xdr:row>93</xdr:row>
      <xdr:rowOff>85725</xdr:rowOff>
    </xdr:from>
    <xdr:to>
      <xdr:col>6</xdr:col>
      <xdr:colOff>222688</xdr:colOff>
      <xdr:row>96</xdr:row>
      <xdr:rowOff>63286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4010025" y="15792450"/>
          <a:ext cx="2127688" cy="463336"/>
        </a:xfrm>
        <a:prstGeom prst="rect">
          <a:avLst/>
        </a:prstGeom>
      </xdr:spPr>
    </xdr:pic>
    <xdr:clientData/>
  </xdr:twoCellAnchor>
  <xdr:twoCellAnchor editAs="oneCell">
    <xdr:from>
      <xdr:col>2</xdr:col>
      <xdr:colOff>657225</xdr:colOff>
      <xdr:row>96</xdr:row>
      <xdr:rowOff>0</xdr:rowOff>
    </xdr:from>
    <xdr:to>
      <xdr:col>5</xdr:col>
      <xdr:colOff>365937</xdr:colOff>
      <xdr:row>100</xdr:row>
      <xdr:rowOff>108270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3486150" y="16192500"/>
          <a:ext cx="2042337" cy="755970"/>
        </a:xfrm>
        <a:prstGeom prst="rect">
          <a:avLst/>
        </a:prstGeom>
      </xdr:spPr>
    </xdr:pic>
    <xdr:clientData/>
  </xdr:twoCellAnchor>
  <xdr:twoCellAnchor editAs="oneCell">
    <xdr:from>
      <xdr:col>5</xdr:col>
      <xdr:colOff>276225</xdr:colOff>
      <xdr:row>95</xdr:row>
      <xdr:rowOff>152400</xdr:rowOff>
    </xdr:from>
    <xdr:to>
      <xdr:col>8</xdr:col>
      <xdr:colOff>85523</xdr:colOff>
      <xdr:row>101</xdr:row>
      <xdr:rowOff>107522</xdr:rowOff>
    </xdr:to>
    <xdr:pic>
      <xdr:nvPicPr>
        <xdr:cNvPr id="112" name="Picture 11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5438775" y="16182975"/>
          <a:ext cx="2066723" cy="926672"/>
        </a:xfrm>
        <a:prstGeom prst="rect">
          <a:avLst/>
        </a:prstGeom>
      </xdr:spPr>
    </xdr:pic>
    <xdr:clientData/>
  </xdr:twoCellAnchor>
  <xdr:twoCellAnchor editAs="oneCell">
    <xdr:from>
      <xdr:col>2</xdr:col>
      <xdr:colOff>304800</xdr:colOff>
      <xdr:row>100</xdr:row>
      <xdr:rowOff>38100</xdr:rowOff>
    </xdr:from>
    <xdr:to>
      <xdr:col>5</xdr:col>
      <xdr:colOff>373207</xdr:colOff>
      <xdr:row>103</xdr:row>
      <xdr:rowOff>15661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3133725" y="16878300"/>
          <a:ext cx="2402032" cy="463336"/>
        </a:xfrm>
        <a:prstGeom prst="rect">
          <a:avLst/>
        </a:prstGeom>
      </xdr:spPr>
    </xdr:pic>
    <xdr:clientData/>
  </xdr:twoCellAnchor>
  <xdr:twoCellAnchor editAs="oneCell">
    <xdr:from>
      <xdr:col>0</xdr:col>
      <xdr:colOff>1123950</xdr:colOff>
      <xdr:row>104</xdr:row>
      <xdr:rowOff>142875</xdr:rowOff>
    </xdr:from>
    <xdr:to>
      <xdr:col>2</xdr:col>
      <xdr:colOff>434906</xdr:colOff>
      <xdr:row>108</xdr:row>
      <xdr:rowOff>13380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123950" y="17630775"/>
          <a:ext cx="2139881" cy="518205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104</xdr:row>
      <xdr:rowOff>142875</xdr:rowOff>
    </xdr:from>
    <xdr:to>
      <xdr:col>5</xdr:col>
      <xdr:colOff>199450</xdr:colOff>
      <xdr:row>108</xdr:row>
      <xdr:rowOff>13380</xdr:rowOff>
    </xdr:to>
    <xdr:pic>
      <xdr:nvPicPr>
        <xdr:cNvPr id="116" name="Picture 11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3209925" y="17630775"/>
          <a:ext cx="2152075" cy="518205"/>
        </a:xfrm>
        <a:prstGeom prst="rect">
          <a:avLst/>
        </a:prstGeom>
      </xdr:spPr>
    </xdr:pic>
    <xdr:clientData/>
  </xdr:twoCellAnchor>
  <xdr:twoCellAnchor editAs="oneCell">
    <xdr:from>
      <xdr:col>4</xdr:col>
      <xdr:colOff>542925</xdr:colOff>
      <xdr:row>107</xdr:row>
      <xdr:rowOff>95250</xdr:rowOff>
    </xdr:from>
    <xdr:to>
      <xdr:col>7</xdr:col>
      <xdr:colOff>730208</xdr:colOff>
      <xdr:row>112</xdr:row>
      <xdr:rowOff>47691</xdr:rowOff>
    </xdr:to>
    <xdr:pic>
      <xdr:nvPicPr>
        <xdr:cNvPr id="119" name="Picture 11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4953000" y="18068925"/>
          <a:ext cx="2444708" cy="76206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107</xdr:row>
      <xdr:rowOff>95250</xdr:rowOff>
    </xdr:from>
    <xdr:to>
      <xdr:col>2</xdr:col>
      <xdr:colOff>60829</xdr:colOff>
      <xdr:row>112</xdr:row>
      <xdr:rowOff>65981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0" y="18068925"/>
          <a:ext cx="2889754" cy="780356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609600</xdr:colOff>
      <xdr:row>121</xdr:row>
      <xdr:rowOff>133350</xdr:rowOff>
    </xdr:from>
    <xdr:to>
      <xdr:col>8</xdr:col>
      <xdr:colOff>80987</xdr:colOff>
      <xdr:row>126</xdr:row>
      <xdr:rowOff>85791</xdr:rowOff>
    </xdr:to>
    <xdr:pic>
      <xdr:nvPicPr>
        <xdr:cNvPr id="123" name="Picture 122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5019675" y="20373975"/>
          <a:ext cx="2481287" cy="762066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285750</xdr:colOff>
      <xdr:row>126</xdr:row>
      <xdr:rowOff>38100</xdr:rowOff>
    </xdr:from>
    <xdr:to>
      <xdr:col>8</xdr:col>
      <xdr:colOff>68513</xdr:colOff>
      <xdr:row>130</xdr:row>
      <xdr:rowOff>18342</xdr:rowOff>
    </xdr:to>
    <xdr:pic>
      <xdr:nvPicPr>
        <xdr:cNvPr id="126" name="Picture 125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3867150" y="21088350"/>
          <a:ext cx="3621338" cy="627942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419100</xdr:colOff>
      <xdr:row>122</xdr:row>
      <xdr:rowOff>66675</xdr:rowOff>
    </xdr:from>
    <xdr:to>
      <xdr:col>3</xdr:col>
      <xdr:colOff>474861</xdr:colOff>
      <xdr:row>126</xdr:row>
      <xdr:rowOff>28628</xdr:rowOff>
    </xdr:to>
    <xdr:pic>
      <xdr:nvPicPr>
        <xdr:cNvPr id="128" name="Picture 127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495550" y="20469225"/>
          <a:ext cx="1560711" cy="609653"/>
        </a:xfrm>
        <a:prstGeom prst="rect">
          <a:avLst/>
        </a:prstGeom>
      </xdr:spPr>
    </xdr:pic>
    <xdr:clientData/>
  </xdr:twoCellAnchor>
  <xdr:twoCellAnchor editAs="oneCell">
    <xdr:from>
      <xdr:col>0</xdr:col>
      <xdr:colOff>981075</xdr:colOff>
      <xdr:row>126</xdr:row>
      <xdr:rowOff>38100</xdr:rowOff>
    </xdr:from>
    <xdr:to>
      <xdr:col>3</xdr:col>
      <xdr:colOff>118727</xdr:colOff>
      <xdr:row>129</xdr:row>
      <xdr:rowOff>155881</xdr:rowOff>
    </xdr:to>
    <xdr:pic>
      <xdr:nvPicPr>
        <xdr:cNvPr id="129" name="Picture 128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981075" y="21088350"/>
          <a:ext cx="2719052" cy="60355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122</xdr:row>
      <xdr:rowOff>66675</xdr:rowOff>
    </xdr:from>
    <xdr:to>
      <xdr:col>1</xdr:col>
      <xdr:colOff>447513</xdr:colOff>
      <xdr:row>126</xdr:row>
      <xdr:rowOff>59110</xdr:rowOff>
    </xdr:to>
    <xdr:pic>
      <xdr:nvPicPr>
        <xdr:cNvPr id="130" name="Picture 12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0" y="20469225"/>
          <a:ext cx="2523963" cy="640135"/>
        </a:xfrm>
        <a:prstGeom prst="rect">
          <a:avLst/>
        </a:prstGeom>
      </xdr:spPr>
    </xdr:pic>
    <xdr:clientData/>
  </xdr:twoCellAnchor>
  <xdr:twoCellAnchor editAs="oneCell">
    <xdr:from>
      <xdr:col>1</xdr:col>
      <xdr:colOff>485775</xdr:colOff>
      <xdr:row>132</xdr:row>
      <xdr:rowOff>9525</xdr:rowOff>
    </xdr:from>
    <xdr:to>
      <xdr:col>7</xdr:col>
      <xdr:colOff>558569</xdr:colOff>
      <xdr:row>135</xdr:row>
      <xdr:rowOff>151692</xdr:rowOff>
    </xdr:to>
    <xdr:pic>
      <xdr:nvPicPr>
        <xdr:cNvPr id="134" name="Picture 133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562225" y="22031325"/>
          <a:ext cx="4663844" cy="627942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135</xdr:row>
      <xdr:rowOff>76200</xdr:rowOff>
    </xdr:from>
    <xdr:to>
      <xdr:col>8</xdr:col>
      <xdr:colOff>115844</xdr:colOff>
      <xdr:row>140</xdr:row>
      <xdr:rowOff>46931</xdr:rowOff>
    </xdr:to>
    <xdr:pic>
      <xdr:nvPicPr>
        <xdr:cNvPr id="138" name="Picture 137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914650" y="22583775"/>
          <a:ext cx="4621169" cy="780356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133</xdr:row>
      <xdr:rowOff>9525</xdr:rowOff>
    </xdr:from>
    <xdr:to>
      <xdr:col>1</xdr:col>
      <xdr:colOff>598018</xdr:colOff>
      <xdr:row>136</xdr:row>
      <xdr:rowOff>139499</xdr:rowOff>
    </xdr:to>
    <xdr:pic>
      <xdr:nvPicPr>
        <xdr:cNvPr id="140" name="Picture 139"/>
        <xdr:cNvPicPr>
          <a:picLocks noChangeAspect="1"/>
        </xdr:cNvPicPr>
      </xdr:nvPicPr>
      <xdr:blipFill rotWithShape="1">
        <a:blip xmlns:r="http://schemas.openxmlformats.org/officeDocument/2006/relationships" r:embed="rId44"/>
        <a:srcRect l="1728" r="-1728"/>
        <a:stretch/>
      </xdr:blipFill>
      <xdr:spPr>
        <a:xfrm>
          <a:off x="28575" y="22193250"/>
          <a:ext cx="2645893" cy="615749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</xdr:colOff>
      <xdr:row>136</xdr:row>
      <xdr:rowOff>66675</xdr:rowOff>
    </xdr:from>
    <xdr:to>
      <xdr:col>0</xdr:col>
      <xdr:colOff>2001945</xdr:colOff>
      <xdr:row>140</xdr:row>
      <xdr:rowOff>46917</xdr:rowOff>
    </xdr:to>
    <xdr:pic>
      <xdr:nvPicPr>
        <xdr:cNvPr id="142" name="Picture 141"/>
        <xdr:cNvPicPr>
          <a:picLocks noChangeAspect="1"/>
        </xdr:cNvPicPr>
      </xdr:nvPicPr>
      <xdr:blipFill rotWithShape="1">
        <a:blip xmlns:r="http://schemas.openxmlformats.org/officeDocument/2006/relationships" r:embed="rId45"/>
        <a:srcRect l="2315" r="-2315"/>
        <a:stretch/>
      </xdr:blipFill>
      <xdr:spPr>
        <a:xfrm>
          <a:off x="26670" y="22736175"/>
          <a:ext cx="1975275" cy="627942"/>
        </a:xfrm>
        <a:prstGeom prst="rect">
          <a:avLst/>
        </a:prstGeom>
      </xdr:spPr>
    </xdr:pic>
    <xdr:clientData/>
  </xdr:twoCellAnchor>
  <xdr:twoCellAnchor editAs="oneCell">
    <xdr:from>
      <xdr:col>4</xdr:col>
      <xdr:colOff>685800</xdr:colOff>
      <xdr:row>152</xdr:row>
      <xdr:rowOff>9525</xdr:rowOff>
    </xdr:from>
    <xdr:to>
      <xdr:col>8</xdr:col>
      <xdr:colOff>71836</xdr:colOff>
      <xdr:row>156</xdr:row>
      <xdr:rowOff>129988</xdr:rowOff>
    </xdr:to>
    <xdr:pic>
      <xdr:nvPicPr>
        <xdr:cNvPr id="144" name="Picture 143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5095875" y="25269825"/>
          <a:ext cx="2395936" cy="768163"/>
        </a:xfrm>
        <a:prstGeom prst="rect">
          <a:avLst/>
        </a:prstGeom>
      </xdr:spPr>
    </xdr:pic>
    <xdr:clientData/>
  </xdr:twoCellAnchor>
  <xdr:twoCellAnchor editAs="oneCell">
    <xdr:from>
      <xdr:col>3</xdr:col>
      <xdr:colOff>723900</xdr:colOff>
      <xdr:row>156</xdr:row>
      <xdr:rowOff>66675</xdr:rowOff>
    </xdr:from>
    <xdr:to>
      <xdr:col>7</xdr:col>
      <xdr:colOff>9350</xdr:colOff>
      <xdr:row>161</xdr:row>
      <xdr:rowOff>25213</xdr:rowOff>
    </xdr:to>
    <xdr:pic>
      <xdr:nvPicPr>
        <xdr:cNvPr id="145" name="Picture 144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4305300" y="25974675"/>
          <a:ext cx="2371550" cy="768163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152</xdr:row>
      <xdr:rowOff>9525</xdr:rowOff>
    </xdr:from>
    <xdr:to>
      <xdr:col>4</xdr:col>
      <xdr:colOff>60324</xdr:colOff>
      <xdr:row>155</xdr:row>
      <xdr:rowOff>133403</xdr:rowOff>
    </xdr:to>
    <xdr:pic>
      <xdr:nvPicPr>
        <xdr:cNvPr id="171" name="Picture 170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3019425" y="25269825"/>
          <a:ext cx="1450974" cy="609653"/>
        </a:xfrm>
        <a:prstGeom prst="rect">
          <a:avLst/>
        </a:prstGeom>
      </xdr:spPr>
    </xdr:pic>
    <xdr:clientData/>
  </xdr:twoCellAnchor>
  <xdr:twoCellAnchor editAs="oneCell">
    <xdr:from>
      <xdr:col>1</xdr:col>
      <xdr:colOff>695325</xdr:colOff>
      <xdr:row>155</xdr:row>
      <xdr:rowOff>66675</xdr:rowOff>
    </xdr:from>
    <xdr:to>
      <xdr:col>3</xdr:col>
      <xdr:colOff>671831</xdr:colOff>
      <xdr:row>159</xdr:row>
      <xdr:rowOff>22531</xdr:rowOff>
    </xdr:to>
    <xdr:pic>
      <xdr:nvPicPr>
        <xdr:cNvPr id="172" name="Picture 171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2771775" y="25812750"/>
          <a:ext cx="1481456" cy="60355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153</xdr:row>
      <xdr:rowOff>0</xdr:rowOff>
    </xdr:from>
    <xdr:to>
      <xdr:col>0</xdr:col>
      <xdr:colOff>1810669</xdr:colOff>
      <xdr:row>155</xdr:row>
      <xdr:rowOff>145583</xdr:rowOff>
    </xdr:to>
    <xdr:pic>
      <xdr:nvPicPr>
        <xdr:cNvPr id="3076" name="Picture 3075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0" y="25422225"/>
          <a:ext cx="1810669" cy="469433"/>
        </a:xfrm>
        <a:prstGeom prst="rect">
          <a:avLst/>
        </a:prstGeom>
      </xdr:spPr>
    </xdr:pic>
    <xdr:clientData/>
  </xdr:twoCellAnchor>
  <xdr:twoCellAnchor editAs="oneCell">
    <xdr:from>
      <xdr:col>0</xdr:col>
      <xdr:colOff>361950</xdr:colOff>
      <xdr:row>155</xdr:row>
      <xdr:rowOff>66675</xdr:rowOff>
    </xdr:from>
    <xdr:to>
      <xdr:col>0</xdr:col>
      <xdr:colOff>1953144</xdr:colOff>
      <xdr:row>159</xdr:row>
      <xdr:rowOff>59110</xdr:rowOff>
    </xdr:to>
    <xdr:pic>
      <xdr:nvPicPr>
        <xdr:cNvPr id="3077" name="Picture 3076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361950" y="25812750"/>
          <a:ext cx="1591194" cy="640135"/>
        </a:xfrm>
        <a:prstGeom prst="rect">
          <a:avLst/>
        </a:prstGeom>
      </xdr:spPr>
    </xdr:pic>
    <xdr:clientData/>
  </xdr:twoCellAnchor>
  <xdr:twoCellAnchor editAs="oneCell">
    <xdr:from>
      <xdr:col>0</xdr:col>
      <xdr:colOff>1066800</xdr:colOff>
      <xdr:row>158</xdr:row>
      <xdr:rowOff>142875</xdr:rowOff>
    </xdr:from>
    <xdr:to>
      <xdr:col>3</xdr:col>
      <xdr:colOff>247127</xdr:colOff>
      <xdr:row>162</xdr:row>
      <xdr:rowOff>104828</xdr:rowOff>
    </xdr:to>
    <xdr:pic>
      <xdr:nvPicPr>
        <xdr:cNvPr id="3078" name="Picture 3077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1066800" y="26374725"/>
          <a:ext cx="2761727" cy="609653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165</xdr:row>
      <xdr:rowOff>19050</xdr:rowOff>
    </xdr:from>
    <xdr:to>
      <xdr:col>6</xdr:col>
      <xdr:colOff>43687</xdr:colOff>
      <xdr:row>168</xdr:row>
      <xdr:rowOff>51480</xdr:rowOff>
    </xdr:to>
    <xdr:pic>
      <xdr:nvPicPr>
        <xdr:cNvPr id="3079" name="Picture 3078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3038475" y="27384375"/>
          <a:ext cx="2920237" cy="518205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466725</xdr:colOff>
      <xdr:row>167</xdr:row>
      <xdr:rowOff>152400</xdr:rowOff>
    </xdr:from>
    <xdr:to>
      <xdr:col>6</xdr:col>
      <xdr:colOff>571711</xdr:colOff>
      <xdr:row>171</xdr:row>
      <xdr:rowOff>114353</xdr:rowOff>
    </xdr:to>
    <xdr:pic>
      <xdr:nvPicPr>
        <xdr:cNvPr id="3080" name="Picture 3079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4048125" y="27841575"/>
          <a:ext cx="2438611" cy="60965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285750</xdr:colOff>
      <xdr:row>171</xdr:row>
      <xdr:rowOff>85725</xdr:rowOff>
    </xdr:from>
    <xdr:to>
      <xdr:col>6</xdr:col>
      <xdr:colOff>348061</xdr:colOff>
      <xdr:row>175</xdr:row>
      <xdr:rowOff>47678</xdr:rowOff>
    </xdr:to>
    <xdr:pic>
      <xdr:nvPicPr>
        <xdr:cNvPr id="3081" name="Picture 3080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3867150" y="28422600"/>
          <a:ext cx="2395936" cy="609653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166</xdr:row>
      <xdr:rowOff>95250</xdr:rowOff>
    </xdr:from>
    <xdr:to>
      <xdr:col>2</xdr:col>
      <xdr:colOff>223515</xdr:colOff>
      <xdr:row>169</xdr:row>
      <xdr:rowOff>121583</xdr:rowOff>
    </xdr:to>
    <xdr:pic>
      <xdr:nvPicPr>
        <xdr:cNvPr id="3082" name="Picture 3081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180975" y="27622500"/>
          <a:ext cx="2871465" cy="512108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</xdr:colOff>
      <xdr:row>169</xdr:row>
      <xdr:rowOff>66675</xdr:rowOff>
    </xdr:from>
    <xdr:to>
      <xdr:col>2</xdr:col>
      <xdr:colOff>90168</xdr:colOff>
      <xdr:row>174</xdr:row>
      <xdr:rowOff>159336</xdr:rowOff>
    </xdr:to>
    <xdr:pic>
      <xdr:nvPicPr>
        <xdr:cNvPr id="3084" name="Picture 3083"/>
        <xdr:cNvPicPr>
          <a:picLocks noChangeAspect="1"/>
        </xdr:cNvPicPr>
      </xdr:nvPicPr>
      <xdr:blipFill rotWithShape="1">
        <a:blip xmlns:r="http://schemas.openxmlformats.org/officeDocument/2006/relationships" r:embed="rId57"/>
        <a:srcRect l="1575" r="-1575"/>
        <a:stretch/>
      </xdr:blipFill>
      <xdr:spPr>
        <a:xfrm>
          <a:off x="17145" y="28079700"/>
          <a:ext cx="2901948" cy="902286"/>
        </a:xfrm>
        <a:prstGeom prst="rect">
          <a:avLst/>
        </a:prstGeom>
      </xdr:spPr>
    </xdr:pic>
    <xdr:clientData/>
  </xdr:twoCellAnchor>
  <xdr:twoCellAnchor editAs="oneCell">
    <xdr:from>
      <xdr:col>3</xdr:col>
      <xdr:colOff>819150</xdr:colOff>
      <xdr:row>185</xdr:row>
      <xdr:rowOff>38100</xdr:rowOff>
    </xdr:from>
    <xdr:to>
      <xdr:col>8</xdr:col>
      <xdr:colOff>47129</xdr:colOff>
      <xdr:row>191</xdr:row>
      <xdr:rowOff>139539</xdr:rowOff>
    </xdr:to>
    <xdr:pic>
      <xdr:nvPicPr>
        <xdr:cNvPr id="3085" name="Picture 3084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4400550" y="30641925"/>
          <a:ext cx="3066554" cy="1072989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185</xdr:row>
      <xdr:rowOff>38100</xdr:rowOff>
    </xdr:from>
    <xdr:to>
      <xdr:col>3</xdr:col>
      <xdr:colOff>507599</xdr:colOff>
      <xdr:row>188</xdr:row>
      <xdr:rowOff>155881</xdr:rowOff>
    </xdr:to>
    <xdr:pic>
      <xdr:nvPicPr>
        <xdr:cNvPr id="3087" name="Picture 3086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2857500" y="30641925"/>
          <a:ext cx="1231499" cy="60355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186</xdr:row>
      <xdr:rowOff>28575</xdr:rowOff>
    </xdr:from>
    <xdr:to>
      <xdr:col>1</xdr:col>
      <xdr:colOff>215845</xdr:colOff>
      <xdr:row>189</xdr:row>
      <xdr:rowOff>30522</xdr:rowOff>
    </xdr:to>
    <xdr:pic>
      <xdr:nvPicPr>
        <xdr:cNvPr id="3089" name="Picture 3088"/>
        <xdr:cNvPicPr>
          <a:picLocks noChangeAspect="1"/>
        </xdr:cNvPicPr>
      </xdr:nvPicPr>
      <xdr:blipFill rotWithShape="1">
        <a:blip xmlns:r="http://schemas.openxmlformats.org/officeDocument/2006/relationships" r:embed="rId60"/>
        <a:srcRect l="1164" r="-1164"/>
        <a:stretch/>
      </xdr:blipFill>
      <xdr:spPr>
        <a:xfrm>
          <a:off x="0" y="30794325"/>
          <a:ext cx="2292295" cy="487722"/>
        </a:xfrm>
        <a:prstGeom prst="rect">
          <a:avLst/>
        </a:prstGeom>
      </xdr:spPr>
    </xdr:pic>
    <xdr:clientData/>
  </xdr:twoCellAnchor>
  <xdr:twoCellAnchor editAs="oneCell">
    <xdr:from>
      <xdr:col>0</xdr:col>
      <xdr:colOff>41910</xdr:colOff>
      <xdr:row>188</xdr:row>
      <xdr:rowOff>133350</xdr:rowOff>
    </xdr:from>
    <xdr:to>
      <xdr:col>1</xdr:col>
      <xdr:colOff>714994</xdr:colOff>
      <xdr:row>192</xdr:row>
      <xdr:rowOff>89206</xdr:rowOff>
    </xdr:to>
    <xdr:pic>
      <xdr:nvPicPr>
        <xdr:cNvPr id="3091" name="Picture 3090"/>
        <xdr:cNvPicPr>
          <a:picLocks noChangeAspect="1"/>
        </xdr:cNvPicPr>
      </xdr:nvPicPr>
      <xdr:blipFill rotWithShape="1">
        <a:blip xmlns:r="http://schemas.openxmlformats.org/officeDocument/2006/relationships" r:embed="rId61"/>
        <a:srcRect l="1871" r="-1871"/>
        <a:stretch/>
      </xdr:blipFill>
      <xdr:spPr>
        <a:xfrm>
          <a:off x="41910" y="31222950"/>
          <a:ext cx="2749534" cy="603556"/>
        </a:xfrm>
        <a:prstGeom prst="rect">
          <a:avLst/>
        </a:prstGeom>
      </xdr:spPr>
    </xdr:pic>
    <xdr:clientData/>
  </xdr:twoCellAnchor>
  <xdr:twoCellAnchor editAs="oneCell">
    <xdr:from>
      <xdr:col>1</xdr:col>
      <xdr:colOff>619125</xdr:colOff>
      <xdr:row>191</xdr:row>
      <xdr:rowOff>76200</xdr:rowOff>
    </xdr:from>
    <xdr:to>
      <xdr:col>4</xdr:col>
      <xdr:colOff>632663</xdr:colOff>
      <xdr:row>196</xdr:row>
      <xdr:rowOff>34738</xdr:rowOff>
    </xdr:to>
    <xdr:pic>
      <xdr:nvPicPr>
        <xdr:cNvPr id="3092" name="Picture 3091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2695575" y="31651575"/>
          <a:ext cx="2347163" cy="768163"/>
        </a:xfrm>
        <a:prstGeom prst="rect">
          <a:avLst/>
        </a:prstGeom>
      </xdr:spPr>
    </xdr:pic>
    <xdr:clientData/>
  </xdr:twoCellAnchor>
  <xdr:twoCellAnchor editAs="oneCell">
    <xdr:from>
      <xdr:col>4</xdr:col>
      <xdr:colOff>409575</xdr:colOff>
      <xdr:row>198</xdr:row>
      <xdr:rowOff>57150</xdr:rowOff>
    </xdr:from>
    <xdr:to>
      <xdr:col>8</xdr:col>
      <xdr:colOff>100437</xdr:colOff>
      <xdr:row>203</xdr:row>
      <xdr:rowOff>21784</xdr:rowOff>
    </xdr:to>
    <xdr:pic>
      <xdr:nvPicPr>
        <xdr:cNvPr id="3093" name="Picture 3092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4819650" y="32766000"/>
          <a:ext cx="2700762" cy="774259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198</xdr:row>
      <xdr:rowOff>47625</xdr:rowOff>
    </xdr:from>
    <xdr:to>
      <xdr:col>4</xdr:col>
      <xdr:colOff>44702</xdr:colOff>
      <xdr:row>202</xdr:row>
      <xdr:rowOff>27867</xdr:rowOff>
    </xdr:to>
    <xdr:pic>
      <xdr:nvPicPr>
        <xdr:cNvPr id="3095" name="Picture 3094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3009900" y="32756475"/>
          <a:ext cx="1444877" cy="62794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198</xdr:row>
      <xdr:rowOff>38100</xdr:rowOff>
    </xdr:from>
    <xdr:to>
      <xdr:col>1</xdr:col>
      <xdr:colOff>575540</xdr:colOff>
      <xdr:row>203</xdr:row>
      <xdr:rowOff>2734</xdr:rowOff>
    </xdr:to>
    <xdr:pic>
      <xdr:nvPicPr>
        <xdr:cNvPr id="3097" name="Picture 3096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0" y="32746950"/>
          <a:ext cx="2651990" cy="774259"/>
        </a:xfrm>
        <a:prstGeom prst="rect">
          <a:avLst/>
        </a:prstGeom>
      </xdr:spPr>
    </xdr:pic>
    <xdr:clientData/>
  </xdr:twoCellAnchor>
  <xdr:twoCellAnchor editAs="oneCell">
    <xdr:from>
      <xdr:col>2</xdr:col>
      <xdr:colOff>523875</xdr:colOff>
      <xdr:row>211</xdr:row>
      <xdr:rowOff>152400</xdr:rowOff>
    </xdr:from>
    <xdr:to>
      <xdr:col>4</xdr:col>
      <xdr:colOff>661946</xdr:colOff>
      <xdr:row>214</xdr:row>
      <xdr:rowOff>148251</xdr:rowOff>
    </xdr:to>
    <xdr:pic>
      <xdr:nvPicPr>
        <xdr:cNvPr id="3099" name="Picture 3098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3352800" y="34966275"/>
          <a:ext cx="1719221" cy="481626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212</xdr:row>
      <xdr:rowOff>28575</xdr:rowOff>
    </xdr:from>
    <xdr:to>
      <xdr:col>0</xdr:col>
      <xdr:colOff>1777518</xdr:colOff>
      <xdr:row>215</xdr:row>
      <xdr:rowOff>146356</xdr:rowOff>
    </xdr:to>
    <xdr:pic>
      <xdr:nvPicPr>
        <xdr:cNvPr id="3100" name="Picture 3099"/>
        <xdr:cNvPicPr>
          <a:picLocks noChangeAspect="1"/>
        </xdr:cNvPicPr>
      </xdr:nvPicPr>
      <xdr:blipFill rotWithShape="1">
        <a:blip xmlns:r="http://schemas.openxmlformats.org/officeDocument/2006/relationships" r:embed="rId67"/>
        <a:srcRect l="2586" r="-2586"/>
        <a:stretch/>
      </xdr:blipFill>
      <xdr:spPr>
        <a:xfrm>
          <a:off x="9525" y="35004375"/>
          <a:ext cx="1767993" cy="603556"/>
        </a:xfrm>
        <a:prstGeom prst="rect">
          <a:avLst/>
        </a:prstGeom>
      </xdr:spPr>
    </xdr:pic>
    <xdr:clientData/>
  </xdr:twoCellAnchor>
  <xdr:twoCellAnchor editAs="oneCell">
    <xdr:from>
      <xdr:col>0</xdr:col>
      <xdr:colOff>1657350</xdr:colOff>
      <xdr:row>214</xdr:row>
      <xdr:rowOff>114300</xdr:rowOff>
    </xdr:from>
    <xdr:to>
      <xdr:col>2</xdr:col>
      <xdr:colOff>389136</xdr:colOff>
      <xdr:row>218</xdr:row>
      <xdr:rowOff>70156</xdr:rowOff>
    </xdr:to>
    <xdr:pic>
      <xdr:nvPicPr>
        <xdr:cNvPr id="3101" name="Picture 3100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1657350" y="35413950"/>
          <a:ext cx="1560711" cy="603556"/>
        </a:xfrm>
        <a:prstGeom prst="rect">
          <a:avLst/>
        </a:prstGeom>
      </xdr:spPr>
    </xdr:pic>
    <xdr:clientData/>
  </xdr:twoCellAnchor>
  <xdr:twoCellAnchor editAs="oneCell">
    <xdr:from>
      <xdr:col>2</xdr:col>
      <xdr:colOff>266700</xdr:colOff>
      <xdr:row>214</xdr:row>
      <xdr:rowOff>104775</xdr:rowOff>
    </xdr:from>
    <xdr:to>
      <xdr:col>5</xdr:col>
      <xdr:colOff>652127</xdr:colOff>
      <xdr:row>218</xdr:row>
      <xdr:rowOff>66728</xdr:rowOff>
    </xdr:to>
    <xdr:pic>
      <xdr:nvPicPr>
        <xdr:cNvPr id="3102" name="Picture 3101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3095625" y="35404425"/>
          <a:ext cx="2719052" cy="609653"/>
        </a:xfrm>
        <a:prstGeom prst="rect">
          <a:avLst/>
        </a:prstGeom>
      </xdr:spPr>
    </xdr:pic>
    <xdr:clientData/>
  </xdr:twoCellAnchor>
  <xdr:twoCellAnchor editAs="oneCell">
    <xdr:from>
      <xdr:col>4</xdr:col>
      <xdr:colOff>514350</xdr:colOff>
      <xdr:row>219</xdr:row>
      <xdr:rowOff>152400</xdr:rowOff>
    </xdr:from>
    <xdr:to>
      <xdr:col>8</xdr:col>
      <xdr:colOff>113764</xdr:colOff>
      <xdr:row>227</xdr:row>
      <xdr:rowOff>51920</xdr:rowOff>
    </xdr:to>
    <xdr:pic>
      <xdr:nvPicPr>
        <xdr:cNvPr id="288" name="Picture 287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4924425" y="36261675"/>
          <a:ext cx="2609314" cy="1194920"/>
        </a:xfrm>
        <a:prstGeom prst="rect">
          <a:avLst/>
        </a:prstGeom>
      </xdr:spPr>
    </xdr:pic>
    <xdr:clientData/>
  </xdr:twoCellAnchor>
  <xdr:twoCellAnchor editAs="oneCell">
    <xdr:from>
      <xdr:col>1</xdr:col>
      <xdr:colOff>685800</xdr:colOff>
      <xdr:row>221</xdr:row>
      <xdr:rowOff>95250</xdr:rowOff>
    </xdr:from>
    <xdr:to>
      <xdr:col>4</xdr:col>
      <xdr:colOff>674952</xdr:colOff>
      <xdr:row>227</xdr:row>
      <xdr:rowOff>44276</xdr:rowOff>
    </xdr:to>
    <xdr:pic>
      <xdr:nvPicPr>
        <xdr:cNvPr id="289" name="Picture 288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2762250" y="36528375"/>
          <a:ext cx="2322777" cy="920576"/>
        </a:xfrm>
        <a:prstGeom prst="rect">
          <a:avLst/>
        </a:prstGeom>
      </xdr:spPr>
    </xdr:pic>
    <xdr:clientData/>
  </xdr:twoCellAnchor>
  <xdr:twoCellAnchor editAs="oneCell">
    <xdr:from>
      <xdr:col>0</xdr:col>
      <xdr:colOff>1362075</xdr:colOff>
      <xdr:row>223</xdr:row>
      <xdr:rowOff>76200</xdr:rowOff>
    </xdr:from>
    <xdr:to>
      <xdr:col>2</xdr:col>
      <xdr:colOff>32896</xdr:colOff>
      <xdr:row>227</xdr:row>
      <xdr:rowOff>56442</xdr:rowOff>
    </xdr:to>
    <xdr:pic>
      <xdr:nvPicPr>
        <xdr:cNvPr id="291" name="Picture 290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1362075" y="36833175"/>
          <a:ext cx="1499746" cy="627942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237</xdr:row>
      <xdr:rowOff>0</xdr:rowOff>
    </xdr:from>
    <xdr:to>
      <xdr:col>4</xdr:col>
      <xdr:colOff>119008</xdr:colOff>
      <xdr:row>240</xdr:row>
      <xdr:rowOff>123878</xdr:rowOff>
    </xdr:to>
    <xdr:pic>
      <xdr:nvPicPr>
        <xdr:cNvPr id="292" name="Picture 291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2962275" y="39023925"/>
          <a:ext cx="1566808" cy="609653"/>
        </a:xfrm>
        <a:prstGeom prst="rect">
          <a:avLst/>
        </a:prstGeom>
      </xdr:spPr>
    </xdr:pic>
    <xdr:clientData/>
  </xdr:twoCellAnchor>
  <xdr:twoCellAnchor editAs="oneCell">
    <xdr:from>
      <xdr:col>1</xdr:col>
      <xdr:colOff>428625</xdr:colOff>
      <xdr:row>240</xdr:row>
      <xdr:rowOff>114300</xdr:rowOff>
    </xdr:from>
    <xdr:to>
      <xdr:col>3</xdr:col>
      <xdr:colOff>484386</xdr:colOff>
      <xdr:row>244</xdr:row>
      <xdr:rowOff>70156</xdr:rowOff>
    </xdr:to>
    <xdr:pic>
      <xdr:nvPicPr>
        <xdr:cNvPr id="293" name="Picture 292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2505075" y="39624000"/>
          <a:ext cx="1560711" cy="60355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237</xdr:row>
      <xdr:rowOff>0</xdr:rowOff>
    </xdr:from>
    <xdr:to>
      <xdr:col>1</xdr:col>
      <xdr:colOff>264617</xdr:colOff>
      <xdr:row>240</xdr:row>
      <xdr:rowOff>142167</xdr:rowOff>
    </xdr:to>
    <xdr:pic>
      <xdr:nvPicPr>
        <xdr:cNvPr id="294" name="Picture 293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0" y="39023925"/>
          <a:ext cx="2341067" cy="62794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240</xdr:row>
      <xdr:rowOff>104775</xdr:rowOff>
    </xdr:from>
    <xdr:to>
      <xdr:col>1</xdr:col>
      <xdr:colOff>484092</xdr:colOff>
      <xdr:row>244</xdr:row>
      <xdr:rowOff>66728</xdr:rowOff>
    </xdr:to>
    <xdr:pic>
      <xdr:nvPicPr>
        <xdr:cNvPr id="295" name="Picture 294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0" y="39614475"/>
          <a:ext cx="2560542" cy="60965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236</xdr:row>
      <xdr:rowOff>152400</xdr:rowOff>
    </xdr:from>
    <xdr:to>
      <xdr:col>7</xdr:col>
      <xdr:colOff>616321</xdr:colOff>
      <xdr:row>242</xdr:row>
      <xdr:rowOff>70943</xdr:rowOff>
    </xdr:to>
    <xdr:pic>
      <xdr:nvPicPr>
        <xdr:cNvPr id="296" name="Picture 295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4467225" y="39014400"/>
          <a:ext cx="2816596" cy="8900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45"/>
  <sheetViews>
    <sheetView tabSelected="1" zoomScaleNormal="100" workbookViewId="0">
      <pane ySplit="10" topLeftCell="A11" activePane="bottomLeft" state="frozen"/>
      <selection pane="bottomLeft" activeCell="E37" sqref="E37"/>
    </sheetView>
  </sheetViews>
  <sheetFormatPr defaultColWidth="9.140625" defaultRowHeight="12.75" x14ac:dyDescent="0.2"/>
  <cols>
    <col min="1" max="1" width="31.140625" style="1" customWidth="1"/>
    <col min="2" max="3" width="11.28515625" style="1" customWidth="1"/>
    <col min="4" max="4" width="12.42578125" style="1" customWidth="1"/>
    <col min="5" max="8" width="11.28515625" style="1" customWidth="1"/>
    <col min="9" max="9" width="9.85546875" style="1" customWidth="1"/>
    <col min="10" max="16384" width="9.140625" style="1"/>
  </cols>
  <sheetData>
    <row r="1" spans="1:17" ht="26.25" x14ac:dyDescent="0.2">
      <c r="A1" s="21" t="s">
        <v>40</v>
      </c>
      <c r="D1" s="22" t="s">
        <v>62</v>
      </c>
    </row>
    <row r="3" spans="1:17" x14ac:dyDescent="0.2">
      <c r="A3" s="16" t="s">
        <v>0</v>
      </c>
    </row>
    <row r="4" spans="1:17" ht="28.5" customHeight="1" x14ac:dyDescent="0.2">
      <c r="A4" s="20" t="s">
        <v>41</v>
      </c>
      <c r="B4"/>
      <c r="C4" s="90">
        <v>1</v>
      </c>
    </row>
    <row r="5" spans="1:17" x14ac:dyDescent="0.2">
      <c r="A5" s="27" t="s">
        <v>54</v>
      </c>
      <c r="B5" s="103">
        <f>800+(K5-50)*10</f>
        <v>800</v>
      </c>
      <c r="C5" s="91"/>
      <c r="K5" s="1">
        <v>50</v>
      </c>
    </row>
    <row r="6" spans="1:17" x14ac:dyDescent="0.2">
      <c r="A6" s="1" t="s">
        <v>4</v>
      </c>
      <c r="B6" s="104">
        <f>K6/100</f>
        <v>0.4</v>
      </c>
      <c r="C6" s="90"/>
      <c r="K6" s="1">
        <v>40</v>
      </c>
    </row>
    <row r="7" spans="1:17" x14ac:dyDescent="0.2">
      <c r="A7" s="20" t="s">
        <v>28</v>
      </c>
      <c r="B7" s="105">
        <f>K7/1000</f>
        <v>0.1</v>
      </c>
      <c r="C7" s="92"/>
      <c r="K7" s="1">
        <v>100</v>
      </c>
    </row>
    <row r="8" spans="1:17" x14ac:dyDescent="0.2">
      <c r="A8" s="20" t="s">
        <v>29</v>
      </c>
      <c r="B8" s="105">
        <f>K8/1000</f>
        <v>0.03</v>
      </c>
      <c r="C8" s="90"/>
      <c r="K8" s="1">
        <v>30</v>
      </c>
    </row>
    <row r="9" spans="1:17" x14ac:dyDescent="0.2">
      <c r="A9" s="20" t="s">
        <v>65</v>
      </c>
      <c r="B9" s="105">
        <f>K9/1000</f>
        <v>0.05</v>
      </c>
      <c r="C9" s="90"/>
      <c r="K9" s="1">
        <v>50</v>
      </c>
    </row>
    <row r="10" spans="1:17" ht="28.5" customHeight="1" x14ac:dyDescent="0.2">
      <c r="A10" s="93" t="s">
        <v>58</v>
      </c>
      <c r="B10"/>
      <c r="C10" s="90">
        <v>1</v>
      </c>
    </row>
    <row r="12" spans="1:17" x14ac:dyDescent="0.2">
      <c r="A12" s="39" t="s">
        <v>39</v>
      </c>
      <c r="B12" s="37"/>
      <c r="C12" s="44"/>
      <c r="D12" s="44"/>
      <c r="E12" s="44"/>
      <c r="F12" s="44"/>
      <c r="G12" s="38"/>
      <c r="H12" s="71" t="s">
        <v>49</v>
      </c>
    </row>
    <row r="13" spans="1:17" x14ac:dyDescent="0.2">
      <c r="A13" s="8"/>
      <c r="B13" s="40"/>
      <c r="C13" s="113" t="s">
        <v>59</v>
      </c>
      <c r="D13" s="113"/>
      <c r="E13" s="113"/>
      <c r="F13" s="113"/>
      <c r="G13" s="113"/>
      <c r="H13" s="73" t="s">
        <v>48</v>
      </c>
    </row>
    <row r="14" spans="1:17" x14ac:dyDescent="0.2">
      <c r="A14" s="4" t="s">
        <v>1</v>
      </c>
      <c r="B14" s="98">
        <v>0</v>
      </c>
      <c r="C14" s="96">
        <v>1</v>
      </c>
      <c r="D14" s="96">
        <v>2</v>
      </c>
      <c r="E14" s="96">
        <v>3</v>
      </c>
      <c r="F14" s="96">
        <v>4</v>
      </c>
      <c r="G14" s="99">
        <v>5</v>
      </c>
      <c r="H14" s="96">
        <v>6</v>
      </c>
    </row>
    <row r="15" spans="1:17" x14ac:dyDescent="0.2">
      <c r="A15" s="27" t="s">
        <v>15</v>
      </c>
      <c r="B15" s="59"/>
      <c r="C15" s="106">
        <f>650+(L15-50)*10</f>
        <v>650</v>
      </c>
      <c r="D15" s="103">
        <f>690+(M15-50)*10</f>
        <v>690</v>
      </c>
      <c r="E15" s="103">
        <f>720+(N15-50)*10</f>
        <v>720</v>
      </c>
      <c r="F15" s="103">
        <f>755+(O15-50)*10</f>
        <v>755</v>
      </c>
      <c r="G15" s="107">
        <f>775+(P15-50)*10</f>
        <v>775</v>
      </c>
      <c r="H15" s="106">
        <f>IF(C10=1,790+(Q15-50)*10,0)</f>
        <v>840</v>
      </c>
      <c r="I15" s="12"/>
      <c r="L15" s="1">
        <v>50</v>
      </c>
      <c r="M15" s="1">
        <v>50</v>
      </c>
      <c r="N15" s="1">
        <v>50</v>
      </c>
      <c r="O15" s="1">
        <v>50</v>
      </c>
      <c r="P15" s="1">
        <v>50</v>
      </c>
      <c r="Q15" s="1">
        <v>55</v>
      </c>
    </row>
    <row r="16" spans="1:17" x14ac:dyDescent="0.2">
      <c r="A16" s="28" t="s">
        <v>16</v>
      </c>
      <c r="B16" s="25"/>
      <c r="C16" s="106">
        <f>410+(L16-50)*10</f>
        <v>410</v>
      </c>
      <c r="D16" s="103">
        <f>435+(M16-50)*10</f>
        <v>435</v>
      </c>
      <c r="E16" s="103">
        <f>445+(N16-50)*10</f>
        <v>445</v>
      </c>
      <c r="F16" s="103">
        <f>470+(O16-50)*10</f>
        <v>470</v>
      </c>
      <c r="G16" s="107">
        <f>470+(P16-50)*10</f>
        <v>470</v>
      </c>
      <c r="H16" s="106">
        <f>IF(C10=1,475+(Q16-50)*10,0)</f>
        <v>475</v>
      </c>
      <c r="I16" s="12"/>
      <c r="L16" s="1">
        <v>50</v>
      </c>
      <c r="M16" s="1">
        <v>50</v>
      </c>
      <c r="N16" s="1">
        <v>50</v>
      </c>
      <c r="O16" s="1">
        <v>50</v>
      </c>
      <c r="P16" s="1">
        <v>50</v>
      </c>
      <c r="Q16" s="1">
        <v>50</v>
      </c>
    </row>
    <row r="17" spans="1:17" x14ac:dyDescent="0.2">
      <c r="A17" s="20" t="s">
        <v>20</v>
      </c>
      <c r="B17" s="56"/>
      <c r="C17" s="44">
        <f>C15-C16</f>
        <v>240</v>
      </c>
      <c r="D17" s="44">
        <f t="shared" ref="D17:H17" si="0">D15-D16</f>
        <v>255</v>
      </c>
      <c r="E17" s="44">
        <f t="shared" si="0"/>
        <v>275</v>
      </c>
      <c r="F17" s="44">
        <f t="shared" si="0"/>
        <v>285</v>
      </c>
      <c r="G17" s="38">
        <f t="shared" si="0"/>
        <v>305</v>
      </c>
      <c r="H17" s="60">
        <f t="shared" si="0"/>
        <v>365</v>
      </c>
      <c r="I17" s="12"/>
    </row>
    <row r="18" spans="1:17" x14ac:dyDescent="0.2">
      <c r="A18" s="28" t="s">
        <v>19</v>
      </c>
      <c r="B18" s="25"/>
      <c r="C18" s="106">
        <f>60+(L18-50)*10</f>
        <v>60</v>
      </c>
      <c r="D18" s="103">
        <f>60+(M18-50)*10</f>
        <v>60</v>
      </c>
      <c r="E18" s="103">
        <f>60+(N18-50)*10</f>
        <v>60</v>
      </c>
      <c r="F18" s="103">
        <f>60+(O18-50)*10</f>
        <v>60</v>
      </c>
      <c r="G18" s="107">
        <f>60+(P18-50)*10</f>
        <v>60</v>
      </c>
      <c r="H18" s="106">
        <f>IF(C10=1,60+(Q18-50)*10,0)</f>
        <v>60</v>
      </c>
      <c r="I18" s="12"/>
      <c r="J18" s="14"/>
      <c r="L18" s="1">
        <v>50</v>
      </c>
      <c r="M18" s="1">
        <v>50</v>
      </c>
      <c r="N18" s="1">
        <v>50</v>
      </c>
      <c r="O18" s="1">
        <v>50</v>
      </c>
      <c r="P18" s="1">
        <v>50</v>
      </c>
      <c r="Q18" s="1">
        <v>50</v>
      </c>
    </row>
    <row r="19" spans="1:17" x14ac:dyDescent="0.2">
      <c r="A19" s="20" t="s">
        <v>11</v>
      </c>
      <c r="B19" s="56"/>
      <c r="C19" s="44">
        <f>C17-C18</f>
        <v>180</v>
      </c>
      <c r="D19" s="44">
        <f t="shared" ref="D19:H19" si="1">D17-D18</f>
        <v>195</v>
      </c>
      <c r="E19" s="44">
        <f t="shared" si="1"/>
        <v>215</v>
      </c>
      <c r="F19" s="44">
        <f t="shared" si="1"/>
        <v>225</v>
      </c>
      <c r="G19" s="38">
        <f t="shared" si="1"/>
        <v>245</v>
      </c>
      <c r="H19" s="61">
        <f t="shared" si="1"/>
        <v>305</v>
      </c>
    </row>
    <row r="20" spans="1:17" x14ac:dyDescent="0.2">
      <c r="A20" s="4" t="s">
        <v>6</v>
      </c>
      <c r="B20" s="62"/>
      <c r="C20" s="63">
        <f t="shared" ref="C20:H20" si="2">B80*$B$8</f>
        <v>7.5</v>
      </c>
      <c r="D20" s="63">
        <f t="shared" si="2"/>
        <v>7.6499999999999995</v>
      </c>
      <c r="E20" s="63">
        <f t="shared" si="2"/>
        <v>7.8</v>
      </c>
      <c r="F20" s="63">
        <f t="shared" si="2"/>
        <v>7.9499999999999993</v>
      </c>
      <c r="G20" s="62">
        <f t="shared" si="2"/>
        <v>8.1</v>
      </c>
      <c r="H20" s="63">
        <f t="shared" si="2"/>
        <v>8.25</v>
      </c>
      <c r="I20" s="27"/>
    </row>
    <row r="21" spans="1:17" x14ac:dyDescent="0.2">
      <c r="A21" s="20" t="s">
        <v>17</v>
      </c>
      <c r="B21" s="38"/>
      <c r="C21" s="44">
        <f>C19-C20</f>
        <v>172.5</v>
      </c>
      <c r="D21" s="44">
        <f t="shared" ref="D21:H21" si="3">D19-D20</f>
        <v>187.35</v>
      </c>
      <c r="E21" s="44">
        <f t="shared" si="3"/>
        <v>207.2</v>
      </c>
      <c r="F21" s="44">
        <f t="shared" si="3"/>
        <v>217.05</v>
      </c>
      <c r="G21" s="38">
        <f t="shared" si="3"/>
        <v>236.9</v>
      </c>
      <c r="H21" s="44">
        <f t="shared" si="3"/>
        <v>296.75</v>
      </c>
    </row>
    <row r="22" spans="1:17" x14ac:dyDescent="0.2">
      <c r="A22" s="6" t="s">
        <v>2</v>
      </c>
      <c r="B22" s="64"/>
      <c r="C22" s="58">
        <f t="shared" ref="C22:H22" si="4">C21*$B$6</f>
        <v>69</v>
      </c>
      <c r="D22" s="58">
        <f t="shared" si="4"/>
        <v>74.94</v>
      </c>
      <c r="E22" s="58">
        <f t="shared" si="4"/>
        <v>82.88</v>
      </c>
      <c r="F22" s="58">
        <f t="shared" si="4"/>
        <v>86.820000000000007</v>
      </c>
      <c r="G22" s="64">
        <f t="shared" si="4"/>
        <v>94.76</v>
      </c>
      <c r="H22" s="58">
        <f t="shared" si="4"/>
        <v>118.7</v>
      </c>
    </row>
    <row r="23" spans="1:17" x14ac:dyDescent="0.2">
      <c r="A23" s="20" t="s">
        <v>18</v>
      </c>
      <c r="B23" s="38"/>
      <c r="C23" s="44">
        <f t="shared" ref="C23:H23" si="5">C21-C22</f>
        <v>103.5</v>
      </c>
      <c r="D23" s="5">
        <f t="shared" si="5"/>
        <v>112.41</v>
      </c>
      <c r="E23" s="5">
        <f t="shared" si="5"/>
        <v>124.32</v>
      </c>
      <c r="F23" s="5">
        <f t="shared" si="5"/>
        <v>130.23000000000002</v>
      </c>
      <c r="G23" s="56">
        <f>G21-G22</f>
        <v>142.13999999999999</v>
      </c>
      <c r="H23" s="65">
        <f t="shared" si="5"/>
        <v>178.05</v>
      </c>
      <c r="J23" s="20"/>
    </row>
    <row r="24" spans="1:17" x14ac:dyDescent="0.2">
      <c r="A24" s="28" t="s">
        <v>21</v>
      </c>
      <c r="B24" s="64"/>
      <c r="C24" s="58">
        <f>C18</f>
        <v>60</v>
      </c>
      <c r="D24" s="58">
        <f t="shared" ref="D24:H24" si="6">D18</f>
        <v>60</v>
      </c>
      <c r="E24" s="58">
        <f t="shared" si="6"/>
        <v>60</v>
      </c>
      <c r="F24" s="58">
        <f t="shared" si="6"/>
        <v>60</v>
      </c>
      <c r="G24" s="64">
        <f t="shared" si="6"/>
        <v>60</v>
      </c>
      <c r="H24" s="58">
        <f t="shared" si="6"/>
        <v>60</v>
      </c>
    </row>
    <row r="25" spans="1:17" x14ac:dyDescent="0.2">
      <c r="A25" s="20" t="s">
        <v>24</v>
      </c>
      <c r="B25" s="38"/>
      <c r="C25" s="44">
        <f>C23+C24</f>
        <v>163.5</v>
      </c>
      <c r="D25" s="44">
        <f t="shared" ref="D25:H25" si="7">D23+D24</f>
        <v>172.41</v>
      </c>
      <c r="E25" s="44">
        <f t="shared" si="7"/>
        <v>184.32</v>
      </c>
      <c r="F25" s="44">
        <f t="shared" si="7"/>
        <v>190.23000000000002</v>
      </c>
      <c r="G25" s="56">
        <f t="shared" si="7"/>
        <v>202.14</v>
      </c>
      <c r="H25" s="44">
        <f t="shared" si="7"/>
        <v>238.05</v>
      </c>
    </row>
    <row r="26" spans="1:17" x14ac:dyDescent="0.2">
      <c r="B26" s="38"/>
      <c r="C26" s="5"/>
      <c r="D26" s="5"/>
      <c r="E26" s="5"/>
      <c r="F26" s="5"/>
      <c r="G26" s="38"/>
      <c r="H26" s="66"/>
    </row>
    <row r="27" spans="1:17" x14ac:dyDescent="0.2">
      <c r="A27" s="27" t="s">
        <v>26</v>
      </c>
      <c r="B27" s="38"/>
      <c r="C27" s="108">
        <f>IF($C$4=1,-60,0)+(L27-50)</f>
        <v>-60</v>
      </c>
      <c r="D27" s="109">
        <f>IF($C$4=1,-60,0)+(M27-50)</f>
        <v>-60</v>
      </c>
      <c r="E27" s="109">
        <f>IF($C$4=1,-60,0)+(N27-50)</f>
        <v>-60</v>
      </c>
      <c r="F27" s="109">
        <f>IF($C$4=1,-60,0)+(O27-50)</f>
        <v>-60</v>
      </c>
      <c r="G27" s="110">
        <f>IF($C$4=1,-60,0)+(P27-50)</f>
        <v>-60</v>
      </c>
      <c r="H27" s="44">
        <f>IF(C10=1,-B9*G81-H18-H29-H32,0)</f>
        <v>-92.5</v>
      </c>
      <c r="L27" s="1">
        <v>50</v>
      </c>
      <c r="M27" s="1">
        <v>50</v>
      </c>
      <c r="N27" s="1">
        <v>50</v>
      </c>
      <c r="O27" s="1">
        <v>50</v>
      </c>
      <c r="P27" s="1">
        <v>50</v>
      </c>
    </row>
    <row r="28" spans="1:17" x14ac:dyDescent="0.2">
      <c r="A28" s="20" t="s">
        <v>56</v>
      </c>
      <c r="B28" s="38"/>
      <c r="C28" s="44"/>
      <c r="D28" s="5"/>
      <c r="E28" s="5"/>
      <c r="F28" s="5"/>
      <c r="G28" s="110">
        <f>IF($C$10=1,0,600)+(P28-50)</f>
        <v>0</v>
      </c>
      <c r="H28" s="44"/>
      <c r="P28" s="1">
        <v>50</v>
      </c>
    </row>
    <row r="29" spans="1:17" x14ac:dyDescent="0.2">
      <c r="A29" s="28" t="s">
        <v>27</v>
      </c>
      <c r="B29" s="64"/>
      <c r="C29" s="108">
        <f>IF($C$4=1,-10,0)+(L29-50)</f>
        <v>-10</v>
      </c>
      <c r="D29" s="109">
        <f>IF($C$4=1,-10,0)+(M29-50)</f>
        <v>-10</v>
      </c>
      <c r="E29" s="109">
        <f>IF($C$4=1,-10,0)+(N29-50)</f>
        <v>-10</v>
      </c>
      <c r="F29" s="109">
        <f>IF($C$4=1,-10,0)+(O29-50)</f>
        <v>-10</v>
      </c>
      <c r="G29" s="110">
        <f>IF($C$4=1,-10,0)+(P29-50)</f>
        <v>-10</v>
      </c>
      <c r="H29" s="108">
        <f>IF(C10=1,IF($C$4=1,-10,0)+(Q29-50),0)</f>
        <v>-10</v>
      </c>
      <c r="L29" s="1">
        <v>50</v>
      </c>
      <c r="M29" s="1">
        <v>50</v>
      </c>
      <c r="N29" s="1">
        <v>50</v>
      </c>
      <c r="O29" s="1">
        <v>50</v>
      </c>
      <c r="P29" s="1">
        <v>50</v>
      </c>
      <c r="Q29" s="1">
        <v>50</v>
      </c>
    </row>
    <row r="30" spans="1:17" x14ac:dyDescent="0.2">
      <c r="A30" s="20" t="s">
        <v>25</v>
      </c>
      <c r="B30" s="38"/>
      <c r="C30" s="44">
        <f t="shared" ref="C30:H30" si="8">SUM(C27:C29)</f>
        <v>-70</v>
      </c>
      <c r="D30" s="44">
        <f t="shared" si="8"/>
        <v>-70</v>
      </c>
      <c r="E30" s="44">
        <f t="shared" si="8"/>
        <v>-70</v>
      </c>
      <c r="F30" s="44">
        <f t="shared" si="8"/>
        <v>-70</v>
      </c>
      <c r="G30" s="45">
        <f t="shared" si="8"/>
        <v>-70</v>
      </c>
      <c r="H30" s="44">
        <f t="shared" si="8"/>
        <v>-102.5</v>
      </c>
    </row>
    <row r="31" spans="1:17" x14ac:dyDescent="0.2">
      <c r="B31" s="38"/>
      <c r="C31" s="5"/>
      <c r="D31" s="5"/>
      <c r="E31" s="5"/>
      <c r="F31" s="5"/>
      <c r="G31" s="38"/>
      <c r="H31" s="5"/>
    </row>
    <row r="32" spans="1:17" x14ac:dyDescent="0.2">
      <c r="A32" s="2" t="s">
        <v>5</v>
      </c>
      <c r="B32" s="38"/>
      <c r="C32" s="108">
        <f>IF($C$4=1,5,0)+(L32-50)</f>
        <v>5</v>
      </c>
      <c r="D32" s="108">
        <f>IF($C$4=1,5,0)+(M32-50)</f>
        <v>5</v>
      </c>
      <c r="E32" s="108">
        <f>IF($C$4=1,5,0)+(N32-50)</f>
        <v>5</v>
      </c>
      <c r="F32" s="108">
        <f>IF($C$4=1,5,0)+(O32-50)</f>
        <v>5</v>
      </c>
      <c r="G32" s="110">
        <f>IF(C10=1,IF($C$4=1,5,0)+(P32-50),-F80)</f>
        <v>5</v>
      </c>
      <c r="H32" s="44">
        <f>IF(C10=1,B9*G80,0)</f>
        <v>13.75</v>
      </c>
      <c r="L32" s="1">
        <v>50</v>
      </c>
      <c r="M32" s="1">
        <v>50</v>
      </c>
      <c r="N32" s="1">
        <v>50</v>
      </c>
      <c r="O32" s="1">
        <v>50</v>
      </c>
      <c r="P32" s="1">
        <v>50</v>
      </c>
    </row>
    <row r="33" spans="1:8" ht="13.5" thickBot="1" x14ac:dyDescent="0.25">
      <c r="A33" s="31"/>
      <c r="B33" s="46"/>
      <c r="C33" s="67"/>
      <c r="D33" s="67"/>
      <c r="E33" s="67"/>
      <c r="F33" s="67"/>
      <c r="G33" s="46"/>
      <c r="H33" s="67"/>
    </row>
    <row r="34" spans="1:8" ht="13.5" thickTop="1" x14ac:dyDescent="0.2">
      <c r="A34" s="20" t="s">
        <v>14</v>
      </c>
      <c r="B34" s="45"/>
      <c r="C34" s="44">
        <f t="shared" ref="C34:H34" si="9">C25+C30+C32</f>
        <v>98.5</v>
      </c>
      <c r="D34" s="44">
        <f t="shared" si="9"/>
        <v>107.41</v>
      </c>
      <c r="E34" s="44">
        <f t="shared" si="9"/>
        <v>119.32</v>
      </c>
      <c r="F34" s="44">
        <f t="shared" si="9"/>
        <v>125.23000000000002</v>
      </c>
      <c r="G34" s="38">
        <f t="shared" si="9"/>
        <v>137.13999999999999</v>
      </c>
      <c r="H34" s="44">
        <f t="shared" si="9"/>
        <v>149.30000000000001</v>
      </c>
    </row>
    <row r="35" spans="1:8" x14ac:dyDescent="0.2">
      <c r="A35" s="32" t="s">
        <v>22</v>
      </c>
      <c r="B35" s="38"/>
      <c r="C35" s="44">
        <f>C34</f>
        <v>98.5</v>
      </c>
      <c r="D35" s="44">
        <f t="shared" ref="D35:H35" si="10">D34</f>
        <v>107.41</v>
      </c>
      <c r="E35" s="44">
        <f t="shared" si="10"/>
        <v>119.32</v>
      </c>
      <c r="F35" s="44">
        <f t="shared" si="10"/>
        <v>125.23000000000002</v>
      </c>
      <c r="G35" s="38">
        <f t="shared" si="10"/>
        <v>137.13999999999999</v>
      </c>
      <c r="H35" s="44">
        <f t="shared" si="10"/>
        <v>149.30000000000001</v>
      </c>
    </row>
    <row r="36" spans="1:8" x14ac:dyDescent="0.2">
      <c r="A36" s="32"/>
      <c r="B36" s="38"/>
      <c r="C36" s="44"/>
      <c r="D36" s="44"/>
      <c r="E36" s="44"/>
      <c r="F36" s="44"/>
      <c r="G36" s="38"/>
      <c r="H36" s="44"/>
    </row>
    <row r="37" spans="1:8" x14ac:dyDescent="0.2">
      <c r="A37" s="32"/>
      <c r="B37" s="38"/>
      <c r="C37" s="44"/>
      <c r="D37" s="44"/>
      <c r="E37" s="44"/>
      <c r="F37" s="44"/>
      <c r="G37" s="38"/>
      <c r="H37" s="44"/>
    </row>
    <row r="38" spans="1:8" x14ac:dyDescent="0.2">
      <c r="A38" s="32"/>
      <c r="B38" s="38"/>
      <c r="C38" s="44"/>
      <c r="D38" s="44"/>
      <c r="E38" s="44"/>
      <c r="F38" s="44"/>
      <c r="G38" s="38"/>
      <c r="H38" s="44"/>
    </row>
    <row r="39" spans="1:8" x14ac:dyDescent="0.2">
      <c r="A39" s="32"/>
      <c r="B39" s="38"/>
      <c r="C39" s="44"/>
      <c r="D39" s="44"/>
      <c r="E39" s="44"/>
      <c r="F39" s="44"/>
      <c r="G39" s="38"/>
      <c r="H39" s="44"/>
    </row>
    <row r="40" spans="1:8" x14ac:dyDescent="0.2">
      <c r="A40" s="32"/>
      <c r="B40" s="38"/>
      <c r="C40" s="44"/>
      <c r="D40" s="44"/>
      <c r="E40" s="44"/>
      <c r="F40" s="44"/>
      <c r="G40" s="38"/>
      <c r="H40" s="44"/>
    </row>
    <row r="41" spans="1:8" x14ac:dyDescent="0.2">
      <c r="A41" s="32"/>
      <c r="B41" s="38"/>
      <c r="C41" s="44"/>
      <c r="D41" s="44"/>
      <c r="E41" s="44"/>
      <c r="F41" s="44"/>
      <c r="G41" s="38"/>
      <c r="H41" s="44"/>
    </row>
    <row r="42" spans="1:8" x14ac:dyDescent="0.2">
      <c r="A42" s="32"/>
      <c r="B42" s="38"/>
      <c r="C42" s="44"/>
      <c r="D42" s="44"/>
      <c r="E42" s="44"/>
      <c r="F42" s="44"/>
      <c r="G42" s="38"/>
      <c r="H42" s="44"/>
    </row>
    <row r="43" spans="1:8" x14ac:dyDescent="0.2">
      <c r="A43" s="32"/>
      <c r="B43" s="38"/>
      <c r="C43" s="44"/>
      <c r="D43" s="44"/>
      <c r="E43" s="44"/>
      <c r="F43" s="44"/>
      <c r="G43" s="38"/>
      <c r="H43" s="44"/>
    </row>
    <row r="44" spans="1:8" x14ac:dyDescent="0.2">
      <c r="A44" s="100"/>
      <c r="B44" s="38"/>
      <c r="C44" s="44"/>
      <c r="D44" s="44"/>
      <c r="E44" s="44"/>
      <c r="F44" s="44"/>
      <c r="G44" s="38"/>
      <c r="H44" s="44"/>
    </row>
    <row r="45" spans="1:8" x14ac:dyDescent="0.2">
      <c r="A45" s="100"/>
      <c r="B45" s="38"/>
      <c r="C45" s="44"/>
      <c r="D45" s="44"/>
      <c r="E45" s="44"/>
      <c r="F45" s="44"/>
      <c r="G45" s="38"/>
      <c r="H45" s="44"/>
    </row>
    <row r="46" spans="1:8" x14ac:dyDescent="0.2">
      <c r="A46" s="100"/>
      <c r="B46" s="38"/>
      <c r="C46" s="44"/>
      <c r="D46" s="44"/>
      <c r="E46" s="44"/>
      <c r="F46" s="44"/>
      <c r="G46" s="38"/>
      <c r="H46" s="44"/>
    </row>
    <row r="47" spans="1:8" x14ac:dyDescent="0.2">
      <c r="A47" s="32"/>
      <c r="B47" s="38"/>
      <c r="C47" s="44"/>
      <c r="D47" s="44"/>
      <c r="E47" s="44"/>
      <c r="F47" s="44"/>
      <c r="G47" s="38"/>
      <c r="H47" s="44"/>
    </row>
    <row r="48" spans="1:8" x14ac:dyDescent="0.2">
      <c r="A48" s="32"/>
      <c r="B48" s="38"/>
      <c r="C48" s="44"/>
      <c r="D48" s="44"/>
      <c r="E48" s="44"/>
      <c r="F48" s="44"/>
      <c r="G48" s="38"/>
      <c r="H48" s="44"/>
    </row>
    <row r="49" spans="1:8" x14ac:dyDescent="0.2">
      <c r="A49" s="32"/>
      <c r="B49" s="38"/>
      <c r="C49" s="44"/>
      <c r="D49" s="44"/>
      <c r="E49" s="44"/>
      <c r="F49" s="44"/>
      <c r="G49" s="38"/>
      <c r="H49" s="44"/>
    </row>
    <row r="50" spans="1:8" x14ac:dyDescent="0.2">
      <c r="A50" s="32"/>
      <c r="B50" s="38"/>
      <c r="C50" s="44"/>
      <c r="D50" s="44"/>
      <c r="E50" s="44"/>
      <c r="F50" s="44"/>
      <c r="G50" s="38"/>
      <c r="H50" s="44"/>
    </row>
    <row r="51" spans="1:8" x14ac:dyDescent="0.2">
      <c r="A51" s="32"/>
      <c r="B51" s="38"/>
      <c r="C51" s="44"/>
      <c r="D51" s="44"/>
      <c r="E51" s="44"/>
      <c r="F51" s="44"/>
      <c r="G51" s="38"/>
      <c r="H51" s="44"/>
    </row>
    <row r="52" spans="1:8" x14ac:dyDescent="0.2">
      <c r="A52" s="32"/>
      <c r="B52" s="38"/>
      <c r="C52" s="44"/>
      <c r="D52" s="44"/>
      <c r="E52" s="44"/>
      <c r="F52" s="44"/>
      <c r="G52" s="38"/>
      <c r="H52" s="44"/>
    </row>
    <row r="53" spans="1:8" x14ac:dyDescent="0.2">
      <c r="A53" s="32"/>
      <c r="B53" s="38"/>
      <c r="C53" s="44"/>
      <c r="D53" s="44"/>
      <c r="E53" s="44"/>
      <c r="F53" s="44"/>
      <c r="G53" s="38"/>
      <c r="H53" s="44"/>
    </row>
    <row r="54" spans="1:8" x14ac:dyDescent="0.2">
      <c r="A54" s="32"/>
      <c r="B54" s="38"/>
      <c r="C54" s="44"/>
      <c r="D54" s="44"/>
      <c r="E54" s="44"/>
      <c r="F54" s="44"/>
      <c r="G54" s="38"/>
      <c r="H54" s="44"/>
    </row>
    <row r="55" spans="1:8" x14ac:dyDescent="0.2">
      <c r="A55" s="32"/>
      <c r="B55" s="38"/>
      <c r="C55" s="44"/>
      <c r="D55" s="44"/>
      <c r="E55" s="44"/>
      <c r="F55" s="44"/>
      <c r="G55" s="38"/>
      <c r="H55" s="44"/>
    </row>
    <row r="56" spans="1:8" x14ac:dyDescent="0.2">
      <c r="A56" s="32"/>
      <c r="B56" s="38"/>
      <c r="C56" s="44"/>
      <c r="D56" s="44"/>
      <c r="E56" s="44"/>
      <c r="F56" s="44"/>
      <c r="G56" s="38"/>
      <c r="H56" s="44"/>
    </row>
    <row r="57" spans="1:8" x14ac:dyDescent="0.2">
      <c r="A57" s="32"/>
      <c r="B57" s="38"/>
      <c r="C57" s="44"/>
      <c r="D57" s="44"/>
      <c r="E57" s="44"/>
      <c r="F57" s="44"/>
      <c r="G57" s="38"/>
      <c r="H57" s="44"/>
    </row>
    <row r="58" spans="1:8" x14ac:dyDescent="0.2">
      <c r="A58" s="32"/>
      <c r="B58" s="38"/>
      <c r="C58" s="44"/>
      <c r="D58" s="44"/>
      <c r="E58" s="44"/>
      <c r="F58" s="44"/>
      <c r="G58" s="38"/>
      <c r="H58" s="44"/>
    </row>
    <row r="59" spans="1:8" x14ac:dyDescent="0.2">
      <c r="A59" s="32"/>
      <c r="B59" s="38"/>
      <c r="C59" s="44"/>
      <c r="D59" s="44"/>
      <c r="E59" s="44"/>
      <c r="F59" s="44"/>
      <c r="G59" s="38"/>
      <c r="H59" s="44"/>
    </row>
    <row r="60" spans="1:8" x14ac:dyDescent="0.2">
      <c r="A60" s="32"/>
      <c r="B60" s="38"/>
      <c r="C60" s="44"/>
      <c r="D60" s="44"/>
      <c r="E60" s="44"/>
      <c r="F60" s="44"/>
      <c r="G60" s="38"/>
      <c r="H60" s="44"/>
    </row>
    <row r="61" spans="1:8" x14ac:dyDescent="0.2">
      <c r="A61" s="32"/>
      <c r="B61" s="38"/>
      <c r="C61" s="44"/>
      <c r="D61" s="44"/>
      <c r="E61" s="44"/>
      <c r="F61" s="44"/>
      <c r="G61" s="38"/>
      <c r="H61" s="44"/>
    </row>
    <row r="62" spans="1:8" x14ac:dyDescent="0.2">
      <c r="A62" s="32"/>
      <c r="B62" s="38"/>
      <c r="C62" s="44"/>
      <c r="D62" s="44"/>
      <c r="E62" s="44"/>
      <c r="F62" s="44"/>
      <c r="G62" s="38"/>
      <c r="H62" s="44"/>
    </row>
    <row r="63" spans="1:8" x14ac:dyDescent="0.2">
      <c r="A63" s="32"/>
      <c r="B63" s="38"/>
      <c r="C63" s="44"/>
      <c r="D63" s="44"/>
      <c r="E63" s="44"/>
      <c r="F63" s="44"/>
      <c r="G63" s="38"/>
      <c r="H63" s="44"/>
    </row>
    <row r="64" spans="1:8" x14ac:dyDescent="0.2">
      <c r="A64" s="32"/>
      <c r="B64" s="38"/>
      <c r="C64" s="44"/>
      <c r="D64" s="44"/>
      <c r="E64" s="44"/>
      <c r="F64" s="44"/>
      <c r="G64" s="38"/>
      <c r="H64" s="44"/>
    </row>
    <row r="65" spans="1:11" x14ac:dyDescent="0.2">
      <c r="A65" s="27" t="s">
        <v>31</v>
      </c>
      <c r="B65" s="38"/>
      <c r="C65" s="44">
        <f>C20</f>
        <v>7.5</v>
      </c>
      <c r="D65" s="44">
        <f t="shared" ref="D65:H65" si="11">D20</f>
        <v>7.6499999999999995</v>
      </c>
      <c r="E65" s="44">
        <f t="shared" si="11"/>
        <v>7.8</v>
      </c>
      <c r="F65" s="44">
        <f t="shared" si="11"/>
        <v>7.9499999999999993</v>
      </c>
      <c r="G65" s="38">
        <f t="shared" si="11"/>
        <v>8.1</v>
      </c>
      <c r="H65" s="44">
        <f t="shared" si="11"/>
        <v>8.25</v>
      </c>
    </row>
    <row r="66" spans="1:11" ht="13.5" thickBot="1" x14ac:dyDescent="0.25">
      <c r="A66" s="34" t="s">
        <v>32</v>
      </c>
      <c r="B66" s="46"/>
      <c r="C66" s="68">
        <f>-C32</f>
        <v>-5</v>
      </c>
      <c r="D66" s="67">
        <f t="shared" ref="D66:H66" si="12">-D32</f>
        <v>-5</v>
      </c>
      <c r="E66" s="67">
        <f t="shared" si="12"/>
        <v>-5</v>
      </c>
      <c r="F66" s="67">
        <f t="shared" si="12"/>
        <v>-5</v>
      </c>
      <c r="G66" s="46">
        <f t="shared" si="12"/>
        <v>-5</v>
      </c>
      <c r="H66" s="67">
        <f t="shared" si="12"/>
        <v>-13.75</v>
      </c>
    </row>
    <row r="67" spans="1:11" ht="13.5" thickTop="1" x14ac:dyDescent="0.2">
      <c r="A67" s="20" t="s">
        <v>33</v>
      </c>
      <c r="B67" s="38"/>
      <c r="C67" s="44">
        <f>C65+C66</f>
        <v>2.5</v>
      </c>
      <c r="D67" s="44">
        <f t="shared" ref="D67:H67" si="13">D65+D66</f>
        <v>2.6499999999999995</v>
      </c>
      <c r="E67" s="44">
        <f t="shared" si="13"/>
        <v>2.8</v>
      </c>
      <c r="F67" s="44">
        <f t="shared" si="13"/>
        <v>2.9499999999999993</v>
      </c>
      <c r="G67" s="38">
        <f t="shared" si="13"/>
        <v>3.0999999999999996</v>
      </c>
      <c r="H67" s="44">
        <f t="shared" si="13"/>
        <v>-5.5</v>
      </c>
    </row>
    <row r="68" spans="1:11" x14ac:dyDescent="0.2">
      <c r="A68"/>
      <c r="B68" s="38"/>
      <c r="C68" s="69"/>
      <c r="D68" s="69"/>
      <c r="E68" s="69"/>
      <c r="F68" s="69"/>
      <c r="G68" s="70"/>
      <c r="H68" s="69"/>
    </row>
    <row r="69" spans="1:11" ht="13.5" thickBot="1" x14ac:dyDescent="0.25">
      <c r="A69" s="34" t="s">
        <v>30</v>
      </c>
      <c r="B69" s="46"/>
      <c r="C69" s="67">
        <f t="shared" ref="C69:H69" si="14">B80*$B$8*$B$6</f>
        <v>3</v>
      </c>
      <c r="D69" s="67">
        <f t="shared" si="14"/>
        <v>3.06</v>
      </c>
      <c r="E69" s="67">
        <f t="shared" si="14"/>
        <v>3.12</v>
      </c>
      <c r="F69" s="67">
        <f t="shared" si="14"/>
        <v>3.1799999999999997</v>
      </c>
      <c r="G69" s="46">
        <f t="shared" si="14"/>
        <v>3.24</v>
      </c>
      <c r="H69" s="67">
        <f t="shared" si="14"/>
        <v>3.3000000000000003</v>
      </c>
      <c r="I69" s="27"/>
    </row>
    <row r="70" spans="1:11" ht="13.5" thickTop="1" x14ac:dyDescent="0.2">
      <c r="A70" s="20" t="s">
        <v>23</v>
      </c>
      <c r="B70" s="45"/>
      <c r="C70" s="44">
        <f t="shared" ref="C70:H70" si="15">C34+C67-C69</f>
        <v>98</v>
      </c>
      <c r="D70" s="44">
        <f t="shared" si="15"/>
        <v>107</v>
      </c>
      <c r="E70" s="44">
        <f t="shared" si="15"/>
        <v>118.99999999999999</v>
      </c>
      <c r="F70" s="44">
        <f t="shared" si="15"/>
        <v>125</v>
      </c>
      <c r="G70" s="38">
        <f t="shared" si="15"/>
        <v>136.99999999999997</v>
      </c>
      <c r="H70" s="44">
        <f t="shared" si="15"/>
        <v>140.5</v>
      </c>
    </row>
    <row r="71" spans="1:11" x14ac:dyDescent="0.2">
      <c r="A71" s="20"/>
      <c r="B71" s="38"/>
      <c r="C71" s="44"/>
      <c r="D71" s="44"/>
      <c r="E71" s="44"/>
      <c r="F71" s="44"/>
      <c r="G71" s="38"/>
      <c r="H71" s="44"/>
    </row>
    <row r="72" spans="1:11" x14ac:dyDescent="0.2">
      <c r="A72" s="15" t="s">
        <v>60</v>
      </c>
      <c r="B72" s="38"/>
      <c r="C72" s="44"/>
      <c r="D72" s="44"/>
      <c r="E72" s="44"/>
      <c r="F72" s="44"/>
      <c r="G72" s="38"/>
      <c r="H72" s="44"/>
    </row>
    <row r="73" spans="1:11" x14ac:dyDescent="0.2">
      <c r="A73" s="20" t="s">
        <v>18</v>
      </c>
      <c r="B73" s="38"/>
      <c r="C73" s="44">
        <f>C23</f>
        <v>103.5</v>
      </c>
      <c r="D73" s="44">
        <f t="shared" ref="D73:H73" si="16">D23</f>
        <v>112.41</v>
      </c>
      <c r="E73" s="44">
        <f t="shared" si="16"/>
        <v>124.32</v>
      </c>
      <c r="F73" s="44">
        <f t="shared" si="16"/>
        <v>130.23000000000002</v>
      </c>
      <c r="G73" s="38">
        <f t="shared" si="16"/>
        <v>142.13999999999999</v>
      </c>
      <c r="H73" s="44">
        <f t="shared" si="16"/>
        <v>178.05</v>
      </c>
    </row>
    <row r="74" spans="1:11" x14ac:dyDescent="0.2">
      <c r="A74" s="28" t="s">
        <v>34</v>
      </c>
      <c r="B74" s="64"/>
      <c r="C74" s="58">
        <f t="shared" ref="C74:H74" si="17">(1-$B$6)*C20</f>
        <v>4.5</v>
      </c>
      <c r="D74" s="58">
        <f t="shared" si="17"/>
        <v>4.59</v>
      </c>
      <c r="E74" s="58">
        <f t="shared" si="17"/>
        <v>4.68</v>
      </c>
      <c r="F74" s="58">
        <f t="shared" si="17"/>
        <v>4.7699999999999996</v>
      </c>
      <c r="G74" s="64">
        <f t="shared" si="17"/>
        <v>4.8599999999999994</v>
      </c>
      <c r="H74" s="58">
        <f t="shared" si="17"/>
        <v>4.95</v>
      </c>
    </row>
    <row r="75" spans="1:11" x14ac:dyDescent="0.2">
      <c r="A75" s="20" t="s">
        <v>35</v>
      </c>
      <c r="B75" s="38"/>
      <c r="C75" s="44">
        <f>C73+C74</f>
        <v>108</v>
      </c>
      <c r="D75" s="44">
        <f t="shared" ref="D75:H75" si="18">D73+D74</f>
        <v>117</v>
      </c>
      <c r="E75" s="44">
        <f t="shared" si="18"/>
        <v>129</v>
      </c>
      <c r="F75" s="44">
        <f t="shared" si="18"/>
        <v>135.00000000000003</v>
      </c>
      <c r="G75" s="38">
        <f t="shared" si="18"/>
        <v>147</v>
      </c>
      <c r="H75" s="44">
        <f t="shared" si="18"/>
        <v>183</v>
      </c>
    </row>
    <row r="76" spans="1:11" x14ac:dyDescent="0.2">
      <c r="A76" s="20" t="s">
        <v>19</v>
      </c>
      <c r="B76" s="38"/>
      <c r="C76" s="44">
        <f>C18</f>
        <v>60</v>
      </c>
      <c r="D76" s="44">
        <f t="shared" ref="D76:H76" si="19">D18</f>
        <v>60</v>
      </c>
      <c r="E76" s="44">
        <f t="shared" si="19"/>
        <v>60</v>
      </c>
      <c r="F76" s="44">
        <f t="shared" si="19"/>
        <v>60</v>
      </c>
      <c r="G76" s="38">
        <f t="shared" si="19"/>
        <v>60</v>
      </c>
      <c r="H76" s="44">
        <f t="shared" si="19"/>
        <v>60</v>
      </c>
    </row>
    <row r="77" spans="1:11" ht="13.5" thickBot="1" x14ac:dyDescent="0.25">
      <c r="A77" s="34" t="s">
        <v>25</v>
      </c>
      <c r="B77" s="46"/>
      <c r="C77" s="35">
        <f>C30</f>
        <v>-70</v>
      </c>
      <c r="D77" s="35">
        <f t="shared" ref="D77:H77" si="20">D30</f>
        <v>-70</v>
      </c>
      <c r="E77" s="35">
        <f t="shared" si="20"/>
        <v>-70</v>
      </c>
      <c r="F77" s="35">
        <f t="shared" si="20"/>
        <v>-70</v>
      </c>
      <c r="G77" s="43">
        <f t="shared" si="20"/>
        <v>-70</v>
      </c>
      <c r="H77" s="35">
        <f t="shared" si="20"/>
        <v>-102.5</v>
      </c>
    </row>
    <row r="78" spans="1:11" ht="13.5" thickTop="1" x14ac:dyDescent="0.2">
      <c r="A78" s="20" t="s">
        <v>23</v>
      </c>
      <c r="B78" s="47"/>
      <c r="C78" s="30">
        <f>C75+C76+C77</f>
        <v>98</v>
      </c>
      <c r="D78" s="30">
        <f t="shared" ref="D78:H78" si="21">D75+D76+D77</f>
        <v>107</v>
      </c>
      <c r="E78" s="30">
        <f t="shared" si="21"/>
        <v>119</v>
      </c>
      <c r="F78" s="30">
        <f t="shared" si="21"/>
        <v>125.00000000000003</v>
      </c>
      <c r="G78" s="25">
        <f t="shared" si="21"/>
        <v>137</v>
      </c>
      <c r="H78" s="30">
        <f t="shared" si="21"/>
        <v>140.5</v>
      </c>
    </row>
    <row r="79" spans="1:11" x14ac:dyDescent="0.2">
      <c r="A79" s="20"/>
      <c r="B79" s="25"/>
      <c r="C79" s="30"/>
      <c r="D79" s="30"/>
      <c r="E79" s="30"/>
      <c r="F79" s="30"/>
      <c r="G79" s="25"/>
      <c r="H79" s="30"/>
    </row>
    <row r="80" spans="1:11" x14ac:dyDescent="0.2">
      <c r="A80" s="1" t="s">
        <v>3</v>
      </c>
      <c r="B80" s="108">
        <f>250+(K80-50)*10</f>
        <v>250</v>
      </c>
      <c r="C80" s="44">
        <f t="shared" ref="C80:G80" si="22">B80+C32</f>
        <v>255</v>
      </c>
      <c r="D80" s="44">
        <f t="shared" si="22"/>
        <v>260</v>
      </c>
      <c r="E80" s="44">
        <f t="shared" si="22"/>
        <v>265</v>
      </c>
      <c r="F80" s="44">
        <f t="shared" si="22"/>
        <v>270</v>
      </c>
      <c r="G80" s="38">
        <f t="shared" si="22"/>
        <v>275</v>
      </c>
      <c r="H80" s="44"/>
      <c r="I80" s="2"/>
      <c r="J80" s="5"/>
      <c r="K80" s="1">
        <v>50</v>
      </c>
    </row>
    <row r="81" spans="1:9" x14ac:dyDescent="0.2">
      <c r="A81" s="28" t="s">
        <v>53</v>
      </c>
      <c r="B81" s="64">
        <f>B5-B80</f>
        <v>550</v>
      </c>
      <c r="C81" s="58">
        <f t="shared" ref="C81:G81" si="23">B81-C18-C27-C29-C32</f>
        <v>555</v>
      </c>
      <c r="D81" s="58">
        <f t="shared" si="23"/>
        <v>560</v>
      </c>
      <c r="E81" s="58">
        <f t="shared" si="23"/>
        <v>565</v>
      </c>
      <c r="F81" s="58">
        <f t="shared" si="23"/>
        <v>570</v>
      </c>
      <c r="G81" s="58">
        <f t="shared" si="23"/>
        <v>575</v>
      </c>
      <c r="H81" s="75"/>
      <c r="I81" s="2"/>
    </row>
    <row r="82" spans="1:9" x14ac:dyDescent="0.2">
      <c r="A82" s="20" t="s">
        <v>63</v>
      </c>
      <c r="B82" s="38">
        <f>B80+B81</f>
        <v>800</v>
      </c>
      <c r="C82" s="44">
        <f t="shared" ref="C82:G82" si="24">C80+C81</f>
        <v>810</v>
      </c>
      <c r="D82" s="44">
        <f t="shared" si="24"/>
        <v>820</v>
      </c>
      <c r="E82" s="44">
        <f t="shared" si="24"/>
        <v>830</v>
      </c>
      <c r="F82" s="44">
        <f t="shared" si="24"/>
        <v>840</v>
      </c>
      <c r="G82" s="38">
        <f t="shared" si="24"/>
        <v>850</v>
      </c>
      <c r="H82" s="44"/>
      <c r="I82" s="2"/>
    </row>
    <row r="83" spans="1:9" x14ac:dyDescent="0.2">
      <c r="A83" s="20"/>
      <c r="B83" s="38"/>
      <c r="C83" s="44"/>
      <c r="D83" s="44"/>
      <c r="E83" s="44"/>
      <c r="F83" s="44"/>
      <c r="G83" s="38"/>
      <c r="H83" s="44"/>
      <c r="I83" s="2"/>
    </row>
    <row r="84" spans="1:9" x14ac:dyDescent="0.2">
      <c r="A84" s="16" t="s">
        <v>52</v>
      </c>
      <c r="B84" s="25"/>
      <c r="C84" s="30"/>
      <c r="D84" s="30"/>
      <c r="E84" s="30"/>
      <c r="F84" s="30"/>
      <c r="G84" s="25"/>
      <c r="H84" s="30"/>
    </row>
    <row r="85" spans="1:9" x14ac:dyDescent="0.2">
      <c r="A85" s="20" t="s">
        <v>35</v>
      </c>
      <c r="B85" s="38"/>
      <c r="C85" s="44">
        <f>C75</f>
        <v>108</v>
      </c>
      <c r="D85" s="44">
        <f t="shared" ref="D85:H85" si="25">D75</f>
        <v>117</v>
      </c>
      <c r="E85" s="44">
        <f t="shared" si="25"/>
        <v>129</v>
      </c>
      <c r="F85" s="44">
        <f t="shared" si="25"/>
        <v>135.00000000000003</v>
      </c>
      <c r="G85" s="38">
        <f t="shared" si="25"/>
        <v>147</v>
      </c>
      <c r="H85" s="44">
        <f t="shared" si="25"/>
        <v>183</v>
      </c>
    </row>
    <row r="86" spans="1:9" x14ac:dyDescent="0.2">
      <c r="A86" s="28" t="s">
        <v>51</v>
      </c>
      <c r="B86" s="55"/>
      <c r="C86" s="58">
        <f>C181*B82</f>
        <v>78.926137893640174</v>
      </c>
      <c r="D86" s="58">
        <f>D181*C82</f>
        <v>79.948594652541487</v>
      </c>
      <c r="E86" s="58">
        <f>E181*D82</f>
        <v>80.969674098953973</v>
      </c>
      <c r="F86" s="58">
        <f>F181*E82</f>
        <v>81.98845953330094</v>
      </c>
      <c r="G86" s="64">
        <f>G181*F82</f>
        <v>83.007452987825914</v>
      </c>
      <c r="H86" s="58">
        <f>IF(C10=1,H181*G82,0)</f>
        <v>84.024687065368568</v>
      </c>
    </row>
    <row r="87" spans="1:9" x14ac:dyDescent="0.2">
      <c r="A87" s="20" t="s">
        <v>52</v>
      </c>
      <c r="B87" s="25"/>
      <c r="C87" s="30">
        <f>C85-C86</f>
        <v>29.073862106359826</v>
      </c>
      <c r="D87" s="30">
        <f t="shared" ref="D87" si="26">D85-D86</f>
        <v>37.051405347458513</v>
      </c>
      <c r="E87" s="30">
        <f t="shared" ref="E87" si="27">E85-E86</f>
        <v>48.030325901046027</v>
      </c>
      <c r="F87" s="30">
        <f t="shared" ref="F87" si="28">F85-F86</f>
        <v>53.011540466699088</v>
      </c>
      <c r="G87" s="25">
        <f t="shared" ref="G87:H87" si="29">G85-G86</f>
        <v>63.992547012174086</v>
      </c>
      <c r="H87" s="30">
        <f t="shared" si="29"/>
        <v>98.975312934631432</v>
      </c>
      <c r="I87" s="2"/>
    </row>
    <row r="88" spans="1:9" x14ac:dyDescent="0.2">
      <c r="B88" s="44"/>
      <c r="C88" s="44"/>
      <c r="D88" s="44"/>
      <c r="E88" s="44"/>
      <c r="F88" s="44"/>
      <c r="G88" s="44"/>
      <c r="H88" s="44"/>
    </row>
    <row r="89" spans="1:9" x14ac:dyDescent="0.2">
      <c r="B89" s="44"/>
      <c r="C89" s="44"/>
      <c r="D89" s="44"/>
      <c r="E89" s="44"/>
      <c r="F89" s="44"/>
      <c r="G89" s="44"/>
      <c r="H89" s="44"/>
    </row>
    <row r="90" spans="1:9" x14ac:dyDescent="0.2">
      <c r="B90" s="44"/>
      <c r="C90" s="44"/>
      <c r="D90" s="44"/>
      <c r="E90" s="44"/>
      <c r="F90" s="44"/>
      <c r="G90" s="44"/>
      <c r="H90" s="44"/>
    </row>
    <row r="91" spans="1:9" x14ac:dyDescent="0.2">
      <c r="B91" s="44"/>
      <c r="C91" s="44"/>
      <c r="D91" s="44"/>
      <c r="E91" s="44"/>
      <c r="F91" s="44"/>
      <c r="G91" s="44"/>
      <c r="H91" s="44"/>
    </row>
    <row r="92" spans="1:9" x14ac:dyDescent="0.2">
      <c r="B92" s="44"/>
      <c r="C92" s="44"/>
      <c r="D92" s="44"/>
      <c r="E92" s="44"/>
      <c r="F92" s="44"/>
      <c r="G92" s="44"/>
      <c r="H92" s="44"/>
    </row>
    <row r="93" spans="1:9" x14ac:dyDescent="0.2">
      <c r="B93" s="44"/>
      <c r="C93" s="44"/>
      <c r="D93" s="44"/>
      <c r="E93" s="44"/>
      <c r="F93" s="44"/>
      <c r="G93" s="44"/>
      <c r="H93" s="44"/>
    </row>
    <row r="94" spans="1:9" x14ac:dyDescent="0.2">
      <c r="B94" s="44"/>
      <c r="C94" s="44"/>
      <c r="D94" s="44"/>
      <c r="E94" s="44"/>
      <c r="F94" s="44"/>
      <c r="G94" s="44"/>
      <c r="H94" s="44"/>
    </row>
    <row r="95" spans="1:9" x14ac:dyDescent="0.2">
      <c r="B95" s="44"/>
      <c r="C95" s="44"/>
      <c r="D95" s="44"/>
      <c r="E95" s="44"/>
      <c r="F95" s="44"/>
      <c r="G95" s="44"/>
      <c r="H95" s="44"/>
    </row>
    <row r="96" spans="1:9" x14ac:dyDescent="0.2">
      <c r="B96" s="44"/>
      <c r="C96" s="44"/>
      <c r="D96" s="44"/>
      <c r="E96" s="44"/>
      <c r="F96" s="44"/>
      <c r="G96" s="44"/>
      <c r="H96" s="44"/>
    </row>
    <row r="97" spans="2:8" x14ac:dyDescent="0.2">
      <c r="B97" s="44"/>
      <c r="C97" s="44"/>
      <c r="D97" s="44"/>
      <c r="E97" s="44"/>
      <c r="F97" s="44"/>
      <c r="G97" s="44"/>
      <c r="H97" s="44"/>
    </row>
    <row r="98" spans="2:8" x14ac:dyDescent="0.2">
      <c r="B98" s="44"/>
      <c r="C98" s="44"/>
      <c r="D98" s="44"/>
      <c r="E98" s="44"/>
      <c r="F98" s="44"/>
      <c r="G98" s="44"/>
      <c r="H98" s="44"/>
    </row>
    <row r="99" spans="2:8" x14ac:dyDescent="0.2">
      <c r="B99" s="44"/>
      <c r="C99" s="44"/>
      <c r="D99" s="44"/>
      <c r="E99" s="44"/>
      <c r="F99" s="44"/>
      <c r="G99" s="44"/>
      <c r="H99" s="44"/>
    </row>
    <row r="100" spans="2:8" x14ac:dyDescent="0.2">
      <c r="B100" s="44"/>
      <c r="C100" s="44"/>
      <c r="D100" s="44"/>
      <c r="E100" s="44"/>
      <c r="F100" s="44"/>
      <c r="G100" s="44"/>
      <c r="H100" s="44"/>
    </row>
    <row r="101" spans="2:8" x14ac:dyDescent="0.2">
      <c r="B101" s="44"/>
      <c r="C101" s="44"/>
      <c r="D101" s="44"/>
      <c r="E101" s="44"/>
      <c r="F101" s="44"/>
      <c r="G101" s="44"/>
      <c r="H101" s="44"/>
    </row>
    <row r="102" spans="2:8" x14ac:dyDescent="0.2">
      <c r="B102" s="44"/>
      <c r="C102" s="44"/>
      <c r="D102" s="44"/>
      <c r="E102" s="44"/>
      <c r="F102" s="44"/>
      <c r="G102" s="44"/>
      <c r="H102" s="44"/>
    </row>
    <row r="103" spans="2:8" x14ac:dyDescent="0.2">
      <c r="B103" s="44"/>
      <c r="C103" s="44"/>
      <c r="D103" s="44"/>
      <c r="E103" s="44"/>
      <c r="F103" s="44"/>
      <c r="G103" s="44"/>
      <c r="H103" s="44"/>
    </row>
    <row r="104" spans="2:8" x14ac:dyDescent="0.2">
      <c r="B104" s="44"/>
      <c r="C104" s="44"/>
      <c r="D104" s="44"/>
      <c r="E104" s="44"/>
      <c r="F104" s="44"/>
      <c r="G104" s="44"/>
      <c r="H104" s="44"/>
    </row>
    <row r="105" spans="2:8" x14ac:dyDescent="0.2">
      <c r="B105" s="44"/>
      <c r="C105" s="44"/>
      <c r="D105" s="44"/>
      <c r="E105" s="44"/>
      <c r="F105" s="44"/>
      <c r="G105" s="44"/>
      <c r="H105" s="44"/>
    </row>
    <row r="106" spans="2:8" x14ac:dyDescent="0.2">
      <c r="B106" s="44"/>
      <c r="C106" s="44"/>
      <c r="D106" s="44"/>
      <c r="E106" s="44"/>
      <c r="F106" s="44"/>
      <c r="G106" s="44"/>
      <c r="H106" s="44"/>
    </row>
    <row r="107" spans="2:8" x14ac:dyDescent="0.2">
      <c r="B107" s="44"/>
      <c r="C107" s="44"/>
      <c r="D107" s="44"/>
      <c r="E107" s="44"/>
      <c r="F107" s="44"/>
      <c r="G107" s="44"/>
      <c r="H107" s="44"/>
    </row>
    <row r="108" spans="2:8" x14ac:dyDescent="0.2">
      <c r="B108" s="44"/>
      <c r="C108" s="44"/>
      <c r="D108" s="44"/>
      <c r="E108" s="44"/>
      <c r="F108" s="44"/>
      <c r="G108" s="44"/>
      <c r="H108" s="44"/>
    </row>
    <row r="109" spans="2:8" x14ac:dyDescent="0.2">
      <c r="B109" s="44"/>
      <c r="C109" s="44"/>
      <c r="D109" s="44"/>
      <c r="E109" s="44"/>
      <c r="F109" s="44"/>
      <c r="G109" s="44"/>
      <c r="H109" s="44"/>
    </row>
    <row r="110" spans="2:8" x14ac:dyDescent="0.2">
      <c r="B110" s="44"/>
      <c r="C110" s="44"/>
      <c r="D110" s="44"/>
      <c r="E110" s="44"/>
      <c r="F110" s="44"/>
      <c r="G110" s="44"/>
      <c r="H110" s="44"/>
    </row>
    <row r="111" spans="2:8" x14ac:dyDescent="0.2">
      <c r="B111" s="44"/>
      <c r="C111" s="44"/>
      <c r="D111" s="44"/>
      <c r="E111" s="44"/>
      <c r="F111" s="44"/>
      <c r="G111" s="44"/>
      <c r="H111" s="44"/>
    </row>
    <row r="112" spans="2:8" x14ac:dyDescent="0.2">
      <c r="B112" s="5"/>
      <c r="C112" s="5"/>
      <c r="D112" s="5"/>
      <c r="E112" s="5"/>
      <c r="F112" s="5"/>
      <c r="G112" s="5"/>
      <c r="H112" s="5"/>
    </row>
    <row r="113" spans="1:9" x14ac:dyDescent="0.2">
      <c r="A113" s="15" t="s">
        <v>36</v>
      </c>
      <c r="B113" s="38"/>
      <c r="C113" s="44"/>
      <c r="D113" s="44"/>
      <c r="E113" s="44"/>
      <c r="F113" s="44"/>
      <c r="G113" s="38"/>
      <c r="H113" s="71" t="s">
        <v>49</v>
      </c>
    </row>
    <row r="114" spans="1:9" x14ac:dyDescent="0.2">
      <c r="A114" s="6"/>
      <c r="B114" s="72"/>
      <c r="C114" s="113" t="s">
        <v>59</v>
      </c>
      <c r="D114" s="113"/>
      <c r="E114" s="113"/>
      <c r="F114" s="113"/>
      <c r="G114" s="113"/>
      <c r="H114" s="73" t="s">
        <v>48</v>
      </c>
    </row>
    <row r="115" spans="1:9" x14ac:dyDescent="0.2">
      <c r="A115" s="41" t="s">
        <v>1</v>
      </c>
      <c r="B115" s="94">
        <v>0</v>
      </c>
      <c r="C115" s="95">
        <v>1</v>
      </c>
      <c r="D115" s="96">
        <v>2</v>
      </c>
      <c r="E115" s="96">
        <v>3</v>
      </c>
      <c r="F115" s="96">
        <v>4</v>
      </c>
      <c r="G115" s="96">
        <v>5</v>
      </c>
      <c r="H115" s="97">
        <v>6</v>
      </c>
    </row>
    <row r="116" spans="1:9" x14ac:dyDescent="0.2">
      <c r="A116" s="27" t="s">
        <v>23</v>
      </c>
      <c r="B116" s="38"/>
      <c r="C116" s="44">
        <f>C78</f>
        <v>98</v>
      </c>
      <c r="D116" s="44">
        <f t="shared" ref="D116:H116" si="30">D78</f>
        <v>107</v>
      </c>
      <c r="E116" s="44">
        <f t="shared" si="30"/>
        <v>119</v>
      </c>
      <c r="F116" s="44">
        <f t="shared" si="30"/>
        <v>125.00000000000003</v>
      </c>
      <c r="G116" s="44">
        <f t="shared" si="30"/>
        <v>137</v>
      </c>
      <c r="H116" s="75">
        <f t="shared" si="30"/>
        <v>140.5</v>
      </c>
      <c r="I116" s="12"/>
    </row>
    <row r="117" spans="1:9" x14ac:dyDescent="0.2">
      <c r="A117" s="27" t="s">
        <v>45</v>
      </c>
      <c r="B117" s="38">
        <f>(C116+C117)/(1+$B$7)</f>
        <v>2182.1589434402763</v>
      </c>
      <c r="C117" s="5">
        <f>(D116+D117)/(1+$B$7)</f>
        <v>2302.374837784304</v>
      </c>
      <c r="D117" s="5">
        <f>(E116+E117)/(1+$B$7)</f>
        <v>2425.6123215627345</v>
      </c>
      <c r="E117" s="5">
        <f>(F116+F117)/(1+$B$7)</f>
        <v>2549.1735537190079</v>
      </c>
      <c r="F117" s="5">
        <f>(G116+G117)/(1+$B$7)</f>
        <v>2679.090909090909</v>
      </c>
      <c r="G117" s="5">
        <f>H116/(B7-B9)</f>
        <v>2810</v>
      </c>
      <c r="H117" s="76"/>
      <c r="I117" s="5"/>
    </row>
    <row r="118" spans="1:9" x14ac:dyDescent="0.2">
      <c r="A118" s="27" t="s">
        <v>30</v>
      </c>
      <c r="B118" s="38"/>
      <c r="C118" s="44">
        <f>C69</f>
        <v>3</v>
      </c>
      <c r="D118" s="44">
        <f t="shared" ref="D118:H118" si="31">D69</f>
        <v>3.06</v>
      </c>
      <c r="E118" s="44">
        <f t="shared" si="31"/>
        <v>3.12</v>
      </c>
      <c r="F118" s="44">
        <f t="shared" si="31"/>
        <v>3.1799999999999997</v>
      </c>
      <c r="G118" s="44">
        <f t="shared" si="31"/>
        <v>3.24</v>
      </c>
      <c r="H118" s="75">
        <f t="shared" si="31"/>
        <v>3.3000000000000003</v>
      </c>
    </row>
    <row r="119" spans="1:9" x14ac:dyDescent="0.2">
      <c r="A119" s="28" t="s">
        <v>44</v>
      </c>
      <c r="B119" s="77">
        <f>(C118+C119)/(1+$B$7)</f>
        <v>52.764875722597168</v>
      </c>
      <c r="C119" s="58">
        <f t="shared" ref="C119:F119" si="32">(D118+D119)/(1+$B$7)</f>
        <v>55.041363294856893</v>
      </c>
      <c r="D119" s="58">
        <f t="shared" si="32"/>
        <v>57.485499624342587</v>
      </c>
      <c r="E119" s="58">
        <f t="shared" si="32"/>
        <v>60.114049586776851</v>
      </c>
      <c r="F119" s="58">
        <f t="shared" si="32"/>
        <v>62.945454545454538</v>
      </c>
      <c r="G119" s="64">
        <f>H118/(B7-B9)</f>
        <v>66</v>
      </c>
      <c r="H119" s="78"/>
    </row>
    <row r="120" spans="1:9" x14ac:dyDescent="0.2">
      <c r="A120" s="27" t="str">
        <f>IF($C$4=1,"Value of the Firm (APV Method)","Value of Fut Cash Flows (APV Met)")</f>
        <v>Value of the Firm (APV Method)</v>
      </c>
      <c r="B120" s="111">
        <f>B117+B119</f>
        <v>2234.9238191628733</v>
      </c>
      <c r="C120" s="79"/>
      <c r="D120" s="79"/>
      <c r="E120" s="79"/>
      <c r="F120" s="79"/>
      <c r="G120" s="80"/>
      <c r="H120" s="5"/>
    </row>
    <row r="121" spans="1:9" x14ac:dyDescent="0.2">
      <c r="A121" s="57" t="str">
        <f>IF($C$4=1,"- Date 0 Firm Capital","- Date 0 Project Investment")</f>
        <v>- Date 0 Firm Capital</v>
      </c>
      <c r="B121" s="81">
        <f>$B$5</f>
        <v>800</v>
      </c>
      <c r="C121" s="82"/>
      <c r="D121" s="63"/>
      <c r="E121" s="63"/>
      <c r="F121" s="63"/>
      <c r="G121" s="62"/>
      <c r="H121" s="58"/>
    </row>
    <row r="122" spans="1:9" x14ac:dyDescent="0.2">
      <c r="A122" s="20" t="str">
        <f>IF($C$4=1,"Value Added by Firm (APV Method)","NPV of Project (APV Method)")</f>
        <v>Value Added by Firm (APV Method)</v>
      </c>
      <c r="B122" s="111">
        <f>B120-B121</f>
        <v>1434.9238191628733</v>
      </c>
      <c r="C122" s="79"/>
      <c r="D122" s="79"/>
      <c r="E122" s="79"/>
      <c r="F122" s="79"/>
      <c r="G122" s="83"/>
      <c r="H122" s="5"/>
    </row>
    <row r="123" spans="1:9" x14ac:dyDescent="0.2">
      <c r="A123" s="3"/>
      <c r="G123" s="5"/>
      <c r="H123" s="5"/>
    </row>
    <row r="124" spans="1:9" x14ac:dyDescent="0.2">
      <c r="A124" s="3"/>
      <c r="G124" s="5"/>
      <c r="H124" s="5"/>
    </row>
    <row r="125" spans="1:9" x14ac:dyDescent="0.2">
      <c r="A125" s="3"/>
      <c r="G125" s="5"/>
      <c r="H125" s="5"/>
    </row>
    <row r="126" spans="1:9" x14ac:dyDescent="0.2">
      <c r="A126" s="3"/>
      <c r="G126" s="5"/>
      <c r="H126" s="5"/>
    </row>
    <row r="127" spans="1:9" x14ac:dyDescent="0.2">
      <c r="A127" s="3"/>
      <c r="G127" s="5"/>
      <c r="H127" s="5"/>
    </row>
    <row r="128" spans="1:9" x14ac:dyDescent="0.2">
      <c r="A128" s="3"/>
      <c r="G128" s="5"/>
      <c r="H128" s="5"/>
    </row>
    <row r="129" spans="1:8" x14ac:dyDescent="0.2">
      <c r="A129" s="3"/>
      <c r="G129" s="5"/>
      <c r="H129" s="5"/>
    </row>
    <row r="130" spans="1:8" x14ac:dyDescent="0.2">
      <c r="A130" s="3"/>
      <c r="G130" s="5"/>
      <c r="H130" s="5"/>
    </row>
    <row r="131" spans="1:8" x14ac:dyDescent="0.2">
      <c r="A131" s="3"/>
      <c r="G131" s="5"/>
      <c r="H131" s="5"/>
    </row>
    <row r="132" spans="1:8" x14ac:dyDescent="0.2">
      <c r="A132" s="3"/>
      <c r="G132" s="5"/>
      <c r="H132" s="5"/>
    </row>
    <row r="133" spans="1:8" x14ac:dyDescent="0.2">
      <c r="A133" s="3"/>
      <c r="H133" s="36"/>
    </row>
    <row r="134" spans="1:8" x14ac:dyDescent="0.2">
      <c r="A134" s="3"/>
      <c r="H134" s="36"/>
    </row>
    <row r="135" spans="1:8" x14ac:dyDescent="0.2">
      <c r="A135" s="3"/>
      <c r="H135" s="36"/>
    </row>
    <row r="136" spans="1:8" x14ac:dyDescent="0.2">
      <c r="A136" s="3"/>
      <c r="H136" s="36"/>
    </row>
    <row r="137" spans="1:8" x14ac:dyDescent="0.2">
      <c r="A137" s="3"/>
      <c r="H137" s="36"/>
    </row>
    <row r="138" spans="1:8" x14ac:dyDescent="0.2">
      <c r="A138" s="3"/>
      <c r="H138" s="36"/>
    </row>
    <row r="139" spans="1:8" x14ac:dyDescent="0.2">
      <c r="A139" s="3"/>
      <c r="H139" s="36"/>
    </row>
    <row r="140" spans="1:8" x14ac:dyDescent="0.2">
      <c r="A140" s="3"/>
      <c r="H140" s="36"/>
    </row>
    <row r="141" spans="1:8" x14ac:dyDescent="0.2">
      <c r="A141" s="15" t="s">
        <v>47</v>
      </c>
      <c r="B141" s="13"/>
      <c r="C141" s="2"/>
      <c r="D141" s="2"/>
      <c r="E141" s="2"/>
      <c r="F141" s="2"/>
      <c r="G141" s="13"/>
      <c r="H141" s="19" t="s">
        <v>49</v>
      </c>
    </row>
    <row r="142" spans="1:8" x14ac:dyDescent="0.2">
      <c r="A142" s="6"/>
      <c r="B142" s="40"/>
      <c r="C142" s="113" t="s">
        <v>59</v>
      </c>
      <c r="D142" s="113"/>
      <c r="E142" s="113"/>
      <c r="F142" s="113"/>
      <c r="G142" s="113"/>
      <c r="H142" s="7" t="s">
        <v>48</v>
      </c>
    </row>
    <row r="143" spans="1:8" x14ac:dyDescent="0.2">
      <c r="A143" s="41" t="s">
        <v>1</v>
      </c>
      <c r="B143" s="94">
        <v>0</v>
      </c>
      <c r="C143" s="95">
        <v>1</v>
      </c>
      <c r="D143" s="96">
        <v>2</v>
      </c>
      <c r="E143" s="96">
        <v>3</v>
      </c>
      <c r="F143" s="96">
        <v>4</v>
      </c>
      <c r="G143" s="96">
        <v>5</v>
      </c>
      <c r="H143" s="97">
        <v>6</v>
      </c>
    </row>
    <row r="144" spans="1:8" x14ac:dyDescent="0.2">
      <c r="A144" s="27" t="s">
        <v>7</v>
      </c>
      <c r="B144" s="53">
        <f t="shared" ref="B144:G144" si="33">B117+B119</f>
        <v>2234.9238191628733</v>
      </c>
      <c r="C144" s="11">
        <f t="shared" si="33"/>
        <v>2357.4162010791611</v>
      </c>
      <c r="D144" s="11">
        <f t="shared" si="33"/>
        <v>2483.097821187077</v>
      </c>
      <c r="E144" s="11">
        <f t="shared" si="33"/>
        <v>2609.2876033057846</v>
      </c>
      <c r="F144" s="11">
        <f t="shared" si="33"/>
        <v>2742.0363636363636</v>
      </c>
      <c r="G144" s="11">
        <f t="shared" si="33"/>
        <v>2876</v>
      </c>
      <c r="H144" s="10"/>
    </row>
    <row r="145" spans="1:10" x14ac:dyDescent="0.2">
      <c r="A145" s="27" t="s">
        <v>8</v>
      </c>
      <c r="B145" s="49">
        <f t="shared" ref="B145:G145" si="34">B144-B80</f>
        <v>1984.9238191628733</v>
      </c>
      <c r="C145" s="48">
        <f t="shared" si="34"/>
        <v>2102.4162010791611</v>
      </c>
      <c r="D145" s="48">
        <f t="shared" si="34"/>
        <v>2223.097821187077</v>
      </c>
      <c r="E145" s="48">
        <f t="shared" si="34"/>
        <v>2344.2876033057846</v>
      </c>
      <c r="F145" s="48">
        <f t="shared" si="34"/>
        <v>2472.0363636363636</v>
      </c>
      <c r="G145" s="48">
        <f t="shared" si="34"/>
        <v>2601</v>
      </c>
      <c r="H145" s="10"/>
    </row>
    <row r="146" spans="1:10" x14ac:dyDescent="0.2">
      <c r="A146" s="27" t="s">
        <v>37</v>
      </c>
      <c r="B146" s="37"/>
      <c r="C146" s="18">
        <f>$B$7+($B$7-$B$8)*(B80/B145)</f>
        <v>0.10881645926712719</v>
      </c>
      <c r="D146" s="18">
        <f>$B$7+($B$7-$B$8)*(C80/C145)</f>
        <v>0.10849023137799152</v>
      </c>
      <c r="E146" s="18">
        <f>$B$7+($B$7-$B$8)*(D80/D145)</f>
        <v>0.10818677425102315</v>
      </c>
      <c r="F146" s="18">
        <f>$B$7+($B$7-$B$8)*(E80/E145)</f>
        <v>0.1079128516372487</v>
      </c>
      <c r="G146" s="18">
        <f>$B$7+($B$7-$B$8)*(F80/F145)</f>
        <v>0.10764551860078551</v>
      </c>
      <c r="H146" s="101">
        <f>IF(G145=0,0,$B$7+($B$7-$B$8)*(G80/G145))</f>
        <v>0.1074009996155325</v>
      </c>
      <c r="J146" s="54"/>
    </row>
    <row r="147" spans="1:10" x14ac:dyDescent="0.2">
      <c r="A147" s="27"/>
      <c r="B147" s="37"/>
      <c r="C147" s="9"/>
      <c r="D147" s="9"/>
      <c r="E147" s="9"/>
      <c r="F147" s="9"/>
      <c r="G147" s="9"/>
      <c r="H147" s="33"/>
    </row>
    <row r="148" spans="1:10" x14ac:dyDescent="0.2">
      <c r="A148" s="27" t="s">
        <v>14</v>
      </c>
      <c r="B148" s="38"/>
      <c r="C148" s="44">
        <f t="shared" ref="C148:H148" si="35">C34</f>
        <v>98.5</v>
      </c>
      <c r="D148" s="44">
        <f t="shared" si="35"/>
        <v>107.41</v>
      </c>
      <c r="E148" s="44">
        <f t="shared" si="35"/>
        <v>119.32</v>
      </c>
      <c r="F148" s="44">
        <f t="shared" si="35"/>
        <v>125.23000000000002</v>
      </c>
      <c r="G148" s="44">
        <f t="shared" si="35"/>
        <v>137.13999999999999</v>
      </c>
      <c r="H148" s="75">
        <f t="shared" si="35"/>
        <v>149.30000000000001</v>
      </c>
    </row>
    <row r="149" spans="1:10" x14ac:dyDescent="0.2">
      <c r="A149" s="27" t="s">
        <v>42</v>
      </c>
      <c r="B149" s="38">
        <f>(C148+C149)/(1+C146)</f>
        <v>1984.9238191628735</v>
      </c>
      <c r="C149" s="44">
        <f>(D148+D149)/(1+D146)</f>
        <v>2102.4162010791611</v>
      </c>
      <c r="D149" s="44">
        <f>(E148+E149)/(1+E146)</f>
        <v>2223.0978211870774</v>
      </c>
      <c r="E149" s="44">
        <f>(F148+F149)/(1+F146)</f>
        <v>2344.2876033057851</v>
      </c>
      <c r="F149" s="44">
        <f>(G148+G149)/(1+G146)</f>
        <v>2472.0363636363636</v>
      </c>
      <c r="G149" s="5">
        <f>H148/(H146-B9)</f>
        <v>2601</v>
      </c>
      <c r="H149" s="75"/>
    </row>
    <row r="150" spans="1:10" x14ac:dyDescent="0.2">
      <c r="A150" s="28" t="s">
        <v>43</v>
      </c>
      <c r="B150" s="77">
        <f t="shared" ref="B150:G150" si="36">B80</f>
        <v>250</v>
      </c>
      <c r="C150" s="58">
        <f t="shared" si="36"/>
        <v>255</v>
      </c>
      <c r="D150" s="58">
        <f t="shared" si="36"/>
        <v>260</v>
      </c>
      <c r="E150" s="58">
        <f t="shared" si="36"/>
        <v>265</v>
      </c>
      <c r="F150" s="58">
        <f t="shared" si="36"/>
        <v>270</v>
      </c>
      <c r="G150" s="64">
        <f t="shared" si="36"/>
        <v>275</v>
      </c>
      <c r="H150" s="84"/>
    </row>
    <row r="151" spans="1:10" x14ac:dyDescent="0.2">
      <c r="A151" s="27" t="str">
        <f>IF($C$4=1,"Value of the Firm (FCFE Method)","Value of Fut Cash Flows (FCFE Met)")</f>
        <v>Value of the Firm (FCFE Method)</v>
      </c>
      <c r="B151" s="111">
        <f>B149+B150</f>
        <v>2234.9238191628738</v>
      </c>
      <c r="C151" s="26"/>
      <c r="D151" s="26"/>
      <c r="E151" s="26"/>
      <c r="F151" s="26"/>
      <c r="G151" s="26"/>
      <c r="H151" s="85"/>
    </row>
    <row r="152" spans="1:10" x14ac:dyDescent="0.2">
      <c r="A152" s="57" t="str">
        <f>IF($C$4=1,"- Date 0 Firm Capital","- Date 0 Project Investment")</f>
        <v>- Date 0 Firm Capital</v>
      </c>
      <c r="B152" s="81">
        <f>$B$5</f>
        <v>800</v>
      </c>
      <c r="C152" s="84"/>
      <c r="D152" s="86"/>
      <c r="E152" s="86"/>
      <c r="F152" s="86"/>
      <c r="G152" s="55"/>
      <c r="H152" s="86"/>
    </row>
    <row r="153" spans="1:10" x14ac:dyDescent="0.2">
      <c r="A153" s="20" t="str">
        <f>IF($C$4=1,"Value Added by Firm (FCFE Method)","NPV of Project (FCFE Method)")</f>
        <v>Value Added by Firm (FCFE Method)</v>
      </c>
      <c r="B153" s="111">
        <f>B151-B152</f>
        <v>1434.9238191628738</v>
      </c>
      <c r="C153" s="26"/>
      <c r="D153" s="26"/>
      <c r="E153" s="26"/>
      <c r="F153" s="26"/>
      <c r="G153" s="25"/>
      <c r="H153" s="30"/>
    </row>
    <row r="154" spans="1:10" x14ac:dyDescent="0.2">
      <c r="B154" s="29"/>
      <c r="C154" s="29"/>
      <c r="D154" s="29"/>
      <c r="E154" s="29"/>
      <c r="F154" s="29"/>
      <c r="G154" s="29"/>
      <c r="H154" s="29"/>
    </row>
    <row r="155" spans="1:10" x14ac:dyDescent="0.2">
      <c r="B155" s="29"/>
      <c r="C155" s="29"/>
      <c r="D155" s="29"/>
      <c r="E155" s="29"/>
      <c r="F155" s="29"/>
      <c r="G155" s="29"/>
      <c r="H155" s="29"/>
    </row>
    <row r="156" spans="1:10" x14ac:dyDescent="0.2">
      <c r="B156" s="29"/>
      <c r="C156" s="29"/>
      <c r="D156" s="29"/>
      <c r="E156" s="29"/>
      <c r="F156" s="29"/>
      <c r="G156" s="29"/>
      <c r="H156" s="29"/>
    </row>
    <row r="157" spans="1:10" x14ac:dyDescent="0.2">
      <c r="B157" s="29"/>
      <c r="C157" s="29"/>
      <c r="D157" s="29"/>
      <c r="E157" s="29"/>
      <c r="F157" s="29"/>
      <c r="G157" s="29"/>
      <c r="H157" s="29"/>
    </row>
    <row r="158" spans="1:10" x14ac:dyDescent="0.2">
      <c r="B158" s="29"/>
      <c r="C158" s="29"/>
      <c r="D158" s="29"/>
      <c r="E158" s="29"/>
      <c r="F158" s="29"/>
      <c r="G158" s="29"/>
      <c r="H158" s="29"/>
    </row>
    <row r="159" spans="1:10" x14ac:dyDescent="0.2">
      <c r="B159" s="29"/>
      <c r="C159" s="29"/>
      <c r="D159" s="29"/>
      <c r="E159" s="29"/>
      <c r="F159" s="29"/>
      <c r="G159" s="29"/>
      <c r="H159" s="29"/>
    </row>
    <row r="160" spans="1:10" x14ac:dyDescent="0.2">
      <c r="B160" s="29"/>
      <c r="C160" s="29"/>
      <c r="D160" s="29"/>
      <c r="E160" s="29"/>
      <c r="F160" s="29"/>
      <c r="G160" s="29"/>
      <c r="H160" s="29"/>
    </row>
    <row r="161" spans="1:8" x14ac:dyDescent="0.2">
      <c r="B161" s="29"/>
      <c r="C161" s="29"/>
      <c r="D161" s="29"/>
      <c r="E161" s="29"/>
      <c r="F161" s="29"/>
      <c r="G161" s="29"/>
      <c r="H161" s="29"/>
    </row>
    <row r="162" spans="1:8" x14ac:dyDescent="0.2">
      <c r="B162" s="29"/>
      <c r="C162" s="29"/>
      <c r="D162" s="29"/>
      <c r="E162" s="29"/>
      <c r="F162" s="29"/>
      <c r="G162" s="29"/>
      <c r="H162" s="29"/>
    </row>
    <row r="163" spans="1:8" x14ac:dyDescent="0.2">
      <c r="B163" s="29"/>
      <c r="C163" s="29"/>
      <c r="D163" s="29"/>
      <c r="E163" s="29"/>
      <c r="F163" s="29"/>
      <c r="G163" s="29"/>
      <c r="H163" s="29"/>
    </row>
    <row r="164" spans="1:8" x14ac:dyDescent="0.2">
      <c r="B164" s="29"/>
      <c r="C164" s="29"/>
      <c r="D164" s="29"/>
      <c r="E164" s="29"/>
      <c r="F164" s="29"/>
      <c r="G164" s="29"/>
      <c r="H164" s="29"/>
    </row>
    <row r="165" spans="1:8" x14ac:dyDescent="0.2">
      <c r="B165" s="29"/>
      <c r="C165" s="29"/>
      <c r="D165" s="29"/>
      <c r="E165" s="29"/>
      <c r="F165" s="29"/>
      <c r="G165" s="29"/>
      <c r="H165" s="29"/>
    </row>
    <row r="166" spans="1:8" x14ac:dyDescent="0.2">
      <c r="B166" s="29"/>
      <c r="C166" s="29"/>
      <c r="D166" s="29"/>
      <c r="E166" s="29"/>
      <c r="F166" s="29"/>
      <c r="G166" s="29"/>
      <c r="H166" s="29"/>
    </row>
    <row r="167" spans="1:8" x14ac:dyDescent="0.2">
      <c r="B167" s="29"/>
      <c r="C167" s="29"/>
      <c r="D167" s="29"/>
      <c r="E167" s="29"/>
      <c r="F167" s="29"/>
      <c r="G167" s="29"/>
      <c r="H167" s="29"/>
    </row>
    <row r="168" spans="1:8" x14ac:dyDescent="0.2">
      <c r="B168" s="29"/>
      <c r="C168" s="29"/>
      <c r="D168" s="29"/>
      <c r="E168" s="29"/>
      <c r="F168" s="29"/>
      <c r="G168" s="29"/>
      <c r="H168" s="29"/>
    </row>
    <row r="169" spans="1:8" x14ac:dyDescent="0.2">
      <c r="B169" s="29"/>
      <c r="C169" s="29"/>
      <c r="D169" s="29"/>
      <c r="E169" s="29"/>
      <c r="F169" s="29"/>
      <c r="G169" s="29"/>
      <c r="H169" s="29"/>
    </row>
    <row r="170" spans="1:8" x14ac:dyDescent="0.2">
      <c r="B170" s="29"/>
      <c r="C170" s="29"/>
      <c r="D170" s="29"/>
      <c r="E170" s="29"/>
      <c r="F170" s="29"/>
      <c r="G170" s="29"/>
      <c r="H170" s="29"/>
    </row>
    <row r="171" spans="1:8" x14ac:dyDescent="0.2">
      <c r="A171" s="27"/>
      <c r="B171" s="52"/>
      <c r="C171" s="52"/>
      <c r="D171" s="48"/>
      <c r="E171" s="48"/>
      <c r="F171" s="48"/>
      <c r="G171" s="52"/>
      <c r="H171" s="2"/>
    </row>
    <row r="172" spans="1:8" x14ac:dyDescent="0.2">
      <c r="A172" s="27"/>
      <c r="B172" s="52"/>
      <c r="C172" s="52"/>
      <c r="D172" s="48"/>
      <c r="E172" s="48"/>
      <c r="F172" s="48"/>
      <c r="G172" s="52"/>
      <c r="H172" s="2"/>
    </row>
    <row r="173" spans="1:8" x14ac:dyDescent="0.2">
      <c r="A173" s="27"/>
      <c r="B173" s="52"/>
      <c r="C173" s="52"/>
      <c r="D173" s="48"/>
      <c r="E173" s="48"/>
      <c r="F173" s="48"/>
      <c r="G173" s="52"/>
      <c r="H173" s="2"/>
    </row>
    <row r="174" spans="1:8" x14ac:dyDescent="0.2">
      <c r="A174" s="27"/>
      <c r="B174" s="52"/>
      <c r="C174" s="52"/>
      <c r="D174" s="48"/>
      <c r="E174" s="48"/>
      <c r="F174" s="48"/>
      <c r="G174" s="52"/>
      <c r="H174" s="2"/>
    </row>
    <row r="175" spans="1:8" x14ac:dyDescent="0.2">
      <c r="A175" s="27"/>
      <c r="B175" s="52"/>
      <c r="C175" s="52"/>
      <c r="D175" s="48"/>
      <c r="E175" s="48"/>
      <c r="F175" s="48"/>
      <c r="G175" s="52"/>
      <c r="H175" s="2"/>
    </row>
    <row r="176" spans="1:8" x14ac:dyDescent="0.2">
      <c r="A176" s="15" t="s">
        <v>46</v>
      </c>
      <c r="B176" s="13"/>
      <c r="C176" s="2"/>
      <c r="D176" s="2"/>
      <c r="E176" s="2"/>
      <c r="F176" s="2"/>
      <c r="G176" s="13"/>
      <c r="H176" s="19" t="s">
        <v>49</v>
      </c>
    </row>
    <row r="177" spans="1:8" x14ac:dyDescent="0.2">
      <c r="A177" s="6"/>
      <c r="B177" s="40"/>
      <c r="C177" s="113" t="s">
        <v>59</v>
      </c>
      <c r="D177" s="113"/>
      <c r="E177" s="113"/>
      <c r="F177" s="113"/>
      <c r="G177" s="113"/>
      <c r="H177" s="7" t="s">
        <v>48</v>
      </c>
    </row>
    <row r="178" spans="1:8" x14ac:dyDescent="0.2">
      <c r="A178" s="41" t="s">
        <v>1</v>
      </c>
      <c r="B178" s="94">
        <v>0</v>
      </c>
      <c r="C178" s="95">
        <v>1</v>
      </c>
      <c r="D178" s="96">
        <v>2</v>
      </c>
      <c r="E178" s="96">
        <v>3</v>
      </c>
      <c r="F178" s="96">
        <v>4</v>
      </c>
      <c r="G178" s="96">
        <v>5</v>
      </c>
      <c r="H178" s="97">
        <v>6</v>
      </c>
    </row>
    <row r="179" spans="1:8" x14ac:dyDescent="0.2">
      <c r="A179" s="27" t="s">
        <v>10</v>
      </c>
      <c r="B179" s="50">
        <f>B145/B144</f>
        <v>0.88813936392085102</v>
      </c>
      <c r="C179" s="9">
        <f t="shared" ref="C179:F179" si="37">C145/C144</f>
        <v>0.89183072557011023</v>
      </c>
      <c r="D179" s="9">
        <f t="shared" si="37"/>
        <v>0.8952920832270298</v>
      </c>
      <c r="E179" s="9">
        <f t="shared" si="37"/>
        <v>0.89843971217880947</v>
      </c>
      <c r="F179" s="9">
        <f t="shared" si="37"/>
        <v>0.90153303450653799</v>
      </c>
      <c r="G179" s="9">
        <f>IF(G144=0,0,G145/G144)</f>
        <v>0.90438108484005564</v>
      </c>
      <c r="H179" s="102"/>
    </row>
    <row r="180" spans="1:8" x14ac:dyDescent="0.2">
      <c r="A180" s="27" t="s">
        <v>9</v>
      </c>
      <c r="B180" s="50">
        <f>B80/B144</f>
        <v>0.11186063607914901</v>
      </c>
      <c r="C180" s="9">
        <f>C80/C144</f>
        <v>0.10816927442988979</v>
      </c>
      <c r="D180" s="9">
        <f>D80/D144</f>
        <v>0.10470791677297016</v>
      </c>
      <c r="E180" s="9">
        <f>E80/E144</f>
        <v>0.10156028782119057</v>
      </c>
      <c r="F180" s="9">
        <f>F80/F144</f>
        <v>9.8466965493462066E-2</v>
      </c>
      <c r="G180" s="9">
        <f>IF(G144=0,0,G80/G144)</f>
        <v>9.5618915159944362E-2</v>
      </c>
      <c r="H180" s="102"/>
    </row>
    <row r="181" spans="1:8" x14ac:dyDescent="0.2">
      <c r="A181" s="27" t="s">
        <v>50</v>
      </c>
      <c r="B181" s="13"/>
      <c r="C181" s="18">
        <f t="shared" ref="C181:H181" si="38">C146*B179+(1-$B$6)*$B$8*B180</f>
        <v>9.8657672367050211E-2</v>
      </c>
      <c r="D181" s="18">
        <f t="shared" si="38"/>
        <v>9.8701968706841336E-2</v>
      </c>
      <c r="E181" s="18">
        <f t="shared" si="38"/>
        <v>9.8743504998724363E-2</v>
      </c>
      <c r="F181" s="18">
        <f t="shared" si="38"/>
        <v>9.8781276546145713E-2</v>
      </c>
      <c r="G181" s="18">
        <f t="shared" si="38"/>
        <v>9.8818396414078469E-2</v>
      </c>
      <c r="H181" s="101">
        <f t="shared" si="38"/>
        <v>9.8852573018080675E-2</v>
      </c>
    </row>
    <row r="182" spans="1:8" x14ac:dyDescent="0.2">
      <c r="A182" s="27"/>
      <c r="B182" s="42"/>
      <c r="C182" s="17"/>
      <c r="D182" s="17"/>
      <c r="E182" s="17"/>
      <c r="F182" s="17"/>
      <c r="G182" s="17"/>
      <c r="H182" s="10"/>
    </row>
    <row r="183" spans="1:8" x14ac:dyDescent="0.2">
      <c r="A183" s="27" t="s">
        <v>23</v>
      </c>
      <c r="B183" s="38"/>
      <c r="C183" s="44">
        <f>C78</f>
        <v>98</v>
      </c>
      <c r="D183" s="44">
        <f t="shared" ref="D183:H183" si="39">D78</f>
        <v>107</v>
      </c>
      <c r="E183" s="44">
        <f t="shared" si="39"/>
        <v>119</v>
      </c>
      <c r="F183" s="44">
        <f t="shared" si="39"/>
        <v>125.00000000000003</v>
      </c>
      <c r="G183" s="44">
        <f t="shared" si="39"/>
        <v>137</v>
      </c>
      <c r="H183" s="75">
        <f t="shared" si="39"/>
        <v>140.5</v>
      </c>
    </row>
    <row r="184" spans="1:8" x14ac:dyDescent="0.2">
      <c r="A184" s="27" t="str">
        <f>IF($C$4=1,"Value of the Firm (FCFF Method)","Value of Fut Cash Flows (FCFF Met)")</f>
        <v>Value of the Firm (FCFF Method)</v>
      </c>
      <c r="B184" s="112">
        <f>(C183+C184)/(1+C181)</f>
        <v>2234.9238191628738</v>
      </c>
      <c r="C184" s="58">
        <f>(D183+D184)/(1+D181)</f>
        <v>2357.4162010791611</v>
      </c>
      <c r="D184" s="58">
        <f>(E183+E184)/(1+E181)</f>
        <v>2483.097821187077</v>
      </c>
      <c r="E184" s="58">
        <f>(F183+F184)/(1+F181)</f>
        <v>2609.2876033057846</v>
      </c>
      <c r="F184" s="58">
        <f>(G183+G184)/(1+G181)</f>
        <v>2742.0363636363631</v>
      </c>
      <c r="G184" s="58">
        <f>IF(H181-B9=0,0,H183/(H181-B9))</f>
        <v>2875.9999999999995</v>
      </c>
      <c r="H184" s="87"/>
    </row>
    <row r="185" spans="1:8" x14ac:dyDescent="0.2">
      <c r="A185" s="57" t="str">
        <f>IF($C$4=1,"- Date 0 Firm Capital","- Date 0 Project Investment")</f>
        <v>- Date 0 Firm Capital</v>
      </c>
      <c r="B185" s="88">
        <f>$B$5</f>
        <v>800</v>
      </c>
      <c r="C185" s="74"/>
      <c r="D185" s="89"/>
      <c r="E185" s="89"/>
      <c r="F185" s="89"/>
      <c r="G185" s="88"/>
      <c r="H185" s="89"/>
    </row>
    <row r="186" spans="1:8" x14ac:dyDescent="0.2">
      <c r="A186" s="20" t="str">
        <f>IF($C$4=1,"Value Added by Firm (FCFF Method)","NPV of Project (FCFF Method)")</f>
        <v>Value Added by Firm (FCFF Method)</v>
      </c>
      <c r="B186" s="111">
        <f>B184-B185</f>
        <v>1434.9238191628738</v>
      </c>
      <c r="C186" s="5"/>
      <c r="D186" s="5"/>
      <c r="E186" s="5"/>
      <c r="F186" s="5"/>
      <c r="G186" s="38"/>
      <c r="H186" s="5"/>
    </row>
    <row r="187" spans="1:8" x14ac:dyDescent="0.2">
      <c r="B187" s="5"/>
      <c r="C187" s="5"/>
      <c r="D187" s="5"/>
      <c r="E187" s="5"/>
      <c r="F187" s="5"/>
      <c r="G187" s="5"/>
      <c r="H187" s="5"/>
    </row>
    <row r="188" spans="1:8" x14ac:dyDescent="0.2">
      <c r="B188" s="5"/>
      <c r="C188" s="5"/>
      <c r="D188" s="5"/>
      <c r="E188" s="5"/>
      <c r="F188" s="5"/>
      <c r="G188" s="5"/>
      <c r="H188" s="5"/>
    </row>
    <row r="189" spans="1:8" x14ac:dyDescent="0.2">
      <c r="B189" s="5"/>
      <c r="C189" s="5"/>
      <c r="D189" s="5"/>
      <c r="E189" s="5"/>
      <c r="F189" s="5"/>
      <c r="G189" s="5"/>
      <c r="H189" s="5"/>
    </row>
    <row r="190" spans="1:8" x14ac:dyDescent="0.2">
      <c r="B190" s="5"/>
      <c r="C190" s="5"/>
      <c r="D190" s="5"/>
      <c r="E190" s="5"/>
      <c r="F190" s="5"/>
      <c r="G190" s="5"/>
      <c r="H190" s="5"/>
    </row>
    <row r="191" spans="1:8" x14ac:dyDescent="0.2">
      <c r="B191" s="5"/>
      <c r="C191" s="5"/>
      <c r="D191" s="5"/>
      <c r="E191" s="5"/>
      <c r="F191" s="5"/>
      <c r="G191" s="5"/>
      <c r="H191" s="5"/>
    </row>
    <row r="192" spans="1:8" x14ac:dyDescent="0.2">
      <c r="B192" s="5"/>
      <c r="C192" s="5"/>
      <c r="D192" s="5"/>
      <c r="E192" s="5"/>
      <c r="F192" s="5"/>
      <c r="G192" s="5"/>
      <c r="H192" s="5"/>
    </row>
    <row r="193" spans="1:8" x14ac:dyDescent="0.2">
      <c r="B193" s="5"/>
      <c r="C193" s="5"/>
      <c r="D193" s="5"/>
      <c r="E193" s="5"/>
      <c r="F193" s="5"/>
      <c r="G193" s="5"/>
      <c r="H193" s="5"/>
    </row>
    <row r="194" spans="1:8" x14ac:dyDescent="0.2">
      <c r="B194" s="5"/>
      <c r="C194" s="5"/>
      <c r="D194" s="5"/>
      <c r="E194" s="5"/>
      <c r="F194" s="5"/>
      <c r="G194" s="5"/>
      <c r="H194" s="5"/>
    </row>
    <row r="195" spans="1:8" x14ac:dyDescent="0.2">
      <c r="B195" s="5"/>
      <c r="C195" s="5"/>
      <c r="D195" s="5"/>
      <c r="E195" s="5"/>
      <c r="F195" s="5"/>
      <c r="G195" s="5"/>
      <c r="H195" s="5"/>
    </row>
    <row r="196" spans="1:8" x14ac:dyDescent="0.2">
      <c r="B196" s="5"/>
      <c r="C196" s="5"/>
      <c r="D196" s="5"/>
      <c r="E196" s="5"/>
      <c r="F196" s="5"/>
      <c r="G196" s="5"/>
      <c r="H196" s="5"/>
    </row>
    <row r="197" spans="1:8" x14ac:dyDescent="0.2">
      <c r="B197" s="5"/>
      <c r="C197" s="5"/>
      <c r="D197" s="5"/>
      <c r="E197" s="5"/>
      <c r="F197" s="5"/>
      <c r="G197" s="5"/>
      <c r="H197" s="5"/>
    </row>
    <row r="198" spans="1:8" x14ac:dyDescent="0.2">
      <c r="B198" s="5"/>
      <c r="C198" s="5"/>
      <c r="D198" s="5"/>
      <c r="E198" s="5"/>
      <c r="F198" s="5"/>
      <c r="G198" s="5"/>
      <c r="H198" s="5"/>
    </row>
    <row r="199" spans="1:8" x14ac:dyDescent="0.2">
      <c r="B199" s="5"/>
      <c r="C199" s="5"/>
      <c r="D199" s="5"/>
      <c r="E199" s="5"/>
      <c r="F199" s="5"/>
      <c r="G199" s="5"/>
      <c r="H199" s="5"/>
    </row>
    <row r="200" spans="1:8" x14ac:dyDescent="0.2">
      <c r="B200" s="5"/>
      <c r="C200" s="5"/>
      <c r="D200" s="5"/>
      <c r="E200" s="5"/>
      <c r="F200" s="5"/>
      <c r="G200" s="5"/>
      <c r="H200" s="5"/>
    </row>
    <row r="201" spans="1:8" x14ac:dyDescent="0.2">
      <c r="B201" s="5"/>
      <c r="C201" s="5"/>
      <c r="D201" s="5"/>
      <c r="E201" s="5"/>
      <c r="F201" s="5"/>
      <c r="G201" s="5"/>
      <c r="H201" s="5"/>
    </row>
    <row r="202" spans="1:8" x14ac:dyDescent="0.2">
      <c r="B202" s="5"/>
      <c r="C202" s="5"/>
      <c r="D202" s="5"/>
      <c r="E202" s="5"/>
      <c r="F202" s="5"/>
      <c r="G202" s="5"/>
      <c r="H202" s="5"/>
    </row>
    <row r="203" spans="1:8" x14ac:dyDescent="0.2">
      <c r="B203" s="5"/>
      <c r="C203" s="5"/>
      <c r="D203" s="5"/>
      <c r="E203" s="5"/>
      <c r="F203" s="5"/>
      <c r="G203" s="5"/>
      <c r="H203" s="5"/>
    </row>
    <row r="204" spans="1:8" x14ac:dyDescent="0.2">
      <c r="A204" s="15" t="s">
        <v>38</v>
      </c>
      <c r="B204" s="38"/>
      <c r="C204" s="44"/>
      <c r="D204" s="44"/>
      <c r="E204" s="44"/>
      <c r="F204" s="44"/>
      <c r="G204" s="38"/>
      <c r="H204" s="71" t="s">
        <v>49</v>
      </c>
    </row>
    <row r="205" spans="1:8" x14ac:dyDescent="0.2">
      <c r="A205" s="6"/>
      <c r="B205" s="72"/>
      <c r="C205" s="113" t="s">
        <v>59</v>
      </c>
      <c r="D205" s="113"/>
      <c r="E205" s="113"/>
      <c r="F205" s="113"/>
      <c r="G205" s="113"/>
      <c r="H205" s="73" t="s">
        <v>48</v>
      </c>
    </row>
    <row r="206" spans="1:8" x14ac:dyDescent="0.2">
      <c r="A206" s="41" t="s">
        <v>12</v>
      </c>
      <c r="B206" s="94">
        <v>0</v>
      </c>
      <c r="C206" s="95">
        <v>1</v>
      </c>
      <c r="D206" s="96">
        <v>2</v>
      </c>
      <c r="E206" s="96">
        <v>3</v>
      </c>
      <c r="F206" s="96">
        <v>4</v>
      </c>
      <c r="G206" s="96">
        <v>5</v>
      </c>
      <c r="H206" s="97">
        <v>6</v>
      </c>
    </row>
    <row r="207" spans="1:8" x14ac:dyDescent="0.2">
      <c r="A207" s="27" t="s">
        <v>13</v>
      </c>
      <c r="B207" s="51"/>
      <c r="C207" s="24">
        <f>C35</f>
        <v>98.5</v>
      </c>
      <c r="D207" s="24">
        <f t="shared" ref="D207:H207" si="40">D35</f>
        <v>107.41</v>
      </c>
      <c r="E207" s="24">
        <f t="shared" si="40"/>
        <v>119.32</v>
      </c>
      <c r="F207" s="24">
        <f t="shared" si="40"/>
        <v>125.23000000000002</v>
      </c>
      <c r="G207" s="24">
        <f t="shared" si="40"/>
        <v>137.13999999999999</v>
      </c>
      <c r="H207" s="23">
        <f t="shared" si="40"/>
        <v>149.30000000000001</v>
      </c>
    </row>
    <row r="208" spans="1:8" x14ac:dyDescent="0.2">
      <c r="A208" s="27" t="s">
        <v>42</v>
      </c>
      <c r="B208" s="38">
        <f>(C207+C208)/(1+C146)</f>
        <v>1984.9238191628735</v>
      </c>
      <c r="C208" s="44">
        <f>(D207+D208)/(1+D146)</f>
        <v>2102.4162010791611</v>
      </c>
      <c r="D208" s="44">
        <f>(E207+E208)/(1+E146)</f>
        <v>2223.0978211870774</v>
      </c>
      <c r="E208" s="44">
        <f>(F207+F208)/(1+F146)</f>
        <v>2344.2876033057851</v>
      </c>
      <c r="F208" s="44">
        <f>(G207+G208)/(1+G146)</f>
        <v>2472.0363636363636</v>
      </c>
      <c r="G208" s="5">
        <f>H207/(H146-B9)</f>
        <v>2601</v>
      </c>
      <c r="H208" s="85"/>
    </row>
    <row r="209" spans="1:8" x14ac:dyDescent="0.2">
      <c r="A209" s="28" t="s">
        <v>43</v>
      </c>
      <c r="B209" s="64">
        <f>B80</f>
        <v>250</v>
      </c>
      <c r="C209" s="58">
        <f>C80</f>
        <v>255</v>
      </c>
      <c r="D209" s="58">
        <f t="shared" ref="D209:G209" si="41">D80</f>
        <v>260</v>
      </c>
      <c r="E209" s="58">
        <f t="shared" si="41"/>
        <v>265</v>
      </c>
      <c r="F209" s="58">
        <f t="shared" si="41"/>
        <v>270</v>
      </c>
      <c r="G209" s="58">
        <f t="shared" si="41"/>
        <v>275</v>
      </c>
      <c r="H209" s="84"/>
    </row>
    <row r="210" spans="1:8" x14ac:dyDescent="0.2">
      <c r="A210" s="27" t="str">
        <f>IF($C$4=1,"Value of the Firm (DDM Method)","Value of Fut Cash Flows (DDM Met)")</f>
        <v>Value of the Firm (DDM Method)</v>
      </c>
      <c r="B210" s="111">
        <f>B208+B209</f>
        <v>2234.9238191628738</v>
      </c>
      <c r="C210" s="26"/>
      <c r="D210" s="26"/>
      <c r="E210" s="26"/>
      <c r="F210" s="26"/>
      <c r="G210" s="26"/>
      <c r="H210" s="85"/>
    </row>
    <row r="211" spans="1:8" x14ac:dyDescent="0.2">
      <c r="A211" s="57" t="str">
        <f>IF($C$4=1,"- Date 0 Firm Capital","- Date 0 Project Investment")</f>
        <v>- Date 0 Firm Capital</v>
      </c>
      <c r="B211" s="81">
        <f>$B$5</f>
        <v>800</v>
      </c>
      <c r="C211" s="86"/>
      <c r="D211" s="86"/>
      <c r="E211" s="86"/>
      <c r="F211" s="86"/>
      <c r="G211" s="55"/>
      <c r="H211" s="86"/>
    </row>
    <row r="212" spans="1:8" x14ac:dyDescent="0.2">
      <c r="A212" s="20" t="str">
        <f>IF($C$4=1,"Value Added by Firm (DDM Method)","NPV of Project (DDM Method)")</f>
        <v>Value Added by Firm (DDM Method)</v>
      </c>
      <c r="B212" s="111">
        <f>B210-B211</f>
        <v>1434.9238191628738</v>
      </c>
      <c r="C212" s="26"/>
      <c r="D212" s="26"/>
      <c r="E212" s="26"/>
      <c r="F212" s="26"/>
      <c r="G212" s="25"/>
      <c r="H212" s="30"/>
    </row>
    <row r="213" spans="1:8" x14ac:dyDescent="0.2">
      <c r="B213" s="5"/>
      <c r="C213" s="5"/>
      <c r="D213" s="5"/>
      <c r="E213" s="5"/>
      <c r="F213" s="5"/>
      <c r="G213" s="5"/>
      <c r="H213" s="5"/>
    </row>
    <row r="214" spans="1:8" x14ac:dyDescent="0.2">
      <c r="B214" s="5"/>
      <c r="C214" s="5"/>
      <c r="D214" s="5"/>
      <c r="E214" s="5"/>
      <c r="F214" s="5"/>
      <c r="G214" s="5"/>
      <c r="H214" s="5"/>
    </row>
    <row r="215" spans="1:8" x14ac:dyDescent="0.2">
      <c r="B215" s="5"/>
      <c r="C215" s="5"/>
      <c r="D215" s="5"/>
      <c r="E215" s="5"/>
      <c r="F215" s="5"/>
      <c r="G215" s="5"/>
      <c r="H215" s="5"/>
    </row>
    <row r="216" spans="1:8" x14ac:dyDescent="0.2">
      <c r="B216" s="5"/>
      <c r="C216" s="5"/>
      <c r="D216" s="5"/>
      <c r="E216" s="5"/>
      <c r="F216" s="5"/>
      <c r="G216" s="5"/>
      <c r="H216" s="5"/>
    </row>
    <row r="217" spans="1:8" x14ac:dyDescent="0.2">
      <c r="B217" s="5"/>
      <c r="C217" s="5"/>
      <c r="D217" s="5"/>
      <c r="E217" s="5"/>
      <c r="F217" s="5"/>
      <c r="G217" s="5"/>
      <c r="H217" s="5"/>
    </row>
    <row r="218" spans="1:8" x14ac:dyDescent="0.2">
      <c r="B218" s="5"/>
      <c r="C218" s="5"/>
      <c r="D218" s="5"/>
      <c r="E218" s="5"/>
      <c r="F218" s="5"/>
      <c r="G218" s="5"/>
      <c r="H218" s="5"/>
    </row>
    <row r="219" spans="1:8" x14ac:dyDescent="0.2">
      <c r="B219" s="5"/>
      <c r="C219" s="5"/>
      <c r="D219" s="5"/>
      <c r="E219" s="5"/>
      <c r="F219" s="5"/>
      <c r="G219" s="5"/>
      <c r="H219" s="5"/>
    </row>
    <row r="220" spans="1:8" x14ac:dyDescent="0.2">
      <c r="B220" s="5"/>
      <c r="C220" s="5"/>
      <c r="D220" s="5"/>
      <c r="E220" s="5"/>
      <c r="F220" s="5"/>
      <c r="G220" s="5"/>
      <c r="H220" s="5"/>
    </row>
    <row r="221" spans="1:8" x14ac:dyDescent="0.2">
      <c r="B221" s="5"/>
      <c r="C221" s="5"/>
      <c r="D221" s="5"/>
      <c r="E221" s="5"/>
      <c r="F221" s="5"/>
      <c r="G221" s="5"/>
      <c r="H221" s="5"/>
    </row>
    <row r="222" spans="1:8" x14ac:dyDescent="0.2">
      <c r="B222" s="5"/>
      <c r="C222" s="5"/>
      <c r="D222" s="5"/>
      <c r="E222" s="5"/>
      <c r="F222" s="5"/>
      <c r="G222" s="5"/>
      <c r="H222" s="5"/>
    </row>
    <row r="223" spans="1:8" x14ac:dyDescent="0.2">
      <c r="B223" s="5"/>
      <c r="C223" s="5"/>
      <c r="D223" s="5"/>
      <c r="E223" s="5"/>
      <c r="F223" s="5"/>
      <c r="G223" s="5"/>
      <c r="H223" s="5"/>
    </row>
    <row r="224" spans="1:8" x14ac:dyDescent="0.2">
      <c r="B224" s="5"/>
      <c r="C224" s="5"/>
      <c r="D224" s="5"/>
      <c r="E224" s="5"/>
      <c r="F224" s="5"/>
      <c r="G224" s="5"/>
      <c r="H224" s="5"/>
    </row>
    <row r="225" spans="1:9" x14ac:dyDescent="0.2">
      <c r="B225" s="5"/>
      <c r="C225" s="5"/>
      <c r="D225" s="5"/>
      <c r="E225" s="5"/>
      <c r="F225" s="5"/>
      <c r="G225" s="5"/>
      <c r="H225" s="5"/>
    </row>
    <row r="226" spans="1:9" x14ac:dyDescent="0.2">
      <c r="B226" s="5"/>
      <c r="C226" s="5"/>
      <c r="D226" s="5"/>
      <c r="E226" s="5"/>
      <c r="F226" s="5"/>
      <c r="G226" s="5"/>
      <c r="H226" s="5"/>
    </row>
    <row r="227" spans="1:9" x14ac:dyDescent="0.2">
      <c r="B227" s="5"/>
      <c r="C227" s="5"/>
      <c r="D227" s="5"/>
      <c r="E227" s="5"/>
      <c r="F227" s="5"/>
      <c r="G227" s="5"/>
      <c r="H227" s="5"/>
    </row>
    <row r="228" spans="1:9" x14ac:dyDescent="0.2">
      <c r="A228" s="15" t="s">
        <v>64</v>
      </c>
      <c r="B228" s="38"/>
      <c r="C228" s="44"/>
      <c r="D228" s="44"/>
      <c r="E228" s="44"/>
      <c r="F228" s="44"/>
      <c r="G228" s="38"/>
      <c r="H228" s="71" t="s">
        <v>49</v>
      </c>
    </row>
    <row r="229" spans="1:9" x14ac:dyDescent="0.2">
      <c r="A229" s="6"/>
      <c r="B229" s="72"/>
      <c r="C229" s="113" t="s">
        <v>59</v>
      </c>
      <c r="D229" s="113"/>
      <c r="E229" s="113"/>
      <c r="F229" s="113"/>
      <c r="G229" s="113"/>
      <c r="H229" s="73" t="s">
        <v>48</v>
      </c>
    </row>
    <row r="230" spans="1:9" x14ac:dyDescent="0.2">
      <c r="A230" s="41" t="s">
        <v>12</v>
      </c>
      <c r="B230" s="94">
        <v>0</v>
      </c>
      <c r="C230" s="95">
        <v>1</v>
      </c>
      <c r="D230" s="96">
        <v>2</v>
      </c>
      <c r="E230" s="96">
        <v>3</v>
      </c>
      <c r="F230" s="96">
        <v>4</v>
      </c>
      <c r="G230" s="96">
        <v>5</v>
      </c>
      <c r="H230" s="97">
        <v>6</v>
      </c>
    </row>
    <row r="231" spans="1:9" x14ac:dyDescent="0.2">
      <c r="A231" s="20" t="s">
        <v>52</v>
      </c>
      <c r="B231" s="56"/>
      <c r="C231" s="5">
        <f>C87</f>
        <v>29.073862106359826</v>
      </c>
      <c r="D231" s="5">
        <f t="shared" ref="D231:H231" si="42">D87</f>
        <v>37.051405347458513</v>
      </c>
      <c r="E231" s="5">
        <f t="shared" si="42"/>
        <v>48.030325901046027</v>
      </c>
      <c r="F231" s="5">
        <f t="shared" si="42"/>
        <v>53.011540466699088</v>
      </c>
      <c r="G231" s="56">
        <f t="shared" si="42"/>
        <v>63.992547012174086</v>
      </c>
      <c r="H231" s="5">
        <f t="shared" si="42"/>
        <v>98.975312934631432</v>
      </c>
    </row>
    <row r="232" spans="1:9" x14ac:dyDescent="0.2">
      <c r="A232" s="20" t="s">
        <v>57</v>
      </c>
      <c r="B232" s="38"/>
      <c r="C232" s="5"/>
      <c r="D232" s="5"/>
      <c r="E232" s="5"/>
      <c r="F232" s="5"/>
      <c r="G232" s="38">
        <f>IF(C10=1,0,G28-G81)</f>
        <v>0</v>
      </c>
      <c r="H232" s="5"/>
      <c r="I232" s="20"/>
    </row>
    <row r="233" spans="1:9" x14ac:dyDescent="0.2">
      <c r="A233" s="20" t="s">
        <v>61</v>
      </c>
      <c r="B233" s="38">
        <f>(C231+C232+C233)/(1+C181)</f>
        <v>1434.9238191628738</v>
      </c>
      <c r="C233" s="5">
        <f>(D231+D232+D233)/(1+D181)</f>
        <v>1547.4162010791611</v>
      </c>
      <c r="D233" s="5">
        <f>(E231+E232+E233)/(1+E181)</f>
        <v>1663.0978211870772</v>
      </c>
      <c r="E233" s="5">
        <f>(F231+F232+F233)/(1+F181)</f>
        <v>1779.2876033057848</v>
      </c>
      <c r="F233" s="5">
        <f>(G231+G232+G233)/(1+G181)</f>
        <v>1902.0363636363634</v>
      </c>
      <c r="G233" s="38">
        <f>IF(H181-B9=0,0,H231/(H181-B9))</f>
        <v>2025.9999999999998</v>
      </c>
      <c r="H233" s="5"/>
    </row>
    <row r="234" spans="1:9" x14ac:dyDescent="0.2">
      <c r="A234" s="57" t="s">
        <v>55</v>
      </c>
      <c r="B234" s="64">
        <f>$B$5</f>
        <v>800</v>
      </c>
      <c r="C234" s="87"/>
      <c r="D234" s="58"/>
      <c r="E234" s="58"/>
      <c r="F234" s="58"/>
      <c r="G234" s="64"/>
      <c r="H234" s="58"/>
    </row>
    <row r="235" spans="1:9" x14ac:dyDescent="0.2">
      <c r="A235" s="27" t="str">
        <f>IF($C$4=1,"Value of the Firm (RI Method)","Value of Fut Cash Flows (RI Met)")</f>
        <v>Value of the Firm (RI Method)</v>
      </c>
      <c r="B235" s="111">
        <f>B233+B234</f>
        <v>2234.9238191628738</v>
      </c>
      <c r="C235" s="5"/>
      <c r="D235" s="5"/>
      <c r="E235" s="5"/>
      <c r="F235" s="5"/>
      <c r="G235" s="38"/>
      <c r="H235" s="5"/>
    </row>
    <row r="236" spans="1:9" x14ac:dyDescent="0.2">
      <c r="A236" s="57" t="str">
        <f>IF($C$4=1,"- Date 0 Firm Capital","- Date 0 Project Investment")</f>
        <v>- Date 0 Firm Capital</v>
      </c>
      <c r="B236" s="81">
        <f>$B$5</f>
        <v>800</v>
      </c>
      <c r="C236" s="87"/>
      <c r="D236" s="58"/>
      <c r="E236" s="58"/>
      <c r="F236" s="58"/>
      <c r="G236" s="64"/>
      <c r="H236" s="58"/>
    </row>
    <row r="237" spans="1:9" x14ac:dyDescent="0.2">
      <c r="A237" s="20" t="str">
        <f>IF($C$4=1,"Value Added by Firm (RI Method)","NPV of Project (RI Method)")</f>
        <v>Value Added by Firm (RI Method)</v>
      </c>
      <c r="B237" s="111">
        <f>B235-B236</f>
        <v>1434.9238191628738</v>
      </c>
      <c r="C237" s="5"/>
      <c r="D237" s="5"/>
      <c r="E237" s="5"/>
      <c r="F237" s="5"/>
      <c r="G237" s="38"/>
      <c r="H237" s="5"/>
    </row>
    <row r="238" spans="1:9" x14ac:dyDescent="0.2">
      <c r="A238" s="20"/>
      <c r="B238" s="5"/>
      <c r="C238" s="5"/>
      <c r="D238" s="5"/>
      <c r="E238" s="5"/>
      <c r="F238" s="5"/>
      <c r="G238" s="44"/>
      <c r="H238" s="5"/>
    </row>
    <row r="239" spans="1:9" x14ac:dyDescent="0.2">
      <c r="A239" s="20"/>
      <c r="B239" s="5"/>
      <c r="C239" s="5"/>
      <c r="D239" s="5"/>
      <c r="E239" s="5"/>
      <c r="F239" s="5"/>
      <c r="G239" s="44"/>
      <c r="H239" s="5"/>
    </row>
    <row r="240" spans="1:9" x14ac:dyDescent="0.2">
      <c r="A240" s="20"/>
      <c r="B240" s="5"/>
      <c r="C240" s="5"/>
      <c r="D240" s="5"/>
      <c r="E240" s="5"/>
      <c r="F240" s="5"/>
      <c r="G240" s="44"/>
      <c r="H240" s="5"/>
    </row>
    <row r="241" spans="1:8" x14ac:dyDescent="0.2">
      <c r="A241" s="20"/>
      <c r="B241" s="5"/>
      <c r="C241" s="5"/>
      <c r="D241" s="5"/>
      <c r="E241" s="5"/>
      <c r="F241" s="5"/>
      <c r="G241" s="44"/>
      <c r="H241" s="5"/>
    </row>
    <row r="242" spans="1:8" x14ac:dyDescent="0.2">
      <c r="A242" s="20"/>
      <c r="B242" s="5"/>
      <c r="C242" s="5"/>
      <c r="D242" s="5"/>
      <c r="E242" s="5"/>
      <c r="F242" s="5"/>
      <c r="G242" s="44"/>
      <c r="H242" s="5"/>
    </row>
    <row r="243" spans="1:8" x14ac:dyDescent="0.2">
      <c r="A243" s="20"/>
      <c r="B243" s="5"/>
      <c r="C243" s="5"/>
      <c r="D243" s="5"/>
      <c r="E243" s="5"/>
      <c r="F243" s="5"/>
      <c r="G243" s="44"/>
      <c r="H243" s="5"/>
    </row>
    <row r="244" spans="1:8" x14ac:dyDescent="0.2">
      <c r="A244" s="20"/>
      <c r="B244" s="5"/>
      <c r="C244" s="5"/>
      <c r="D244" s="5"/>
      <c r="E244" s="5"/>
      <c r="F244" s="5"/>
      <c r="G244" s="44"/>
      <c r="H244" s="5"/>
    </row>
    <row r="245" spans="1:8" x14ac:dyDescent="0.2">
      <c r="A245" s="20"/>
      <c r="B245" s="5"/>
      <c r="C245" s="5"/>
      <c r="D245" s="5"/>
      <c r="E245" s="5"/>
      <c r="F245" s="5"/>
      <c r="G245" s="44"/>
      <c r="H245" s="5"/>
    </row>
  </sheetData>
  <mergeCells count="6">
    <mergeCell ref="C229:G229"/>
    <mergeCell ref="C13:G13"/>
    <mergeCell ref="C205:G205"/>
    <mergeCell ref="C114:G114"/>
    <mergeCell ref="C142:G142"/>
    <mergeCell ref="C177:G177"/>
  </mergeCells>
  <printOptions gridLines="1"/>
  <pageMargins left="0.75" right="0.75" top="1" bottom="1" header="0.5" footer="0.5"/>
  <pageSetup orientation="landscape" horizontalDpi="4294967292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Option Button 1">
              <controlPr defaultSize="0" autoFill="0" autoLine="0" autoPict="0">
                <anchor moveWithCells="1">
                  <from>
                    <xdr:col>1</xdr:col>
                    <xdr:colOff>9525</xdr:colOff>
                    <xdr:row>3</xdr:row>
                    <xdr:rowOff>133350</xdr:rowOff>
                  </from>
                  <to>
                    <xdr:col>1</xdr:col>
                    <xdr:colOff>438150</xdr:colOff>
                    <xdr:row>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Option Button 2">
              <controlPr defaultSize="0" autoFill="0" autoLine="0" autoPict="0">
                <anchor moveWithCells="1">
                  <from>
                    <xdr:col>1</xdr:col>
                    <xdr:colOff>438150</xdr:colOff>
                    <xdr:row>3</xdr:row>
                    <xdr:rowOff>133350</xdr:rowOff>
                  </from>
                  <to>
                    <xdr:col>2</xdr:col>
                    <xdr:colOff>247650</xdr:colOff>
                    <xdr:row>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Group Box 3">
              <controlPr defaultSize="0" autoFill="0" autoPict="0">
                <anchor moveWithCells="1">
                  <from>
                    <xdr:col>1</xdr:col>
                    <xdr:colOff>0</xdr:colOff>
                    <xdr:row>3</xdr:row>
                    <xdr:rowOff>47625</xdr:rowOff>
                  </from>
                  <to>
                    <xdr:col>2</xdr:col>
                    <xdr:colOff>257175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7" name="Spinner 50">
              <controlPr defaultSize="0" autoPict="0">
                <anchor moveWithCells="1" sizeWithCells="1">
                  <from>
                    <xdr:col>1</xdr:col>
                    <xdr:colOff>9525</xdr:colOff>
                    <xdr:row>79</xdr:row>
                    <xdr:rowOff>19050</xdr:rowOff>
                  </from>
                  <to>
                    <xdr:col>1</xdr:col>
                    <xdr:colOff>180975</xdr:colOff>
                    <xdr:row>79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8" name="Spinner 52">
              <controlPr defaultSize="0" autoPict="0">
                <anchor moveWithCells="1" sizeWithCells="1">
                  <from>
                    <xdr:col>1</xdr:col>
                    <xdr:colOff>9525</xdr:colOff>
                    <xdr:row>9</xdr:row>
                    <xdr:rowOff>0</xdr:rowOff>
                  </from>
                  <to>
                    <xdr:col>1</xdr:col>
                    <xdr:colOff>180975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9" name="Spinner 53">
              <controlPr defaultSize="0" autoPict="0">
                <anchor moveWithCells="1" sizeWithCells="1">
                  <from>
                    <xdr:col>1</xdr:col>
                    <xdr:colOff>9525</xdr:colOff>
                    <xdr:row>87</xdr:row>
                    <xdr:rowOff>0</xdr:rowOff>
                  </from>
                  <to>
                    <xdr:col>1</xdr:col>
                    <xdr:colOff>152400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10" name="Spinner 54">
              <controlPr defaultSize="0" autoPict="0">
                <anchor moveWithCells="1" sizeWithCells="1">
                  <from>
                    <xdr:col>6</xdr:col>
                    <xdr:colOff>9525</xdr:colOff>
                    <xdr:row>27</xdr:row>
                    <xdr:rowOff>19050</xdr:rowOff>
                  </from>
                  <to>
                    <xdr:col>6</xdr:col>
                    <xdr:colOff>180975</xdr:colOff>
                    <xdr:row>27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11" name="Option Button 55">
              <controlPr defaultSize="0" autoFill="0" autoLine="0" autoPict="0">
                <anchor moveWithCells="1">
                  <from>
                    <xdr:col>1</xdr:col>
                    <xdr:colOff>9525</xdr:colOff>
                    <xdr:row>9</xdr:row>
                    <xdr:rowOff>133350</xdr:rowOff>
                  </from>
                  <to>
                    <xdr:col>1</xdr:col>
                    <xdr:colOff>504825</xdr:colOff>
                    <xdr:row>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12" name="Option Button 56">
              <controlPr defaultSize="0" autoFill="0" autoLine="0" autoPict="0">
                <anchor moveWithCells="1">
                  <from>
                    <xdr:col>1</xdr:col>
                    <xdr:colOff>504825</xdr:colOff>
                    <xdr:row>9</xdr:row>
                    <xdr:rowOff>133350</xdr:rowOff>
                  </from>
                  <to>
                    <xdr:col>2</xdr:col>
                    <xdr:colOff>200025</xdr:colOff>
                    <xdr:row>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13" name="Group Box 57">
              <controlPr defaultSize="0" autoFill="0" autoPict="0">
                <anchor moveWithCells="1">
                  <from>
                    <xdr:col>1</xdr:col>
                    <xdr:colOff>0</xdr:colOff>
                    <xdr:row>9</xdr:row>
                    <xdr:rowOff>47625</xdr:rowOff>
                  </from>
                  <to>
                    <xdr:col>2</xdr:col>
                    <xdr:colOff>209550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14" name="Spinner 61">
              <controlPr defaultSize="0" autoPict="0">
                <anchor moveWithCells="1" sizeWithCells="1">
                  <from>
                    <xdr:col>1</xdr:col>
                    <xdr:colOff>9525</xdr:colOff>
                    <xdr:row>7</xdr:row>
                    <xdr:rowOff>19050</xdr:rowOff>
                  </from>
                  <to>
                    <xdr:col>1</xdr:col>
                    <xdr:colOff>180975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15" name="Spinner 62">
              <controlPr defaultSize="0" autoPict="0">
                <anchor moveWithCells="1" sizeWithCells="1">
                  <from>
                    <xdr:col>1</xdr:col>
                    <xdr:colOff>9525</xdr:colOff>
                    <xdr:row>6</xdr:row>
                    <xdr:rowOff>19050</xdr:rowOff>
                  </from>
                  <to>
                    <xdr:col>1</xdr:col>
                    <xdr:colOff>180975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16" name="Spinner 63">
              <controlPr defaultSize="0" autoPict="0">
                <anchor moveWithCells="1" sizeWithCells="1">
                  <from>
                    <xdr:col>1</xdr:col>
                    <xdr:colOff>9525</xdr:colOff>
                    <xdr:row>5</xdr:row>
                    <xdr:rowOff>19050</xdr:rowOff>
                  </from>
                  <to>
                    <xdr:col>1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17" name="Spinner 64">
              <controlPr defaultSize="0" autoPict="0">
                <anchor moveWithCells="1" sizeWithCells="1">
                  <from>
                    <xdr:col>1</xdr:col>
                    <xdr:colOff>9525</xdr:colOff>
                    <xdr:row>4</xdr:row>
                    <xdr:rowOff>19050</xdr:rowOff>
                  </from>
                  <to>
                    <xdr:col>1</xdr:col>
                    <xdr:colOff>180975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18" name="Spinner 65">
              <controlPr defaultSize="0" autoPict="0">
                <anchor moveWithCells="1" sizeWithCells="1">
                  <from>
                    <xdr:col>1</xdr:col>
                    <xdr:colOff>9525</xdr:colOff>
                    <xdr:row>8</xdr:row>
                    <xdr:rowOff>19050</xdr:rowOff>
                  </from>
                  <to>
                    <xdr:col>1</xdr:col>
                    <xdr:colOff>180975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19" name="Spinner 80">
              <controlPr defaultSize="0" autoPict="0">
                <anchor moveWithCells="1" sizeWithCells="1">
                  <from>
                    <xdr:col>2</xdr:col>
                    <xdr:colOff>9525</xdr:colOff>
                    <xdr:row>14</xdr:row>
                    <xdr:rowOff>19050</xdr:rowOff>
                  </from>
                  <to>
                    <xdr:col>2</xdr:col>
                    <xdr:colOff>180975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20" name="Spinner 81">
              <controlPr defaultSize="0" autoPict="0">
                <anchor moveWithCells="1" sizeWithCells="1">
                  <from>
                    <xdr:col>3</xdr:col>
                    <xdr:colOff>9525</xdr:colOff>
                    <xdr:row>14</xdr:row>
                    <xdr:rowOff>19050</xdr:rowOff>
                  </from>
                  <to>
                    <xdr:col>3</xdr:col>
                    <xdr:colOff>180975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21" name="Spinner 82">
              <controlPr defaultSize="0" autoPict="0">
                <anchor moveWithCells="1" sizeWithCells="1">
                  <from>
                    <xdr:col>4</xdr:col>
                    <xdr:colOff>9525</xdr:colOff>
                    <xdr:row>14</xdr:row>
                    <xdr:rowOff>19050</xdr:rowOff>
                  </from>
                  <to>
                    <xdr:col>4</xdr:col>
                    <xdr:colOff>180975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22" name="Spinner 83">
              <controlPr defaultSize="0" autoPict="0">
                <anchor moveWithCells="1" sizeWithCells="1">
                  <from>
                    <xdr:col>5</xdr:col>
                    <xdr:colOff>9525</xdr:colOff>
                    <xdr:row>14</xdr:row>
                    <xdr:rowOff>19050</xdr:rowOff>
                  </from>
                  <to>
                    <xdr:col>5</xdr:col>
                    <xdr:colOff>180975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23" name="Spinner 84">
              <controlPr defaultSize="0" autoPict="0">
                <anchor moveWithCells="1" sizeWithCells="1">
                  <from>
                    <xdr:col>6</xdr:col>
                    <xdr:colOff>9525</xdr:colOff>
                    <xdr:row>14</xdr:row>
                    <xdr:rowOff>19050</xdr:rowOff>
                  </from>
                  <to>
                    <xdr:col>6</xdr:col>
                    <xdr:colOff>180975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24" name="Spinner 85">
              <controlPr defaultSize="0" autoPict="0">
                <anchor moveWithCells="1" sizeWithCells="1">
                  <from>
                    <xdr:col>7</xdr:col>
                    <xdr:colOff>9525</xdr:colOff>
                    <xdr:row>14</xdr:row>
                    <xdr:rowOff>19050</xdr:rowOff>
                  </from>
                  <to>
                    <xdr:col>7</xdr:col>
                    <xdr:colOff>180975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25" name="Spinner 86">
              <controlPr defaultSize="0" autoPict="0">
                <anchor moveWithCells="1" sizeWithCells="1">
                  <from>
                    <xdr:col>2</xdr:col>
                    <xdr:colOff>9525</xdr:colOff>
                    <xdr:row>15</xdr:row>
                    <xdr:rowOff>19050</xdr:rowOff>
                  </from>
                  <to>
                    <xdr:col>2</xdr:col>
                    <xdr:colOff>180975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26" name="Spinner 87">
              <controlPr defaultSize="0" autoPict="0">
                <anchor moveWithCells="1" sizeWithCells="1">
                  <from>
                    <xdr:col>3</xdr:col>
                    <xdr:colOff>9525</xdr:colOff>
                    <xdr:row>15</xdr:row>
                    <xdr:rowOff>19050</xdr:rowOff>
                  </from>
                  <to>
                    <xdr:col>3</xdr:col>
                    <xdr:colOff>180975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27" name="Spinner 88">
              <controlPr defaultSize="0" autoPict="0">
                <anchor moveWithCells="1" sizeWithCells="1">
                  <from>
                    <xdr:col>4</xdr:col>
                    <xdr:colOff>9525</xdr:colOff>
                    <xdr:row>15</xdr:row>
                    <xdr:rowOff>19050</xdr:rowOff>
                  </from>
                  <to>
                    <xdr:col>4</xdr:col>
                    <xdr:colOff>180975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28" name="Spinner 89">
              <controlPr defaultSize="0" autoPict="0">
                <anchor moveWithCells="1" sizeWithCells="1">
                  <from>
                    <xdr:col>5</xdr:col>
                    <xdr:colOff>9525</xdr:colOff>
                    <xdr:row>15</xdr:row>
                    <xdr:rowOff>19050</xdr:rowOff>
                  </from>
                  <to>
                    <xdr:col>5</xdr:col>
                    <xdr:colOff>180975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29" name="Spinner 90">
              <controlPr defaultSize="0" autoPict="0">
                <anchor moveWithCells="1" sizeWithCells="1">
                  <from>
                    <xdr:col>6</xdr:col>
                    <xdr:colOff>9525</xdr:colOff>
                    <xdr:row>15</xdr:row>
                    <xdr:rowOff>19050</xdr:rowOff>
                  </from>
                  <to>
                    <xdr:col>6</xdr:col>
                    <xdr:colOff>180975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30" name="Spinner 91">
              <controlPr defaultSize="0" autoPict="0">
                <anchor moveWithCells="1" sizeWithCells="1">
                  <from>
                    <xdr:col>7</xdr:col>
                    <xdr:colOff>9525</xdr:colOff>
                    <xdr:row>15</xdr:row>
                    <xdr:rowOff>19050</xdr:rowOff>
                  </from>
                  <to>
                    <xdr:col>7</xdr:col>
                    <xdr:colOff>180975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31" name="Spinner 92">
              <controlPr defaultSize="0" autoPict="0">
                <anchor moveWithCells="1" sizeWithCells="1">
                  <from>
                    <xdr:col>2</xdr:col>
                    <xdr:colOff>9525</xdr:colOff>
                    <xdr:row>17</xdr:row>
                    <xdr:rowOff>19050</xdr:rowOff>
                  </from>
                  <to>
                    <xdr:col>2</xdr:col>
                    <xdr:colOff>180975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32" name="Spinner 93">
              <controlPr defaultSize="0" autoPict="0">
                <anchor moveWithCells="1" sizeWithCells="1">
                  <from>
                    <xdr:col>3</xdr:col>
                    <xdr:colOff>9525</xdr:colOff>
                    <xdr:row>17</xdr:row>
                    <xdr:rowOff>19050</xdr:rowOff>
                  </from>
                  <to>
                    <xdr:col>3</xdr:col>
                    <xdr:colOff>180975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33" name="Spinner 94">
              <controlPr defaultSize="0" autoPict="0">
                <anchor moveWithCells="1" sizeWithCells="1">
                  <from>
                    <xdr:col>4</xdr:col>
                    <xdr:colOff>9525</xdr:colOff>
                    <xdr:row>17</xdr:row>
                    <xdr:rowOff>19050</xdr:rowOff>
                  </from>
                  <to>
                    <xdr:col>4</xdr:col>
                    <xdr:colOff>180975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34" name="Spinner 95">
              <controlPr defaultSize="0" autoPict="0">
                <anchor moveWithCells="1" sizeWithCells="1">
                  <from>
                    <xdr:col>5</xdr:col>
                    <xdr:colOff>9525</xdr:colOff>
                    <xdr:row>17</xdr:row>
                    <xdr:rowOff>19050</xdr:rowOff>
                  </from>
                  <to>
                    <xdr:col>5</xdr:col>
                    <xdr:colOff>180975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35" name="Spinner 96">
              <controlPr defaultSize="0" autoPict="0">
                <anchor moveWithCells="1" sizeWithCells="1">
                  <from>
                    <xdr:col>6</xdr:col>
                    <xdr:colOff>9525</xdr:colOff>
                    <xdr:row>17</xdr:row>
                    <xdr:rowOff>19050</xdr:rowOff>
                  </from>
                  <to>
                    <xdr:col>6</xdr:col>
                    <xdr:colOff>180975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36" name="Spinner 97">
              <controlPr defaultSize="0" autoPict="0">
                <anchor moveWithCells="1" sizeWithCells="1">
                  <from>
                    <xdr:col>7</xdr:col>
                    <xdr:colOff>9525</xdr:colOff>
                    <xdr:row>17</xdr:row>
                    <xdr:rowOff>19050</xdr:rowOff>
                  </from>
                  <to>
                    <xdr:col>7</xdr:col>
                    <xdr:colOff>180975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37" name="Spinner 98">
              <controlPr defaultSize="0" autoPict="0">
                <anchor moveWithCells="1" sizeWithCells="1">
                  <from>
                    <xdr:col>2</xdr:col>
                    <xdr:colOff>9525</xdr:colOff>
                    <xdr:row>26</xdr:row>
                    <xdr:rowOff>19050</xdr:rowOff>
                  </from>
                  <to>
                    <xdr:col>2</xdr:col>
                    <xdr:colOff>180975</xdr:colOff>
                    <xdr:row>26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38" name="Spinner 99">
              <controlPr defaultSize="0" autoPict="0">
                <anchor moveWithCells="1" sizeWithCells="1">
                  <from>
                    <xdr:col>3</xdr:col>
                    <xdr:colOff>9525</xdr:colOff>
                    <xdr:row>26</xdr:row>
                    <xdr:rowOff>19050</xdr:rowOff>
                  </from>
                  <to>
                    <xdr:col>3</xdr:col>
                    <xdr:colOff>180975</xdr:colOff>
                    <xdr:row>26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39" name="Spinner 100">
              <controlPr defaultSize="0" autoPict="0">
                <anchor moveWithCells="1" sizeWithCells="1">
                  <from>
                    <xdr:col>4</xdr:col>
                    <xdr:colOff>9525</xdr:colOff>
                    <xdr:row>26</xdr:row>
                    <xdr:rowOff>19050</xdr:rowOff>
                  </from>
                  <to>
                    <xdr:col>4</xdr:col>
                    <xdr:colOff>180975</xdr:colOff>
                    <xdr:row>26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40" name="Spinner 101">
              <controlPr defaultSize="0" autoPict="0">
                <anchor moveWithCells="1" sizeWithCells="1">
                  <from>
                    <xdr:col>5</xdr:col>
                    <xdr:colOff>9525</xdr:colOff>
                    <xdr:row>26</xdr:row>
                    <xdr:rowOff>19050</xdr:rowOff>
                  </from>
                  <to>
                    <xdr:col>5</xdr:col>
                    <xdr:colOff>180975</xdr:colOff>
                    <xdr:row>26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41" name="Spinner 102">
              <controlPr defaultSize="0" autoPict="0">
                <anchor moveWithCells="1" sizeWithCells="1">
                  <from>
                    <xdr:col>6</xdr:col>
                    <xdr:colOff>9525</xdr:colOff>
                    <xdr:row>26</xdr:row>
                    <xdr:rowOff>19050</xdr:rowOff>
                  </from>
                  <to>
                    <xdr:col>6</xdr:col>
                    <xdr:colOff>180975</xdr:colOff>
                    <xdr:row>26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42" name="Spinner 104">
              <controlPr defaultSize="0" autoPict="0">
                <anchor moveWithCells="1" sizeWithCells="1">
                  <from>
                    <xdr:col>2</xdr:col>
                    <xdr:colOff>9525</xdr:colOff>
                    <xdr:row>28</xdr:row>
                    <xdr:rowOff>19050</xdr:rowOff>
                  </from>
                  <to>
                    <xdr:col>2</xdr:col>
                    <xdr:colOff>180975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43" name="Spinner 105">
              <controlPr defaultSize="0" autoPict="0">
                <anchor moveWithCells="1" sizeWithCells="1">
                  <from>
                    <xdr:col>3</xdr:col>
                    <xdr:colOff>9525</xdr:colOff>
                    <xdr:row>28</xdr:row>
                    <xdr:rowOff>19050</xdr:rowOff>
                  </from>
                  <to>
                    <xdr:col>3</xdr:col>
                    <xdr:colOff>180975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44" name="Spinner 106">
              <controlPr defaultSize="0" autoPict="0">
                <anchor moveWithCells="1" sizeWithCells="1">
                  <from>
                    <xdr:col>4</xdr:col>
                    <xdr:colOff>9525</xdr:colOff>
                    <xdr:row>28</xdr:row>
                    <xdr:rowOff>19050</xdr:rowOff>
                  </from>
                  <to>
                    <xdr:col>4</xdr:col>
                    <xdr:colOff>180975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45" name="Spinner 107">
              <controlPr defaultSize="0" autoPict="0">
                <anchor moveWithCells="1" sizeWithCells="1">
                  <from>
                    <xdr:col>5</xdr:col>
                    <xdr:colOff>9525</xdr:colOff>
                    <xdr:row>28</xdr:row>
                    <xdr:rowOff>19050</xdr:rowOff>
                  </from>
                  <to>
                    <xdr:col>5</xdr:col>
                    <xdr:colOff>180975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46" name="Spinner 108">
              <controlPr defaultSize="0" autoPict="0">
                <anchor moveWithCells="1" sizeWithCells="1">
                  <from>
                    <xdr:col>6</xdr:col>
                    <xdr:colOff>9525</xdr:colOff>
                    <xdr:row>28</xdr:row>
                    <xdr:rowOff>19050</xdr:rowOff>
                  </from>
                  <to>
                    <xdr:col>6</xdr:col>
                    <xdr:colOff>180975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47" name="Spinner 109">
              <controlPr defaultSize="0" autoPict="0">
                <anchor moveWithCells="1" sizeWithCells="1">
                  <from>
                    <xdr:col>7</xdr:col>
                    <xdr:colOff>9525</xdr:colOff>
                    <xdr:row>28</xdr:row>
                    <xdr:rowOff>19050</xdr:rowOff>
                  </from>
                  <to>
                    <xdr:col>7</xdr:col>
                    <xdr:colOff>180975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48" name="Spinner 110">
              <controlPr defaultSize="0" autoPict="0">
                <anchor moveWithCells="1" sizeWithCells="1">
                  <from>
                    <xdr:col>2</xdr:col>
                    <xdr:colOff>9525</xdr:colOff>
                    <xdr:row>31</xdr:row>
                    <xdr:rowOff>19050</xdr:rowOff>
                  </from>
                  <to>
                    <xdr:col>2</xdr:col>
                    <xdr:colOff>180975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49" name="Spinner 111">
              <controlPr defaultSize="0" autoPict="0">
                <anchor moveWithCells="1" sizeWithCells="1">
                  <from>
                    <xdr:col>3</xdr:col>
                    <xdr:colOff>9525</xdr:colOff>
                    <xdr:row>31</xdr:row>
                    <xdr:rowOff>19050</xdr:rowOff>
                  </from>
                  <to>
                    <xdr:col>3</xdr:col>
                    <xdr:colOff>180975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50" name="Spinner 112">
              <controlPr defaultSize="0" autoPict="0">
                <anchor moveWithCells="1" sizeWithCells="1">
                  <from>
                    <xdr:col>4</xdr:col>
                    <xdr:colOff>9525</xdr:colOff>
                    <xdr:row>31</xdr:row>
                    <xdr:rowOff>19050</xdr:rowOff>
                  </from>
                  <to>
                    <xdr:col>4</xdr:col>
                    <xdr:colOff>180975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5" r:id="rId51" name="Spinner 113">
              <controlPr defaultSize="0" autoPict="0">
                <anchor moveWithCells="1" sizeWithCells="1">
                  <from>
                    <xdr:col>5</xdr:col>
                    <xdr:colOff>9525</xdr:colOff>
                    <xdr:row>31</xdr:row>
                    <xdr:rowOff>19050</xdr:rowOff>
                  </from>
                  <to>
                    <xdr:col>5</xdr:col>
                    <xdr:colOff>180975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6" r:id="rId52" name="Spinner 114">
              <controlPr defaultSize="0" autoPict="0">
                <anchor moveWithCells="1" sizeWithCells="1">
                  <from>
                    <xdr:col>6</xdr:col>
                    <xdr:colOff>9525</xdr:colOff>
                    <xdr:row>31</xdr:row>
                    <xdr:rowOff>19050</xdr:rowOff>
                  </from>
                  <to>
                    <xdr:col>6</xdr:col>
                    <xdr:colOff>180975</xdr:colOff>
                    <xdr:row>31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Completed 10.1-10.7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 W. Holden</dc:creator>
  <cp:lastModifiedBy>Craig</cp:lastModifiedBy>
  <cp:lastPrinted>2000-12-28T19:11:25Z</cp:lastPrinted>
  <dcterms:created xsi:type="dcterms:W3CDTF">1998-07-25T19:32:05Z</dcterms:created>
  <dcterms:modified xsi:type="dcterms:W3CDTF">2013-11-25T04:26:45Z</dcterms:modified>
</cp:coreProperties>
</file>