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106621_student_uwtsd_ac_uk/Documents/Level 4/Motorcycle Technology/Assignment Sem2/"/>
    </mc:Choice>
  </mc:AlternateContent>
  <xr:revisionPtr revIDLastSave="0" documentId="8_{BC8D0C04-772F-4F01-957C-709EDE470FA6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GrE HnD BsC" sheetId="1" r:id="rId1"/>
    <sheet name="SFC V RPM" sheetId="5" r:id="rId2"/>
    <sheet name="Torque v RPM" sheetId="3" r:id="rId3"/>
    <sheet name="BP (KW) v RPM" sheetId="4" r:id="rId4"/>
    <sheet name="BPvTvRPM" sheetId="7" r:id="rId5"/>
    <sheet name="BMEP N TORQUE V RPM" sheetId="8" r:id="rId6"/>
    <sheet name="Thermal effciency &amp; bsfc v RPM" sheetId="9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G9" i="1"/>
  <c r="J9" i="1" s="1"/>
  <c r="K9" i="1" s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9" i="1"/>
  <c r="R3" i="1"/>
  <c r="G60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L9" i="1" l="1"/>
  <c r="N9" i="1" s="1"/>
  <c r="H9" i="1"/>
  <c r="B10" i="1"/>
  <c r="J10" i="1" s="1"/>
  <c r="K10" i="1" s="1"/>
  <c r="M9" i="1" l="1"/>
  <c r="H10" i="1"/>
  <c r="I9" i="1"/>
  <c r="L10" i="1"/>
  <c r="N10" i="1" s="1"/>
  <c r="B11" i="1"/>
  <c r="J11" i="1" s="1"/>
  <c r="K11" i="1" s="1"/>
  <c r="M10" i="1" l="1"/>
  <c r="I10" i="1"/>
  <c r="L11" i="1"/>
  <c r="N11" i="1" s="1"/>
  <c r="H11" i="1"/>
  <c r="B12" i="1"/>
  <c r="J12" i="1" s="1"/>
  <c r="K12" i="1" s="1"/>
  <c r="M11" i="1" l="1"/>
  <c r="I11" i="1"/>
  <c r="L12" i="1"/>
  <c r="N12" i="1" s="1"/>
  <c r="H12" i="1"/>
  <c r="B13" i="1"/>
  <c r="J13" i="1" s="1"/>
  <c r="K13" i="1" s="1"/>
  <c r="M12" i="1" l="1"/>
  <c r="I12" i="1"/>
  <c r="L13" i="1"/>
  <c r="N13" i="1" s="1"/>
  <c r="H13" i="1"/>
  <c r="B14" i="1"/>
  <c r="J14" i="1" s="1"/>
  <c r="K14" i="1" s="1"/>
  <c r="M13" i="1" l="1"/>
  <c r="I13" i="1"/>
  <c r="H14" i="1"/>
  <c r="L14" i="1"/>
  <c r="N14" i="1" s="1"/>
  <c r="B15" i="1"/>
  <c r="J15" i="1" s="1"/>
  <c r="K15" i="1" s="1"/>
  <c r="M14" i="1" l="1"/>
  <c r="I14" i="1"/>
  <c r="H15" i="1"/>
  <c r="L15" i="1"/>
  <c r="N15" i="1" s="1"/>
  <c r="B16" i="1"/>
  <c r="J16" i="1" s="1"/>
  <c r="K16" i="1" s="1"/>
  <c r="M15" i="1" l="1"/>
  <c r="I15" i="1"/>
  <c r="L16" i="1"/>
  <c r="N16" i="1" s="1"/>
  <c r="H16" i="1"/>
  <c r="B17" i="1"/>
  <c r="J17" i="1" s="1"/>
  <c r="K17" i="1" s="1"/>
  <c r="M16" i="1" l="1"/>
  <c r="I16" i="1"/>
  <c r="H17" i="1"/>
  <c r="B18" i="1"/>
  <c r="J18" i="1" s="1"/>
  <c r="K18" i="1" s="1"/>
  <c r="L17" i="1" l="1"/>
  <c r="N17" i="1" s="1"/>
  <c r="I17" i="1"/>
  <c r="H18" i="1"/>
  <c r="L18" i="1"/>
  <c r="N18" i="1" s="1"/>
  <c r="B19" i="1"/>
  <c r="J19" i="1" s="1"/>
  <c r="K19" i="1" s="1"/>
  <c r="M18" i="1" l="1"/>
  <c r="M17" i="1"/>
  <c r="I18" i="1"/>
  <c r="L19" i="1"/>
  <c r="N19" i="1" s="1"/>
  <c r="H19" i="1"/>
  <c r="B20" i="1"/>
  <c r="J20" i="1" s="1"/>
  <c r="K20" i="1" s="1"/>
  <c r="M19" i="1" l="1"/>
  <c r="I19" i="1"/>
  <c r="H20" i="1"/>
  <c r="B21" i="1"/>
  <c r="J21" i="1" s="1"/>
  <c r="K21" i="1" s="1"/>
  <c r="L20" i="1" l="1"/>
  <c r="N20" i="1" s="1"/>
  <c r="I20" i="1"/>
  <c r="H21" i="1"/>
  <c r="B22" i="1"/>
  <c r="J22" i="1" s="1"/>
  <c r="K22" i="1" s="1"/>
  <c r="L21" i="1" l="1"/>
  <c r="N21" i="1" s="1"/>
  <c r="M20" i="1"/>
  <c r="I21" i="1"/>
  <c r="H22" i="1"/>
  <c r="B23" i="1"/>
  <c r="J23" i="1" s="1"/>
  <c r="K23" i="1" s="1"/>
  <c r="L22" i="1" l="1"/>
  <c r="N22" i="1" s="1"/>
  <c r="M21" i="1"/>
  <c r="I22" i="1"/>
  <c r="H23" i="1"/>
  <c r="B24" i="1"/>
  <c r="J24" i="1" s="1"/>
  <c r="K24" i="1" s="1"/>
  <c r="M22" i="1" l="1"/>
  <c r="L23" i="1"/>
  <c r="N23" i="1" s="1"/>
  <c r="I23" i="1"/>
  <c r="H24" i="1"/>
  <c r="B25" i="1"/>
  <c r="J25" i="1" s="1"/>
  <c r="K25" i="1" s="1"/>
  <c r="M23" i="1" l="1"/>
  <c r="L24" i="1"/>
  <c r="N24" i="1" s="1"/>
  <c r="I24" i="1"/>
  <c r="H25" i="1"/>
  <c r="B26" i="1"/>
  <c r="J26" i="1" s="1"/>
  <c r="K26" i="1" s="1"/>
  <c r="M24" i="1" l="1"/>
  <c r="L25" i="1"/>
  <c r="N25" i="1" s="1"/>
  <c r="I25" i="1"/>
  <c r="H26" i="1"/>
  <c r="B27" i="1"/>
  <c r="J27" i="1" s="1"/>
  <c r="K27" i="1" s="1"/>
  <c r="L26" i="1" l="1"/>
  <c r="N26" i="1" s="1"/>
  <c r="M25" i="1"/>
  <c r="I26" i="1"/>
  <c r="H27" i="1"/>
  <c r="B28" i="1"/>
  <c r="J28" i="1" s="1"/>
  <c r="K28" i="1" s="1"/>
  <c r="M26" i="1" l="1"/>
  <c r="L27" i="1"/>
  <c r="N27" i="1" s="1"/>
  <c r="I27" i="1"/>
  <c r="H28" i="1"/>
  <c r="B29" i="1"/>
  <c r="J29" i="1" s="1"/>
  <c r="K29" i="1" s="1"/>
  <c r="M27" i="1" l="1"/>
  <c r="L28" i="1"/>
  <c r="N28" i="1" s="1"/>
  <c r="I28" i="1"/>
  <c r="H29" i="1"/>
  <c r="B30" i="1"/>
  <c r="J30" i="1" s="1"/>
  <c r="K30" i="1" s="1"/>
  <c r="L29" i="1" l="1"/>
  <c r="N29" i="1" s="1"/>
  <c r="M28" i="1"/>
  <c r="I29" i="1"/>
  <c r="H30" i="1"/>
  <c r="B31" i="1"/>
  <c r="J31" i="1" s="1"/>
  <c r="K31" i="1" s="1"/>
  <c r="L30" i="1" l="1"/>
  <c r="N30" i="1" s="1"/>
  <c r="M29" i="1"/>
  <c r="I30" i="1"/>
  <c r="H31" i="1"/>
  <c r="B32" i="1"/>
  <c r="J32" i="1" s="1"/>
  <c r="K32" i="1" s="1"/>
  <c r="L31" i="1" l="1"/>
  <c r="N31" i="1" s="1"/>
  <c r="M30" i="1"/>
  <c r="I31" i="1"/>
  <c r="H32" i="1"/>
  <c r="B33" i="1"/>
  <c r="J33" i="1" s="1"/>
  <c r="K33" i="1" s="1"/>
  <c r="L32" i="1" l="1"/>
  <c r="N32" i="1" s="1"/>
  <c r="M31" i="1"/>
  <c r="I32" i="1"/>
  <c r="H33" i="1"/>
  <c r="B34" i="1"/>
  <c r="J34" i="1" s="1"/>
  <c r="K34" i="1" s="1"/>
  <c r="L33" i="1" l="1"/>
  <c r="N33" i="1" s="1"/>
  <c r="M32" i="1"/>
  <c r="I33" i="1"/>
  <c r="H34" i="1"/>
  <c r="B35" i="1"/>
  <c r="J35" i="1" s="1"/>
  <c r="K35" i="1" s="1"/>
  <c r="L34" i="1" l="1"/>
  <c r="N34" i="1" s="1"/>
  <c r="M33" i="1"/>
  <c r="I34" i="1"/>
  <c r="H35" i="1"/>
  <c r="B36" i="1"/>
  <c r="J36" i="1" s="1"/>
  <c r="K36" i="1" s="1"/>
  <c r="L35" i="1" l="1"/>
  <c r="N35" i="1" s="1"/>
  <c r="M34" i="1"/>
  <c r="I35" i="1"/>
  <c r="H36" i="1"/>
  <c r="B37" i="1"/>
  <c r="J37" i="1" s="1"/>
  <c r="K37" i="1" s="1"/>
  <c r="L36" i="1" l="1"/>
  <c r="N36" i="1" s="1"/>
  <c r="M35" i="1"/>
  <c r="I36" i="1"/>
  <c r="H37" i="1"/>
  <c r="B38" i="1"/>
  <c r="J38" i="1" s="1"/>
  <c r="K38" i="1" s="1"/>
  <c r="L37" i="1" l="1"/>
  <c r="N37" i="1" s="1"/>
  <c r="M36" i="1"/>
  <c r="I37" i="1"/>
  <c r="H38" i="1"/>
  <c r="B39" i="1"/>
  <c r="J39" i="1" s="1"/>
  <c r="K39" i="1" s="1"/>
  <c r="L38" i="1" l="1"/>
  <c r="N38" i="1" s="1"/>
  <c r="M37" i="1"/>
  <c r="I38" i="1"/>
  <c r="H39" i="1"/>
  <c r="B40" i="1"/>
  <c r="J40" i="1" s="1"/>
  <c r="K40" i="1" s="1"/>
  <c r="L39" i="1" l="1"/>
  <c r="N39" i="1" s="1"/>
  <c r="M38" i="1"/>
  <c r="I39" i="1"/>
  <c r="H40" i="1"/>
  <c r="B41" i="1"/>
  <c r="J41" i="1" s="1"/>
  <c r="K41" i="1" s="1"/>
  <c r="L40" i="1" l="1"/>
  <c r="N40" i="1" s="1"/>
  <c r="M39" i="1"/>
  <c r="I40" i="1"/>
  <c r="H41" i="1"/>
  <c r="B42" i="1"/>
  <c r="J42" i="1" s="1"/>
  <c r="K42" i="1" s="1"/>
  <c r="L41" i="1" l="1"/>
  <c r="N41" i="1" s="1"/>
  <c r="M40" i="1"/>
  <c r="I41" i="1"/>
  <c r="H42" i="1"/>
  <c r="B43" i="1"/>
  <c r="J43" i="1" s="1"/>
  <c r="K43" i="1" s="1"/>
  <c r="M41" i="1" l="1"/>
  <c r="L42" i="1"/>
  <c r="N42" i="1" s="1"/>
  <c r="I42" i="1"/>
  <c r="H43" i="1"/>
  <c r="B44" i="1"/>
  <c r="J44" i="1" s="1"/>
  <c r="K44" i="1" s="1"/>
  <c r="M42" i="1" l="1"/>
  <c r="L43" i="1"/>
  <c r="N43" i="1" s="1"/>
  <c r="I43" i="1"/>
  <c r="H44" i="1"/>
  <c r="B45" i="1"/>
  <c r="J45" i="1" s="1"/>
  <c r="K45" i="1" s="1"/>
  <c r="M43" i="1" l="1"/>
  <c r="L44" i="1"/>
  <c r="N44" i="1" s="1"/>
  <c r="I44" i="1"/>
  <c r="H45" i="1"/>
  <c r="B46" i="1"/>
  <c r="J46" i="1" s="1"/>
  <c r="K46" i="1" s="1"/>
  <c r="M44" i="1" l="1"/>
  <c r="L45" i="1"/>
  <c r="N45" i="1" s="1"/>
  <c r="I45" i="1"/>
  <c r="H46" i="1"/>
  <c r="B47" i="1"/>
  <c r="J47" i="1" s="1"/>
  <c r="K47" i="1" s="1"/>
  <c r="L46" i="1" l="1"/>
  <c r="N46" i="1" s="1"/>
  <c r="M45" i="1"/>
  <c r="I46" i="1"/>
  <c r="H47" i="1"/>
  <c r="B48" i="1"/>
  <c r="J48" i="1" s="1"/>
  <c r="K48" i="1" s="1"/>
  <c r="L47" i="1" l="1"/>
  <c r="N47" i="1" s="1"/>
  <c r="M46" i="1"/>
  <c r="I47" i="1"/>
  <c r="H48" i="1"/>
  <c r="B49" i="1"/>
  <c r="J49" i="1" s="1"/>
  <c r="K49" i="1" s="1"/>
  <c r="L48" i="1" l="1"/>
  <c r="N48" i="1" s="1"/>
  <c r="M47" i="1"/>
  <c r="I48" i="1"/>
  <c r="H49" i="1"/>
  <c r="B50" i="1"/>
  <c r="J50" i="1" s="1"/>
  <c r="K50" i="1" s="1"/>
  <c r="L49" i="1" l="1"/>
  <c r="N49" i="1" s="1"/>
  <c r="M48" i="1"/>
  <c r="I49" i="1"/>
  <c r="H50" i="1"/>
  <c r="B51" i="1"/>
  <c r="J51" i="1" s="1"/>
  <c r="K51" i="1" s="1"/>
  <c r="L50" i="1" l="1"/>
  <c r="N50" i="1" s="1"/>
  <c r="M49" i="1"/>
  <c r="I50" i="1"/>
  <c r="H51" i="1"/>
  <c r="B52" i="1"/>
  <c r="J52" i="1" s="1"/>
  <c r="K52" i="1" s="1"/>
  <c r="L51" i="1" l="1"/>
  <c r="N51" i="1" s="1"/>
  <c r="M50" i="1"/>
  <c r="I51" i="1"/>
  <c r="H52" i="1"/>
  <c r="B53" i="1"/>
  <c r="J53" i="1" s="1"/>
  <c r="K53" i="1" s="1"/>
  <c r="L52" i="1" l="1"/>
  <c r="N52" i="1" s="1"/>
  <c r="M51" i="1"/>
  <c r="I52" i="1"/>
  <c r="H53" i="1"/>
  <c r="B54" i="1"/>
  <c r="J54" i="1" s="1"/>
  <c r="K54" i="1" s="1"/>
  <c r="L53" i="1" l="1"/>
  <c r="N53" i="1" s="1"/>
  <c r="M52" i="1"/>
  <c r="I53" i="1"/>
  <c r="H54" i="1"/>
  <c r="B55" i="1"/>
  <c r="J55" i="1" s="1"/>
  <c r="K55" i="1" s="1"/>
  <c r="L54" i="1" l="1"/>
  <c r="N54" i="1" s="1"/>
  <c r="M53" i="1"/>
  <c r="I54" i="1"/>
  <c r="H55" i="1"/>
  <c r="B56" i="1"/>
  <c r="J56" i="1" s="1"/>
  <c r="K56" i="1" s="1"/>
  <c r="L55" i="1" l="1"/>
  <c r="N55" i="1" s="1"/>
  <c r="M54" i="1"/>
  <c r="I55" i="1"/>
  <c r="H56" i="1"/>
  <c r="B57" i="1"/>
  <c r="J57" i="1" s="1"/>
  <c r="K57" i="1" s="1"/>
  <c r="L56" i="1" l="1"/>
  <c r="N56" i="1" s="1"/>
  <c r="M55" i="1"/>
  <c r="I56" i="1"/>
  <c r="H57" i="1"/>
  <c r="B58" i="1"/>
  <c r="J58" i="1" s="1"/>
  <c r="K58" i="1" s="1"/>
  <c r="L57" i="1" l="1"/>
  <c r="N57" i="1" s="1"/>
  <c r="M56" i="1"/>
  <c r="I57" i="1"/>
  <c r="H58" i="1"/>
  <c r="B59" i="1"/>
  <c r="J59" i="1" s="1"/>
  <c r="K59" i="1" s="1"/>
  <c r="L58" i="1" l="1"/>
  <c r="N58" i="1" s="1"/>
  <c r="M57" i="1"/>
  <c r="I58" i="1"/>
  <c r="H59" i="1"/>
  <c r="B60" i="1"/>
  <c r="J60" i="1" s="1"/>
  <c r="K60" i="1" s="1"/>
  <c r="L59" i="1" l="1"/>
  <c r="N59" i="1" s="1"/>
  <c r="M58" i="1"/>
  <c r="I59" i="1"/>
  <c r="H60" i="1"/>
  <c r="B61" i="1"/>
  <c r="J61" i="1" s="1"/>
  <c r="K61" i="1" s="1"/>
  <c r="L60" i="1" l="1"/>
  <c r="N60" i="1" s="1"/>
  <c r="M59" i="1"/>
  <c r="I60" i="1"/>
  <c r="H61" i="1"/>
  <c r="B62" i="1"/>
  <c r="J62" i="1" s="1"/>
  <c r="K62" i="1" s="1"/>
  <c r="L61" i="1" l="1"/>
  <c r="N61" i="1" s="1"/>
  <c r="M60" i="1"/>
  <c r="I61" i="1"/>
  <c r="H62" i="1"/>
  <c r="B63" i="1"/>
  <c r="J63" i="1" s="1"/>
  <c r="K63" i="1" s="1"/>
  <c r="L62" i="1" l="1"/>
  <c r="N62" i="1" s="1"/>
  <c r="M61" i="1"/>
  <c r="I62" i="1"/>
  <c r="H63" i="1"/>
  <c r="B64" i="1"/>
  <c r="J64" i="1" s="1"/>
  <c r="K64" i="1" s="1"/>
  <c r="L63" i="1" l="1"/>
  <c r="N63" i="1" s="1"/>
  <c r="M62" i="1"/>
  <c r="I63" i="1"/>
  <c r="H64" i="1"/>
  <c r="B65" i="1"/>
  <c r="J65" i="1" s="1"/>
  <c r="K65" i="1" s="1"/>
  <c r="L64" i="1" l="1"/>
  <c r="N64" i="1" s="1"/>
  <c r="M63" i="1"/>
  <c r="I64" i="1"/>
  <c r="H65" i="1"/>
  <c r="B66" i="1"/>
  <c r="J66" i="1" s="1"/>
  <c r="K66" i="1" s="1"/>
  <c r="L65" i="1" l="1"/>
  <c r="N65" i="1" s="1"/>
  <c r="M64" i="1"/>
  <c r="I65" i="1"/>
  <c r="H66" i="1"/>
  <c r="B67" i="1"/>
  <c r="J67" i="1" s="1"/>
  <c r="K67" i="1" s="1"/>
  <c r="M65" i="1" l="1"/>
  <c r="L66" i="1"/>
  <c r="N66" i="1" s="1"/>
  <c r="I66" i="1"/>
  <c r="H67" i="1"/>
  <c r="B68" i="1"/>
  <c r="J68" i="1" s="1"/>
  <c r="K68" i="1" s="1"/>
  <c r="M66" i="1" l="1"/>
  <c r="L67" i="1"/>
  <c r="N67" i="1" s="1"/>
  <c r="I67" i="1"/>
  <c r="H68" i="1"/>
  <c r="B69" i="1"/>
  <c r="J69" i="1" s="1"/>
  <c r="K69" i="1" s="1"/>
  <c r="L68" i="1" l="1"/>
  <c r="N68" i="1" s="1"/>
  <c r="M67" i="1"/>
  <c r="I68" i="1"/>
  <c r="H69" i="1"/>
  <c r="B70" i="1"/>
  <c r="J70" i="1" s="1"/>
  <c r="K70" i="1" s="1"/>
  <c r="L69" i="1" l="1"/>
  <c r="N69" i="1" s="1"/>
  <c r="M68" i="1"/>
  <c r="I69" i="1"/>
  <c r="H70" i="1"/>
  <c r="B71" i="1"/>
  <c r="J71" i="1" s="1"/>
  <c r="K71" i="1" s="1"/>
  <c r="M69" i="1" l="1"/>
  <c r="L70" i="1"/>
  <c r="N70" i="1" s="1"/>
  <c r="I70" i="1"/>
  <c r="H71" i="1"/>
  <c r="B72" i="1"/>
  <c r="J72" i="1" s="1"/>
  <c r="K72" i="1" s="1"/>
  <c r="M70" i="1" l="1"/>
  <c r="L71" i="1"/>
  <c r="N71" i="1" s="1"/>
  <c r="I71" i="1"/>
  <c r="H72" i="1"/>
  <c r="B73" i="1"/>
  <c r="J73" i="1" s="1"/>
  <c r="K73" i="1" s="1"/>
  <c r="L72" i="1" l="1"/>
  <c r="N72" i="1" s="1"/>
  <c r="M71" i="1"/>
  <c r="I72" i="1"/>
  <c r="H73" i="1"/>
  <c r="B74" i="1"/>
  <c r="J74" i="1" s="1"/>
  <c r="K74" i="1" s="1"/>
  <c r="L73" i="1" l="1"/>
  <c r="N73" i="1" s="1"/>
  <c r="M72" i="1"/>
  <c r="I73" i="1"/>
  <c r="H74" i="1"/>
  <c r="B75" i="1"/>
  <c r="J75" i="1" s="1"/>
  <c r="K75" i="1" s="1"/>
  <c r="L74" i="1" l="1"/>
  <c r="N74" i="1" s="1"/>
  <c r="M73" i="1"/>
  <c r="I74" i="1"/>
  <c r="H75" i="1"/>
  <c r="B76" i="1"/>
  <c r="J76" i="1" s="1"/>
  <c r="K76" i="1" s="1"/>
  <c r="L75" i="1" l="1"/>
  <c r="N75" i="1" s="1"/>
  <c r="M74" i="1"/>
  <c r="I75" i="1"/>
  <c r="H76" i="1"/>
  <c r="B77" i="1"/>
  <c r="J77" i="1" s="1"/>
  <c r="K77" i="1" s="1"/>
  <c r="M75" i="1" l="1"/>
  <c r="L76" i="1"/>
  <c r="N76" i="1" s="1"/>
  <c r="I76" i="1"/>
  <c r="H77" i="1"/>
  <c r="B78" i="1"/>
  <c r="J78" i="1" s="1"/>
  <c r="K78" i="1" s="1"/>
  <c r="L77" i="1" l="1"/>
  <c r="N77" i="1" s="1"/>
  <c r="M76" i="1"/>
  <c r="I77" i="1"/>
  <c r="H78" i="1"/>
  <c r="B79" i="1"/>
  <c r="J79" i="1" s="1"/>
  <c r="K79" i="1" s="1"/>
  <c r="L78" i="1" l="1"/>
  <c r="N78" i="1" s="1"/>
  <c r="M77" i="1"/>
  <c r="I78" i="1"/>
  <c r="H79" i="1"/>
  <c r="B80" i="1"/>
  <c r="J80" i="1" s="1"/>
  <c r="K80" i="1" s="1"/>
  <c r="L79" i="1" l="1"/>
  <c r="N79" i="1" s="1"/>
  <c r="M78" i="1"/>
  <c r="I79" i="1"/>
  <c r="H80" i="1"/>
  <c r="B81" i="1"/>
  <c r="J81" i="1" s="1"/>
  <c r="K81" i="1" s="1"/>
  <c r="L80" i="1" l="1"/>
  <c r="N80" i="1" s="1"/>
  <c r="M79" i="1"/>
  <c r="I80" i="1"/>
  <c r="H81" i="1"/>
  <c r="B82" i="1"/>
  <c r="J82" i="1" s="1"/>
  <c r="K82" i="1" s="1"/>
  <c r="L81" i="1" l="1"/>
  <c r="N81" i="1" s="1"/>
  <c r="M80" i="1"/>
  <c r="I81" i="1"/>
  <c r="H82" i="1"/>
  <c r="B83" i="1"/>
  <c r="J83" i="1" s="1"/>
  <c r="K83" i="1" s="1"/>
  <c r="L82" i="1" l="1"/>
  <c r="N82" i="1" s="1"/>
  <c r="M81" i="1"/>
  <c r="I82" i="1"/>
  <c r="H83" i="1"/>
  <c r="B84" i="1"/>
  <c r="J84" i="1" s="1"/>
  <c r="K84" i="1" s="1"/>
  <c r="M82" i="1" l="1"/>
  <c r="L83" i="1"/>
  <c r="N83" i="1" s="1"/>
  <c r="I83" i="1"/>
  <c r="H84" i="1"/>
  <c r="B85" i="1"/>
  <c r="J85" i="1" s="1"/>
  <c r="K85" i="1" s="1"/>
  <c r="M83" i="1" l="1"/>
  <c r="L84" i="1"/>
  <c r="N84" i="1" s="1"/>
  <c r="I84" i="1"/>
  <c r="H85" i="1"/>
  <c r="B86" i="1"/>
  <c r="J86" i="1" s="1"/>
  <c r="K86" i="1" s="1"/>
  <c r="M84" i="1" l="1"/>
  <c r="L85" i="1"/>
  <c r="N85" i="1" s="1"/>
  <c r="I85" i="1"/>
  <c r="H86" i="1"/>
  <c r="B87" i="1"/>
  <c r="J87" i="1" s="1"/>
  <c r="K87" i="1" s="1"/>
  <c r="L86" i="1" l="1"/>
  <c r="N86" i="1" s="1"/>
  <c r="M85" i="1"/>
  <c r="I86" i="1"/>
  <c r="H87" i="1"/>
  <c r="B88" i="1"/>
  <c r="J88" i="1" s="1"/>
  <c r="K88" i="1" s="1"/>
  <c r="L87" i="1" l="1"/>
  <c r="N87" i="1" s="1"/>
  <c r="M86" i="1"/>
  <c r="I87" i="1"/>
  <c r="H88" i="1"/>
  <c r="B89" i="1"/>
  <c r="J89" i="1" s="1"/>
  <c r="K89" i="1" s="1"/>
  <c r="L88" i="1" l="1"/>
  <c r="N88" i="1" s="1"/>
  <c r="M87" i="1"/>
  <c r="I88" i="1"/>
  <c r="H89" i="1"/>
  <c r="B90" i="1"/>
  <c r="J90" i="1" s="1"/>
  <c r="K90" i="1" s="1"/>
  <c r="L89" i="1" l="1"/>
  <c r="N89" i="1" s="1"/>
  <c r="M88" i="1"/>
  <c r="I89" i="1"/>
  <c r="H90" i="1"/>
  <c r="B91" i="1"/>
  <c r="J91" i="1" s="1"/>
  <c r="K91" i="1" s="1"/>
  <c r="L90" i="1" l="1"/>
  <c r="N90" i="1" s="1"/>
  <c r="M89" i="1"/>
  <c r="I90" i="1"/>
  <c r="H91" i="1"/>
  <c r="B92" i="1"/>
  <c r="J92" i="1" s="1"/>
  <c r="K92" i="1" s="1"/>
  <c r="L91" i="1" l="1"/>
  <c r="N91" i="1" s="1"/>
  <c r="M90" i="1"/>
  <c r="I91" i="1"/>
  <c r="H92" i="1"/>
  <c r="B93" i="1"/>
  <c r="J93" i="1" s="1"/>
  <c r="K93" i="1" s="1"/>
  <c r="L92" i="1" l="1"/>
  <c r="N92" i="1" s="1"/>
  <c r="M91" i="1"/>
  <c r="I92" i="1"/>
  <c r="H93" i="1"/>
  <c r="B94" i="1"/>
  <c r="J94" i="1" s="1"/>
  <c r="K94" i="1" s="1"/>
  <c r="L93" i="1" l="1"/>
  <c r="N93" i="1" s="1"/>
  <c r="M92" i="1"/>
  <c r="I93" i="1"/>
  <c r="H94" i="1"/>
  <c r="B95" i="1"/>
  <c r="J95" i="1" s="1"/>
  <c r="K95" i="1" s="1"/>
  <c r="L94" i="1" l="1"/>
  <c r="N94" i="1" s="1"/>
  <c r="M93" i="1"/>
  <c r="I94" i="1"/>
  <c r="H95" i="1"/>
  <c r="B96" i="1"/>
  <c r="J96" i="1" s="1"/>
  <c r="K96" i="1" s="1"/>
  <c r="L95" i="1" l="1"/>
  <c r="N95" i="1" s="1"/>
  <c r="M94" i="1"/>
  <c r="I95" i="1"/>
  <c r="H96" i="1"/>
  <c r="B97" i="1"/>
  <c r="J97" i="1" s="1"/>
  <c r="K97" i="1" s="1"/>
  <c r="L96" i="1" l="1"/>
  <c r="N96" i="1" s="1"/>
  <c r="M95" i="1"/>
  <c r="I96" i="1"/>
  <c r="H97" i="1"/>
  <c r="B98" i="1"/>
  <c r="J98" i="1" s="1"/>
  <c r="K98" i="1" s="1"/>
  <c r="L97" i="1" l="1"/>
  <c r="N97" i="1" s="1"/>
  <c r="M96" i="1"/>
  <c r="I97" i="1"/>
  <c r="H98" i="1"/>
  <c r="B99" i="1"/>
  <c r="J99" i="1" s="1"/>
  <c r="K99" i="1" s="1"/>
  <c r="L99" i="1" l="1"/>
  <c r="N99" i="1" s="1"/>
  <c r="L98" i="1"/>
  <c r="N98" i="1" s="1"/>
  <c r="M97" i="1"/>
  <c r="I98" i="1"/>
  <c r="H99" i="1"/>
  <c r="M98" i="1" l="1"/>
  <c r="M99" i="1"/>
  <c r="I99" i="1"/>
</calcChain>
</file>

<file path=xl/sharedStrings.xml><?xml version="1.0" encoding="utf-8"?>
<sst xmlns="http://schemas.openxmlformats.org/spreadsheetml/2006/main" count="52" uniqueCount="38">
  <si>
    <t>T Arm</t>
  </si>
  <si>
    <t>Baro</t>
  </si>
  <si>
    <t>Humidity</t>
  </si>
  <si>
    <t>Ambient temp</t>
  </si>
  <si>
    <t>Stroke</t>
  </si>
  <si>
    <t>Piston Area</t>
  </si>
  <si>
    <t>m</t>
  </si>
  <si>
    <t>%</t>
  </si>
  <si>
    <t>Deg C</t>
  </si>
  <si>
    <t>m^3</t>
  </si>
  <si>
    <t>p36</t>
  </si>
  <si>
    <t>Load</t>
  </si>
  <si>
    <t>Dyno Speed</t>
  </si>
  <si>
    <t>Fuel Flow Rate</t>
  </si>
  <si>
    <t>Lambda</t>
  </si>
  <si>
    <t>Torque</t>
  </si>
  <si>
    <t>bMEP</t>
  </si>
  <si>
    <t>BP</t>
  </si>
  <si>
    <t>Corrected Power</t>
  </si>
  <si>
    <t>Newtons</t>
  </si>
  <si>
    <t>rpm</t>
  </si>
  <si>
    <t>l/min</t>
  </si>
  <si>
    <t>kg/h</t>
  </si>
  <si>
    <t>nm</t>
  </si>
  <si>
    <t>w</t>
  </si>
  <si>
    <t>kw</t>
  </si>
  <si>
    <t>Bore D</t>
  </si>
  <si>
    <t>pa</t>
  </si>
  <si>
    <t>Kpa</t>
  </si>
  <si>
    <t>Calorific Value of fuel</t>
  </si>
  <si>
    <t>j/kg</t>
  </si>
  <si>
    <t>kg/kwh</t>
  </si>
  <si>
    <t>Bar</t>
  </si>
  <si>
    <t>Bsfc</t>
  </si>
  <si>
    <t>Brake Thermal Efficency</t>
  </si>
  <si>
    <t xml:space="preserve">Stroke </t>
  </si>
  <si>
    <t>Raw Dyno Data</t>
  </si>
  <si>
    <t>Calculated Dyno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</si>
</sst>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64" fontId="0" fillId="0" borderId="0" xfId="0" applyNumberFormat="1"/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1" fillId="5" borderId="1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2" fontId="0" fillId="7" borderId="1" xfId="0" applyNumberFormat="1" applyFill="1" applyBorder="1"/>
    <xf numFmtId="2" fontId="0" fillId="7" borderId="2" xfId="0" applyNumberFormat="1" applyFill="1" applyBorder="1"/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/>
    <xf numFmtId="0" fontId="5" fillId="0" borderId="0" xfId="0" applyFont="1"/>
    <xf numFmtId="0" fontId="1" fillId="6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8" xfId="0" applyFill="1" applyBorder="1"/>
    <xf numFmtId="0" fontId="1" fillId="8" borderId="17" xfId="0" applyFont="1" applyFill="1" applyBorder="1"/>
    <xf numFmtId="0" fontId="1" fillId="8" borderId="18" xfId="0" applyFont="1" applyFill="1" applyBorder="1" applyAlignment="1">
      <alignment horizontal="center"/>
    </xf>
    <xf numFmtId="0" fontId="1" fillId="4" borderId="17" xfId="0" applyFont="1" applyFill="1" applyBorder="1"/>
    <xf numFmtId="0" fontId="1" fillId="4" borderId="18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/>
    <xf numFmtId="0" fontId="0" fillId="4" borderId="17" xfId="0" applyFill="1" applyBorder="1"/>
    <xf numFmtId="0" fontId="0" fillId="4" borderId="18" xfId="0" applyFill="1" applyBorder="1"/>
    <xf numFmtId="2" fontId="0" fillId="7" borderId="19" xfId="0" applyNumberFormat="1" applyFill="1" applyBorder="1"/>
    <xf numFmtId="2" fontId="0" fillId="7" borderId="17" xfId="0" applyNumberFormat="1" applyFill="1" applyBorder="1"/>
    <xf numFmtId="2" fontId="0" fillId="7" borderId="21" xfId="0" applyNumberFormat="1" applyFill="1" applyBorder="1"/>
    <xf numFmtId="2" fontId="0" fillId="7" borderId="22" xfId="0" applyNumberFormat="1" applyFill="1" applyBorder="1"/>
    <xf numFmtId="2" fontId="0" fillId="7" borderId="20" xfId="1" applyNumberFormat="1" applyFont="1" applyFill="1" applyBorder="1"/>
    <xf numFmtId="2" fontId="0" fillId="7" borderId="18" xfId="1" applyNumberFormat="1" applyFont="1" applyFill="1" applyBorder="1"/>
    <xf numFmtId="2" fontId="0" fillId="7" borderId="23" xfId="1" applyNumberFormat="1" applyFont="1" applyFill="1" applyBorder="1"/>
    <xf numFmtId="2" fontId="0" fillId="9" borderId="19" xfId="0" applyNumberFormat="1" applyFill="1" applyBorder="1" applyAlignment="1">
      <alignment horizontal="center"/>
    </xf>
    <xf numFmtId="2" fontId="0" fillId="9" borderId="2" xfId="0" applyNumberFormat="1" applyFill="1" applyBorder="1" applyAlignment="1">
      <alignment horizontal="center"/>
    </xf>
    <xf numFmtId="2" fontId="0" fillId="9" borderId="20" xfId="0" applyNumberFormat="1" applyFill="1" applyBorder="1" applyAlignment="1">
      <alignment horizontal="center"/>
    </xf>
    <xf numFmtId="2" fontId="0" fillId="9" borderId="17" xfId="0" applyNumberFormat="1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9" borderId="18" xfId="0" applyNumberFormat="1" applyFill="1" applyBorder="1" applyAlignment="1">
      <alignment horizontal="center"/>
    </xf>
    <xf numFmtId="2" fontId="0" fillId="9" borderId="21" xfId="0" applyNumberFormat="1" applyFill="1" applyBorder="1" applyAlignment="1">
      <alignment horizontal="center"/>
    </xf>
    <xf numFmtId="2" fontId="0" fillId="9" borderId="22" xfId="0" applyNumberFormat="1" applyFill="1" applyBorder="1" applyAlignment="1">
      <alignment horizontal="center"/>
    </xf>
    <xf numFmtId="2" fontId="0" fillId="9" borderId="23" xfId="0" applyNumberFormat="1" applyFill="1" applyBorder="1" applyAlignment="1">
      <alignment horizontal="center"/>
    </xf>
    <xf numFmtId="1" fontId="0" fillId="9" borderId="2" xfId="0" applyNumberFormat="1" applyFill="1" applyBorder="1" applyAlignment="1">
      <alignment horizontal="center"/>
    </xf>
    <xf numFmtId="1" fontId="0" fillId="9" borderId="1" xfId="0" applyNumberFormat="1" applyFill="1" applyBorder="1" applyAlignment="1">
      <alignment horizontal="center"/>
    </xf>
    <xf numFmtId="1" fontId="0" fillId="9" borderId="22" xfId="0" applyNumberForma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5" fillId="0" borderId="0" xfId="0" applyFont="1"/>
    <xf numFmtId="0" fontId="1" fillId="8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chartsheet" Target="chartsheets/sheet2.xml"/><Relationship Id="rId7" Type="http://schemas.openxmlformats.org/officeDocument/2006/relationships/chartsheet" Target="chartsheets/sheet6.xml"/><Relationship Id="rId12" Type="http://schemas.openxmlformats.org/officeDocument/2006/relationships/customXml" Target="../customXml/item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5.xml"/><Relationship Id="rId11" Type="http://schemas.openxmlformats.org/officeDocument/2006/relationships/calcChain" Target="calcChain.xml"/><Relationship Id="rId5" Type="http://schemas.openxmlformats.org/officeDocument/2006/relationships/chartsheet" Target="chart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</a:t>
            </a:r>
            <a:r>
              <a:rPr lang="en-US" baseline="0"/>
              <a:t> Fuel Consumption v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'GrE HnD BsC'!$M$8</c:f>
              <c:strCache>
                <c:ptCount val="1"/>
                <c:pt idx="0">
                  <c:v>kg/kwh</c:v>
                </c:pt>
              </c:strCache>
            </c:strRef>
          </c:tx>
          <c:spPr>
            <a:ln w="22225" cap="rnd">
              <a:solidFill>
                <a:srgbClr val="00B050"/>
              </a:solidFill>
            </a:ln>
            <a:effectLst/>
          </c:spPr>
          <c:marker>
            <c:symbol val="none"/>
          </c:marker>
          <c:xVal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BsC'!$M$9:$M$99</c:f>
              <c:numCache>
                <c:formatCode>0.00</c:formatCode>
                <c:ptCount val="91"/>
                <c:pt idx="0">
                  <c:v>0.36033363887698827</c:v>
                </c:pt>
                <c:pt idx="1">
                  <c:v>0.35127214571506993</c:v>
                </c:pt>
                <c:pt idx="2">
                  <c:v>0.33825463254047489</c:v>
                </c:pt>
                <c:pt idx="3">
                  <c:v>0.31800207008068937</c:v>
                </c:pt>
                <c:pt idx="4">
                  <c:v>0.30673441603866991</c:v>
                </c:pt>
                <c:pt idx="5">
                  <c:v>0.30753524558281753</c:v>
                </c:pt>
                <c:pt idx="6">
                  <c:v>0.29054864395916313</c:v>
                </c:pt>
                <c:pt idx="7">
                  <c:v>0.27609006949768217</c:v>
                </c:pt>
                <c:pt idx="8">
                  <c:v>0.27323444682026049</c:v>
                </c:pt>
                <c:pt idx="9">
                  <c:v>0.26410233834271846</c:v>
                </c:pt>
                <c:pt idx="10">
                  <c:v>0.26445935720489966</c:v>
                </c:pt>
                <c:pt idx="11">
                  <c:v>0.26722974855383935</c:v>
                </c:pt>
                <c:pt idx="12">
                  <c:v>0.26484282195671349</c:v>
                </c:pt>
                <c:pt idx="13">
                  <c:v>0.26377930945833777</c:v>
                </c:pt>
                <c:pt idx="14">
                  <c:v>0.25964508402644915</c:v>
                </c:pt>
                <c:pt idx="15">
                  <c:v>0.2593416109439956</c:v>
                </c:pt>
                <c:pt idx="16">
                  <c:v>0.26581300013543213</c:v>
                </c:pt>
                <c:pt idx="17">
                  <c:v>0.2693168372056563</c:v>
                </c:pt>
                <c:pt idx="18">
                  <c:v>0.26926711179098345</c:v>
                </c:pt>
                <c:pt idx="19">
                  <c:v>0.26756884787656365</c:v>
                </c:pt>
                <c:pt idx="20">
                  <c:v>0.26901097552052722</c:v>
                </c:pt>
                <c:pt idx="21">
                  <c:v>0.26576086164663992</c:v>
                </c:pt>
                <c:pt idx="22">
                  <c:v>0.26358177363298602</c:v>
                </c:pt>
                <c:pt idx="23">
                  <c:v>0.26212421452074913</c:v>
                </c:pt>
                <c:pt idx="24">
                  <c:v>0.26183467308017533</c:v>
                </c:pt>
                <c:pt idx="25">
                  <c:v>0.26039051744123531</c:v>
                </c:pt>
                <c:pt idx="26">
                  <c:v>0.26046689716957366</c:v>
                </c:pt>
                <c:pt idx="27">
                  <c:v>0.26320608398941125</c:v>
                </c:pt>
                <c:pt idx="28">
                  <c:v>0.26461954975788554</c:v>
                </c:pt>
                <c:pt idx="29">
                  <c:v>0.26279413237056731</c:v>
                </c:pt>
                <c:pt idx="30">
                  <c:v>0.2643120099743721</c:v>
                </c:pt>
                <c:pt idx="31">
                  <c:v>0.26441643875835907</c:v>
                </c:pt>
                <c:pt idx="32">
                  <c:v>0.26818944567931702</c:v>
                </c:pt>
                <c:pt idx="33">
                  <c:v>0.26912273327753117</c:v>
                </c:pt>
                <c:pt idx="34">
                  <c:v>0.27108518088551381</c:v>
                </c:pt>
                <c:pt idx="35">
                  <c:v>0.27402983942426601</c:v>
                </c:pt>
                <c:pt idx="36">
                  <c:v>0.27214831675110684</c:v>
                </c:pt>
                <c:pt idx="37">
                  <c:v>0.27256411435791666</c:v>
                </c:pt>
                <c:pt idx="38">
                  <c:v>0.27683881098146729</c:v>
                </c:pt>
                <c:pt idx="39">
                  <c:v>0.28044257537977985</c:v>
                </c:pt>
                <c:pt idx="40">
                  <c:v>0.28530590742744094</c:v>
                </c:pt>
                <c:pt idx="41">
                  <c:v>0.29197643195507855</c:v>
                </c:pt>
                <c:pt idx="42">
                  <c:v>0.29284136600584998</c:v>
                </c:pt>
                <c:pt idx="43">
                  <c:v>0.29709483728031066</c:v>
                </c:pt>
                <c:pt idx="44">
                  <c:v>0.2956484649697157</c:v>
                </c:pt>
                <c:pt idx="45">
                  <c:v>0.29731018456635122</c:v>
                </c:pt>
                <c:pt idx="46">
                  <c:v>0.29409173831357488</c:v>
                </c:pt>
                <c:pt idx="47">
                  <c:v>0.29223979769575192</c:v>
                </c:pt>
                <c:pt idx="48">
                  <c:v>0.29331963111262238</c:v>
                </c:pt>
                <c:pt idx="49">
                  <c:v>0.29007313681311825</c:v>
                </c:pt>
                <c:pt idx="50">
                  <c:v>0.29318755163511107</c:v>
                </c:pt>
                <c:pt idx="51">
                  <c:v>0.29140516204725103</c:v>
                </c:pt>
                <c:pt idx="52">
                  <c:v>0.29893150127101092</c:v>
                </c:pt>
                <c:pt idx="53">
                  <c:v>0.29796430123989487</c:v>
                </c:pt>
                <c:pt idx="54">
                  <c:v>0.3021831345421882</c:v>
                </c:pt>
                <c:pt idx="55">
                  <c:v>0.29900278422326826</c:v>
                </c:pt>
                <c:pt idx="56">
                  <c:v>0.30036946975405326</c:v>
                </c:pt>
                <c:pt idx="57">
                  <c:v>0.30342376220799971</c:v>
                </c:pt>
                <c:pt idx="58">
                  <c:v>0.30315893410986927</c:v>
                </c:pt>
                <c:pt idx="59">
                  <c:v>0.30932529838312889</c:v>
                </c:pt>
                <c:pt idx="60">
                  <c:v>0.31031624602181723</c:v>
                </c:pt>
                <c:pt idx="61">
                  <c:v>0.31253935166708291</c:v>
                </c:pt>
                <c:pt idx="62">
                  <c:v>0.31413551584501415</c:v>
                </c:pt>
                <c:pt idx="63">
                  <c:v>0.31729946524028196</c:v>
                </c:pt>
                <c:pt idx="64">
                  <c:v>0.31704983875325127</c:v>
                </c:pt>
                <c:pt idx="65">
                  <c:v>0.31817219171298317</c:v>
                </c:pt>
                <c:pt idx="66">
                  <c:v>0.32161462119504208</c:v>
                </c:pt>
                <c:pt idx="67">
                  <c:v>0.3230271031367678</c:v>
                </c:pt>
                <c:pt idx="68">
                  <c:v>0.32305413979146869</c:v>
                </c:pt>
                <c:pt idx="69">
                  <c:v>0.31982727530456273</c:v>
                </c:pt>
                <c:pt idx="70">
                  <c:v>0.32284035316866178</c:v>
                </c:pt>
                <c:pt idx="71">
                  <c:v>0.3226440988280731</c:v>
                </c:pt>
                <c:pt idx="72">
                  <c:v>0.32397031170035695</c:v>
                </c:pt>
                <c:pt idx="73">
                  <c:v>0.32492481869871193</c:v>
                </c:pt>
                <c:pt idx="74">
                  <c:v>0.32480048270088874</c:v>
                </c:pt>
                <c:pt idx="75">
                  <c:v>0.32949223094935381</c:v>
                </c:pt>
                <c:pt idx="76">
                  <c:v>0.33055967555478771</c:v>
                </c:pt>
                <c:pt idx="77">
                  <c:v>0.33403872478640151</c:v>
                </c:pt>
                <c:pt idx="78">
                  <c:v>0.33782214734778743</c:v>
                </c:pt>
                <c:pt idx="79">
                  <c:v>0.33942318931147253</c:v>
                </c:pt>
                <c:pt idx="80">
                  <c:v>0.34037245514992048</c:v>
                </c:pt>
                <c:pt idx="81">
                  <c:v>0.34428043035805478</c:v>
                </c:pt>
                <c:pt idx="82">
                  <c:v>0.34680305765837677</c:v>
                </c:pt>
                <c:pt idx="83">
                  <c:v>0.35097082706233357</c:v>
                </c:pt>
                <c:pt idx="84">
                  <c:v>0.35445505170243846</c:v>
                </c:pt>
                <c:pt idx="85">
                  <c:v>0.3548340463319406</c:v>
                </c:pt>
                <c:pt idx="86">
                  <c:v>0.35768278317555524</c:v>
                </c:pt>
                <c:pt idx="87">
                  <c:v>0.35728507830074796</c:v>
                </c:pt>
                <c:pt idx="88">
                  <c:v>0.36640553648271096</c:v>
                </c:pt>
                <c:pt idx="89">
                  <c:v>0.37135066199028616</c:v>
                </c:pt>
                <c:pt idx="90">
                  <c:v>0.3744979294475253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26-4168-8EA4-0B4BCBD315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6246264"/>
        <c:axId val="546242656"/>
      </c:scatterChart>
      <c:valAx>
        <c:axId val="546246264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242656"/>
        <c:crosses val="autoZero"/>
        <c:crossBetween val="midCat"/>
      </c:valAx>
      <c:valAx>
        <c:axId val="546242656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 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246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Torque</a:t>
            </a:r>
            <a:r>
              <a:rPr lang="en-US" baseline="0"/>
              <a:t> v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BsC'!$G$6:$G$8</c:f>
              <c:strCache>
                <c:ptCount val="3"/>
                <c:pt idx="0">
                  <c:v>Torque</c:v>
                </c:pt>
                <c:pt idx="2">
                  <c:v>nm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C9-4D52-AC75-B1981D840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764480"/>
        <c:axId val="546766448"/>
      </c:lineChart>
      <c:catAx>
        <c:axId val="5467644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766448"/>
        <c:crosses val="autoZero"/>
        <c:auto val="1"/>
        <c:lblAlgn val="ctr"/>
        <c:lblOffset val="100"/>
        <c:noMultiLvlLbl val="0"/>
      </c:catAx>
      <c:valAx>
        <c:axId val="546766448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764480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Brake</a:t>
            </a:r>
            <a:r>
              <a:rPr lang="en-US" baseline="0"/>
              <a:t> Power v RPM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BsC'!$K$8</c:f>
              <c:strCache>
                <c:ptCount val="1"/>
                <c:pt idx="0">
                  <c:v>kw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BsC'!$K$9:$K$99</c:f>
              <c:numCache>
                <c:formatCode>0.00</c:formatCode>
                <c:ptCount val="91"/>
                <c:pt idx="0">
                  <c:v>8.7371239732535297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12.159308711402172</c:v>
                </c:pt>
                <c:pt idx="7">
                  <c:v>12.893265567646672</c:v>
                </c:pt>
                <c:pt idx="8">
                  <c:v>13.666322708834301</c:v>
                </c:pt>
                <c:pt idx="9">
                  <c:v>14.342069090619013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16.741602406351429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19.506095919417852</c:v>
                </c:pt>
                <c:pt idx="19">
                  <c:v>20.14801718033031</c:v>
                </c:pt>
                <c:pt idx="20">
                  <c:v>20.871197324873755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24.22415140775059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26.487081466680937</c:v>
                </c:pt>
                <c:pt idx="30">
                  <c:v>27.003287238578089</c:v>
                </c:pt>
                <c:pt idx="31">
                  <c:v>27.500002667434455</c:v>
                </c:pt>
                <c:pt idx="32">
                  <c:v>28.021893656641996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29.113715934899275</c:v>
                </c:pt>
                <c:pt idx="36">
                  <c:v>29.586127166538407</c:v>
                </c:pt>
                <c:pt idx="37">
                  <c:v>30.041410132651894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36.391263944867312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38.155248910451434</c:v>
                </c:pt>
                <c:pt idx="53">
                  <c:v>38.654313602659194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40.346436738017943</c:v>
                </c:pt>
                <c:pt idx="58">
                  <c:v>40.698834783503813</c:v>
                </c:pt>
                <c:pt idx="59">
                  <c:v>40.89228594202185</c:v>
                </c:pt>
                <c:pt idx="60">
                  <c:v>41.006690795847142</c:v>
                </c:pt>
                <c:pt idx="61">
                  <c:v>41.079876756325135</c:v>
                </c:pt>
                <c:pt idx="62">
                  <c:v>41.134507807714968</c:v>
                </c:pt>
                <c:pt idx="63">
                  <c:v>41.302185411574193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44.117768995451698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41.350619533381817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A3-4DAE-8F64-7DC5D562D0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7034424"/>
        <c:axId val="557033440"/>
      </c:lineChart>
      <c:catAx>
        <c:axId val="557034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033440"/>
        <c:crosses val="autoZero"/>
        <c:auto val="0"/>
        <c:lblAlgn val="ctr"/>
        <c:lblOffset val="100"/>
        <c:noMultiLvlLbl val="0"/>
      </c:catAx>
      <c:valAx>
        <c:axId val="55703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034424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Brake Power and Torque against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'GrE HnD BsC'!$L$8</c:f>
              <c:strCache>
                <c:ptCount val="1"/>
                <c:pt idx="0">
                  <c:v>kw</c:v>
                </c:pt>
              </c:strCache>
            </c:strRef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BsC'!$L$9:$L$99</c:f>
              <c:numCache>
                <c:formatCode>0.00</c:formatCode>
                <c:ptCount val="91"/>
                <c:pt idx="0">
                  <c:v>8.7918519344276405</c:v>
                </c:pt>
                <c:pt idx="1">
                  <c:v>9.2748600757051953</c:v>
                </c:pt>
                <c:pt idx="2">
                  <c:v>9.8047437668223356</c:v>
                </c:pt>
                <c:pt idx="3">
                  <c:v>10.301819730823617</c:v>
                </c:pt>
                <c:pt idx="4">
                  <c:v>10.914979946619093</c:v>
                </c:pt>
                <c:pt idx="5">
                  <c:v>11.55233441053918</c:v>
                </c:pt>
                <c:pt idx="6">
                  <c:v>12.235472695923709</c:v>
                </c:pt>
                <c:pt idx="7">
                  <c:v>12.974026941704514</c:v>
                </c:pt>
                <c:pt idx="8">
                  <c:v>13.751926390422376</c:v>
                </c:pt>
                <c:pt idx="9">
                  <c:v>14.431905540548145</c:v>
                </c:pt>
                <c:pt idx="10">
                  <c:v>15.08454849986337</c:v>
                </c:pt>
                <c:pt idx="11">
                  <c:v>15.694360462098874</c:v>
                </c:pt>
                <c:pt idx="12">
                  <c:v>16.294570372405015</c:v>
                </c:pt>
                <c:pt idx="13">
                  <c:v>16.846469153039699</c:v>
                </c:pt>
                <c:pt idx="14">
                  <c:v>17.340016341466228</c:v>
                </c:pt>
                <c:pt idx="15">
                  <c:v>17.88085599962363</c:v>
                </c:pt>
                <c:pt idx="16">
                  <c:v>18.503609671062048</c:v>
                </c:pt>
                <c:pt idx="17">
                  <c:v>19.073259783150743</c:v>
                </c:pt>
                <c:pt idx="18">
                  <c:v>19.628279015755311</c:v>
                </c:pt>
                <c:pt idx="19">
                  <c:v>20.27422116980739</c:v>
                </c:pt>
                <c:pt idx="20">
                  <c:v>21.001931200271375</c:v>
                </c:pt>
                <c:pt idx="21">
                  <c:v>21.648221503923391</c:v>
                </c:pt>
                <c:pt idx="22">
                  <c:v>22.347903342520155</c:v>
                </c:pt>
                <c:pt idx="23">
                  <c:v>23.064446796926624</c:v>
                </c:pt>
                <c:pt idx="24">
                  <c:v>23.665696857889387</c:v>
                </c:pt>
                <c:pt idx="25">
                  <c:v>24.375887656632663</c:v>
                </c:pt>
                <c:pt idx="26">
                  <c:v>25.042529668380261</c:v>
                </c:pt>
                <c:pt idx="27">
                  <c:v>25.619658549652975</c:v>
                </c:pt>
                <c:pt idx="28">
                  <c:v>26.137524632357181</c:v>
                </c:pt>
                <c:pt idx="29">
                  <c:v>26.652992351150647</c:v>
                </c:pt>
                <c:pt idx="30">
                  <c:v>27.172431554269412</c:v>
                </c:pt>
                <c:pt idx="31">
                  <c:v>27.672258329924599</c:v>
                </c:pt>
                <c:pt idx="32">
                  <c:v>28.197418361654815</c:v>
                </c:pt>
                <c:pt idx="33">
                  <c:v>28.668146707783677</c:v>
                </c:pt>
                <c:pt idx="34">
                  <c:v>28.991809785866394</c:v>
                </c:pt>
                <c:pt idx="35">
                  <c:v>29.296079641789191</c:v>
                </c:pt>
                <c:pt idx="36">
                  <c:v>29.771449982583977</c:v>
                </c:pt>
                <c:pt idx="37">
                  <c:v>30.229584769109877</c:v>
                </c:pt>
                <c:pt idx="38">
                  <c:v>30.543044055213944</c:v>
                </c:pt>
                <c:pt idx="39">
                  <c:v>30.896699576610491</c:v>
                </c:pt>
                <c:pt idx="40">
                  <c:v>31.387362710943645</c:v>
                </c:pt>
                <c:pt idx="41">
                  <c:v>31.75684399563648</c:v>
                </c:pt>
                <c:pt idx="42">
                  <c:v>32.277714480443912</c:v>
                </c:pt>
                <c:pt idx="43">
                  <c:v>32.724399013460484</c:v>
                </c:pt>
                <c:pt idx="44">
                  <c:v>33.173688221261834</c:v>
                </c:pt>
                <c:pt idx="45">
                  <c:v>33.760195651017028</c:v>
                </c:pt>
                <c:pt idx="46">
                  <c:v>34.504539495700634</c:v>
                </c:pt>
                <c:pt idx="47">
                  <c:v>35.185146174734946</c:v>
                </c:pt>
                <c:pt idx="48">
                  <c:v>35.930087461324632</c:v>
                </c:pt>
                <c:pt idx="49">
                  <c:v>36.619213060199584</c:v>
                </c:pt>
                <c:pt idx="50">
                  <c:v>37.135785401797811</c:v>
                </c:pt>
                <c:pt idx="51">
                  <c:v>37.90341228824569</c:v>
                </c:pt>
                <c:pt idx="52">
                  <c:v>38.394247348307196</c:v>
                </c:pt>
                <c:pt idx="53">
                  <c:v>38.89643810272743</c:v>
                </c:pt>
                <c:pt idx="54">
                  <c:v>39.380920507125751</c:v>
                </c:pt>
                <c:pt idx="55">
                  <c:v>39.897621793020257</c:v>
                </c:pt>
                <c:pt idx="56">
                  <c:v>40.345312091547775</c:v>
                </c:pt>
                <c:pt idx="57">
                  <c:v>40.599160429483398</c:v>
                </c:pt>
                <c:pt idx="58">
                  <c:v>40.953765840529172</c:v>
                </c:pt>
                <c:pt idx="59">
                  <c:v>41.148428746474032</c:v>
                </c:pt>
                <c:pt idx="60">
                  <c:v>41.26355021418938</c:v>
                </c:pt>
                <c:pt idx="61">
                  <c:v>41.337194599935884</c:v>
                </c:pt>
                <c:pt idx="62">
                  <c:v>41.392167851581604</c:v>
                </c:pt>
                <c:pt idx="63">
                  <c:v>41.560895761402136</c:v>
                </c:pt>
                <c:pt idx="64">
                  <c:v>41.856195392447319</c:v>
                </c:pt>
                <c:pt idx="65">
                  <c:v>42.026771503847804</c:v>
                </c:pt>
                <c:pt idx="66">
                  <c:v>42.283525386592835</c:v>
                </c:pt>
                <c:pt idx="67">
                  <c:v>42.634967364236644</c:v>
                </c:pt>
                <c:pt idx="68">
                  <c:v>43.070180153027849</c:v>
                </c:pt>
                <c:pt idx="69">
                  <c:v>43.603222979403746</c:v>
                </c:pt>
                <c:pt idx="70">
                  <c:v>43.830487301590431</c:v>
                </c:pt>
                <c:pt idx="71">
                  <c:v>44.226750316619828</c:v>
                </c:pt>
                <c:pt idx="72">
                  <c:v>44.365176316815464</c:v>
                </c:pt>
                <c:pt idx="73">
                  <c:v>44.394115715043043</c:v>
                </c:pt>
                <c:pt idx="74">
                  <c:v>44.431892095708733</c:v>
                </c:pt>
                <c:pt idx="75">
                  <c:v>44.36599296402521</c:v>
                </c:pt>
                <c:pt idx="76">
                  <c:v>44.181886297802151</c:v>
                </c:pt>
                <c:pt idx="77">
                  <c:v>43.876649359657286</c:v>
                </c:pt>
                <c:pt idx="78">
                  <c:v>43.651667351514696</c:v>
                </c:pt>
                <c:pt idx="79">
                  <c:v>43.545198046079484</c:v>
                </c:pt>
                <c:pt idx="80">
                  <c:v>43.456806730982194</c:v>
                </c:pt>
                <c:pt idx="81">
                  <c:v>43.113835963789413</c:v>
                </c:pt>
                <c:pt idx="82">
                  <c:v>42.780764680036071</c:v>
                </c:pt>
                <c:pt idx="83">
                  <c:v>42.433013947780331</c:v>
                </c:pt>
                <c:pt idx="84">
                  <c:v>42.377728650937605</c:v>
                </c:pt>
                <c:pt idx="85">
                  <c:v>42.015415809489085</c:v>
                </c:pt>
                <c:pt idx="86">
                  <c:v>41.819178063872371</c:v>
                </c:pt>
                <c:pt idx="87">
                  <c:v>41.664208510464505</c:v>
                </c:pt>
                <c:pt idx="88">
                  <c:v>41.609633266879932</c:v>
                </c:pt>
                <c:pt idx="89">
                  <c:v>41.661431050322712</c:v>
                </c:pt>
                <c:pt idx="90">
                  <c:v>41.912114235599063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0B-43DC-890A-EB703296C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0124671"/>
        <c:axId val="470125087"/>
      </c:lineChart>
      <c:lineChart>
        <c:grouping val="standard"/>
        <c:varyColors val="0"/>
        <c:ser>
          <c:idx val="0"/>
          <c:order val="0"/>
          <c:tx>
            <c:strRef>
              <c:f>'GrE HnD BsC'!$G$8</c:f>
              <c:strCache>
                <c:ptCount val="1"/>
                <c:pt idx="0">
                  <c:v>nm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0B-43DC-890A-EB703296C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142719"/>
        <c:axId val="564154367"/>
      </c:lineChart>
      <c:catAx>
        <c:axId val="4701246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125087"/>
        <c:crosses val="autoZero"/>
        <c:auto val="1"/>
        <c:lblAlgn val="ctr"/>
        <c:lblOffset val="100"/>
        <c:noMultiLvlLbl val="0"/>
      </c:catAx>
      <c:valAx>
        <c:axId val="470125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0124671"/>
        <c:crosses val="autoZero"/>
        <c:crossBetween val="between"/>
      </c:valAx>
      <c:valAx>
        <c:axId val="56415436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142719"/>
        <c:crosses val="max"/>
        <c:crossBetween val="between"/>
      </c:valAx>
      <c:catAx>
        <c:axId val="564142719"/>
        <c:scaling>
          <c:orientation val="minMax"/>
        </c:scaling>
        <c:delete val="1"/>
        <c:axPos val="b"/>
        <c:numFmt formatCode="0" sourceLinked="1"/>
        <c:majorTickMark val="none"/>
        <c:minorTickMark val="none"/>
        <c:tickLblPos val="nextTo"/>
        <c:crossAx val="5641543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Mean Effective Pressure and Torque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'GrE HnD BsC'!$I$8</c:f>
              <c:strCache>
                <c:ptCount val="1"/>
                <c:pt idx="0">
                  <c:v>Kpa</c:v>
                </c:pt>
              </c:strCache>
            </c:strRef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BsC'!$I$9:$I$99</c:f>
              <c:numCache>
                <c:formatCode>0.00</c:formatCode>
                <c:ptCount val="91"/>
                <c:pt idx="0">
                  <c:v>659.22677037037033</c:v>
                </c:pt>
                <c:pt idx="1">
                  <c:v>662.32711822222211</c:v>
                </c:pt>
                <c:pt idx="2">
                  <c:v>668.34089066666672</c:v>
                </c:pt>
                <c:pt idx="3">
                  <c:v>671.69261807407406</c:v>
                </c:pt>
                <c:pt idx="4">
                  <c:v>682.01851674074089</c:v>
                </c:pt>
                <c:pt idx="5">
                  <c:v>692.96964148148163</c:v>
                </c:pt>
                <c:pt idx="6">
                  <c:v>705.719096888889</c:v>
                </c:pt>
                <c:pt idx="7">
                  <c:v>720.60205570370363</c:v>
                </c:pt>
                <c:pt idx="8">
                  <c:v>736.52920651851855</c:v>
                </c:pt>
                <c:pt idx="9">
                  <c:v>746.29433540740752</c:v>
                </c:pt>
                <c:pt idx="10">
                  <c:v>754.04198222222226</c:v>
                </c:pt>
                <c:pt idx="11">
                  <c:v>759.21782281481478</c:v>
                </c:pt>
                <c:pt idx="12">
                  <c:v>763.62018785185182</c:v>
                </c:pt>
                <c:pt idx="13">
                  <c:v>765.56032237037027</c:v>
                </c:pt>
                <c:pt idx="14">
                  <c:v>764.81262933333323</c:v>
                </c:pt>
                <c:pt idx="15">
                  <c:v>766.13398340740741</c:v>
                </c:pt>
                <c:pt idx="16">
                  <c:v>770.79417362962965</c:v>
                </c:pt>
                <c:pt idx="17">
                  <c:v>773.05014399999993</c:v>
                </c:pt>
                <c:pt idx="18">
                  <c:v>774.60998637037051</c:v>
                </c:pt>
                <c:pt idx="19">
                  <c:v>779.58601244444446</c:v>
                </c:pt>
                <c:pt idx="20">
                  <c:v>787.37877866666679</c:v>
                </c:pt>
                <c:pt idx="21">
                  <c:v>791.8133718518518</c:v>
                </c:pt>
                <c:pt idx="22">
                  <c:v>797.94316562962968</c:v>
                </c:pt>
                <c:pt idx="23">
                  <c:v>804.37590399999988</c:v>
                </c:pt>
                <c:pt idx="24">
                  <c:v>806.58675496296303</c:v>
                </c:pt>
                <c:pt idx="25">
                  <c:v>812.32981096296317</c:v>
                </c:pt>
                <c:pt idx="26">
                  <c:v>816.40344888888865</c:v>
                </c:pt>
                <c:pt idx="27">
                  <c:v>817.44764088888883</c:v>
                </c:pt>
                <c:pt idx="28">
                  <c:v>816.5968177777778</c:v>
                </c:pt>
                <c:pt idx="29">
                  <c:v>815.70732088888906</c:v>
                </c:pt>
                <c:pt idx="30">
                  <c:v>814.97251911111107</c:v>
                </c:pt>
                <c:pt idx="31">
                  <c:v>813.68983881481506</c:v>
                </c:pt>
                <c:pt idx="32">
                  <c:v>813.18707970370372</c:v>
                </c:pt>
                <c:pt idx="33">
                  <c:v>811.16315199999997</c:v>
                </c:pt>
                <c:pt idx="34">
                  <c:v>805.13004266666667</c:v>
                </c:pt>
                <c:pt idx="35">
                  <c:v>798.78754311111118</c:v>
                </c:pt>
                <c:pt idx="36">
                  <c:v>797.25348325925916</c:v>
                </c:pt>
                <c:pt idx="37">
                  <c:v>795.31979437037035</c:v>
                </c:pt>
                <c:pt idx="38">
                  <c:v>789.7120965925925</c:v>
                </c:pt>
                <c:pt idx="39">
                  <c:v>785.3161771851851</c:v>
                </c:pt>
                <c:pt idx="40">
                  <c:v>784.49113659259262</c:v>
                </c:pt>
                <c:pt idx="41">
                  <c:v>780.71399762962972</c:v>
                </c:pt>
                <c:pt idx="42">
                  <c:v>780.72044325925913</c:v>
                </c:pt>
                <c:pt idx="43">
                  <c:v>778.96078637037022</c:v>
                </c:pt>
                <c:pt idx="44">
                  <c:v>777.3171508148148</c:v>
                </c:pt>
                <c:pt idx="45">
                  <c:v>778.88988444444442</c:v>
                </c:pt>
                <c:pt idx="46">
                  <c:v>784.00126874074056</c:v>
                </c:pt>
                <c:pt idx="47">
                  <c:v>787.53347377777766</c:v>
                </c:pt>
                <c:pt idx="48">
                  <c:v>792.38058725925907</c:v>
                </c:pt>
                <c:pt idx="49">
                  <c:v>795.87411851851869</c:v>
                </c:pt>
                <c:pt idx="50">
                  <c:v>795.5711739259259</c:v>
                </c:pt>
                <c:pt idx="51">
                  <c:v>800.57942814814828</c:v>
                </c:pt>
                <c:pt idx="52">
                  <c:v>799.68348562962956</c:v>
                </c:pt>
                <c:pt idx="53">
                  <c:v>799.04536829629649</c:v>
                </c:pt>
                <c:pt idx="54">
                  <c:v>798.06563259259258</c:v>
                </c:pt>
                <c:pt idx="55">
                  <c:v>797.75624237037027</c:v>
                </c:pt>
                <c:pt idx="56">
                  <c:v>796.09326992592582</c:v>
                </c:pt>
                <c:pt idx="57">
                  <c:v>790.69827792592594</c:v>
                </c:pt>
                <c:pt idx="58">
                  <c:v>787.37877866666668</c:v>
                </c:pt>
                <c:pt idx="59">
                  <c:v>781.10718103703698</c:v>
                </c:pt>
                <c:pt idx="60">
                  <c:v>773.50133807407417</c:v>
                </c:pt>
                <c:pt idx="61">
                  <c:v>765.31538844444435</c:v>
                </c:pt>
                <c:pt idx="62">
                  <c:v>756.98763496296294</c:v>
                </c:pt>
                <c:pt idx="63">
                  <c:v>750.91585185185193</c:v>
                </c:pt>
                <c:pt idx="64">
                  <c:v>747.24828859259242</c:v>
                </c:pt>
                <c:pt idx="65">
                  <c:v>741.46655881481479</c:v>
                </c:pt>
                <c:pt idx="66">
                  <c:v>737.32201896296294</c:v>
                </c:pt>
                <c:pt idx="67">
                  <c:v>734.90490785185193</c:v>
                </c:pt>
                <c:pt idx="68">
                  <c:v>733.9702915555556</c:v>
                </c:pt>
                <c:pt idx="69">
                  <c:v>734.70509333333337</c:v>
                </c:pt>
                <c:pt idx="70">
                  <c:v>730.32851081481488</c:v>
                </c:pt>
                <c:pt idx="71">
                  <c:v>728.83312474074091</c:v>
                </c:pt>
                <c:pt idx="72">
                  <c:v>723.16741629629621</c:v>
                </c:pt>
                <c:pt idx="73">
                  <c:v>715.8580722962962</c:v>
                </c:pt>
                <c:pt idx="74">
                  <c:v>708.84522725925922</c:v>
                </c:pt>
                <c:pt idx="75">
                  <c:v>700.3434417777778</c:v>
                </c:pt>
                <c:pt idx="76">
                  <c:v>690.17223822222218</c:v>
                </c:pt>
                <c:pt idx="77">
                  <c:v>678.33806222222211</c:v>
                </c:pt>
                <c:pt idx="78">
                  <c:v>667.97348977777767</c:v>
                </c:pt>
                <c:pt idx="79">
                  <c:v>659.61350814814807</c:v>
                </c:pt>
                <c:pt idx="80">
                  <c:v>651.6918293333332</c:v>
                </c:pt>
                <c:pt idx="81">
                  <c:v>640.14706210370377</c:v>
                </c:pt>
                <c:pt idx="82">
                  <c:v>628.97420770370377</c:v>
                </c:pt>
                <c:pt idx="83">
                  <c:v>617.80457611851864</c:v>
                </c:pt>
                <c:pt idx="84">
                  <c:v>611.06695946666662</c:v>
                </c:pt>
                <c:pt idx="85">
                  <c:v>600.07264900740745</c:v>
                </c:pt>
                <c:pt idx="86">
                  <c:v>591.63531982222219</c:v>
                </c:pt>
                <c:pt idx="87">
                  <c:v>583.93408154074075</c:v>
                </c:pt>
                <c:pt idx="88">
                  <c:v>577.76948136296301</c:v>
                </c:pt>
                <c:pt idx="89">
                  <c:v>573.18148219259263</c:v>
                </c:pt>
                <c:pt idx="90">
                  <c:v>571.38830802962968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55-4EF0-8F7A-3986C9F000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1081008"/>
        <c:axId val="781081424"/>
      </c:lineChart>
      <c:lineChart>
        <c:grouping val="standard"/>
        <c:varyColors val="0"/>
        <c:ser>
          <c:idx val="0"/>
          <c:order val="0"/>
          <c:tx>
            <c:strRef>
              <c:f>'GrE HnD BsC'!$G$8</c:f>
              <c:strCache>
                <c:ptCount val="1"/>
                <c:pt idx="0">
                  <c:v>nm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0.00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55-4EF0-8F7A-3986C9F000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310768"/>
        <c:axId val="1516311600"/>
      </c:lineChart>
      <c:catAx>
        <c:axId val="781081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081424"/>
        <c:crosses val="autoZero"/>
        <c:auto val="1"/>
        <c:lblAlgn val="ctr"/>
        <c:lblOffset val="100"/>
        <c:noMultiLvlLbl val="0"/>
      </c:catAx>
      <c:valAx>
        <c:axId val="78108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(kPA)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081008"/>
        <c:crosses val="autoZero"/>
        <c:crossBetween val="between"/>
      </c:valAx>
      <c:valAx>
        <c:axId val="15163116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310768"/>
        <c:crosses val="max"/>
        <c:crossBetween val="between"/>
      </c:valAx>
      <c:catAx>
        <c:axId val="1516310768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15163116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Specific Fuel Consumpion and Thermal Effciency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BsC'!$M$8</c:f>
              <c:strCache>
                <c:ptCount val="1"/>
                <c:pt idx="0">
                  <c:v>kg/kwh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BsC'!$M$9:$M$99</c:f>
              <c:numCache>
                <c:formatCode>0.00</c:formatCode>
                <c:ptCount val="91"/>
                <c:pt idx="0">
                  <c:v>0.36033363887698827</c:v>
                </c:pt>
                <c:pt idx="1">
                  <c:v>0.35127214571506993</c:v>
                </c:pt>
                <c:pt idx="2">
                  <c:v>0.33825463254047489</c:v>
                </c:pt>
                <c:pt idx="3">
                  <c:v>0.31800207008068937</c:v>
                </c:pt>
                <c:pt idx="4">
                  <c:v>0.30673441603866991</c:v>
                </c:pt>
                <c:pt idx="5">
                  <c:v>0.30753524558281753</c:v>
                </c:pt>
                <c:pt idx="6">
                  <c:v>0.29054864395916313</c:v>
                </c:pt>
                <c:pt idx="7">
                  <c:v>0.27609006949768217</c:v>
                </c:pt>
                <c:pt idx="8">
                  <c:v>0.27323444682026049</c:v>
                </c:pt>
                <c:pt idx="9">
                  <c:v>0.26410233834271846</c:v>
                </c:pt>
                <c:pt idx="10">
                  <c:v>0.26445935720489966</c:v>
                </c:pt>
                <c:pt idx="11">
                  <c:v>0.26722974855383935</c:v>
                </c:pt>
                <c:pt idx="12">
                  <c:v>0.26484282195671349</c:v>
                </c:pt>
                <c:pt idx="13">
                  <c:v>0.26377930945833777</c:v>
                </c:pt>
                <c:pt idx="14">
                  <c:v>0.25964508402644915</c:v>
                </c:pt>
                <c:pt idx="15">
                  <c:v>0.2593416109439956</c:v>
                </c:pt>
                <c:pt idx="16">
                  <c:v>0.26581300013543213</c:v>
                </c:pt>
                <c:pt idx="17">
                  <c:v>0.2693168372056563</c:v>
                </c:pt>
                <c:pt idx="18">
                  <c:v>0.26926711179098345</c:v>
                </c:pt>
                <c:pt idx="19">
                  <c:v>0.26756884787656365</c:v>
                </c:pt>
                <c:pt idx="20">
                  <c:v>0.26901097552052722</c:v>
                </c:pt>
                <c:pt idx="21">
                  <c:v>0.26576086164663992</c:v>
                </c:pt>
                <c:pt idx="22">
                  <c:v>0.26358177363298602</c:v>
                </c:pt>
                <c:pt idx="23">
                  <c:v>0.26212421452074913</c:v>
                </c:pt>
                <c:pt idx="24">
                  <c:v>0.26183467308017533</c:v>
                </c:pt>
                <c:pt idx="25">
                  <c:v>0.26039051744123531</c:v>
                </c:pt>
                <c:pt idx="26">
                  <c:v>0.26046689716957366</c:v>
                </c:pt>
                <c:pt idx="27">
                  <c:v>0.26320608398941125</c:v>
                </c:pt>
                <c:pt idx="28">
                  <c:v>0.26461954975788554</c:v>
                </c:pt>
                <c:pt idx="29">
                  <c:v>0.26279413237056731</c:v>
                </c:pt>
                <c:pt idx="30">
                  <c:v>0.2643120099743721</c:v>
                </c:pt>
                <c:pt idx="31">
                  <c:v>0.26441643875835907</c:v>
                </c:pt>
                <c:pt idx="32">
                  <c:v>0.26818944567931702</c:v>
                </c:pt>
                <c:pt idx="33">
                  <c:v>0.26912273327753117</c:v>
                </c:pt>
                <c:pt idx="34">
                  <c:v>0.27108518088551381</c:v>
                </c:pt>
                <c:pt idx="35">
                  <c:v>0.27402983942426601</c:v>
                </c:pt>
                <c:pt idx="36">
                  <c:v>0.27214831675110684</c:v>
                </c:pt>
                <c:pt idx="37">
                  <c:v>0.27256411435791666</c:v>
                </c:pt>
                <c:pt idx="38">
                  <c:v>0.27683881098146729</c:v>
                </c:pt>
                <c:pt idx="39">
                  <c:v>0.28044257537977985</c:v>
                </c:pt>
                <c:pt idx="40">
                  <c:v>0.28530590742744094</c:v>
                </c:pt>
                <c:pt idx="41">
                  <c:v>0.29197643195507855</c:v>
                </c:pt>
                <c:pt idx="42">
                  <c:v>0.29284136600584998</c:v>
                </c:pt>
                <c:pt idx="43">
                  <c:v>0.29709483728031066</c:v>
                </c:pt>
                <c:pt idx="44">
                  <c:v>0.2956484649697157</c:v>
                </c:pt>
                <c:pt idx="45">
                  <c:v>0.29731018456635122</c:v>
                </c:pt>
                <c:pt idx="46">
                  <c:v>0.29409173831357488</c:v>
                </c:pt>
                <c:pt idx="47">
                  <c:v>0.29223979769575192</c:v>
                </c:pt>
                <c:pt idx="48">
                  <c:v>0.29331963111262238</c:v>
                </c:pt>
                <c:pt idx="49">
                  <c:v>0.29007313681311825</c:v>
                </c:pt>
                <c:pt idx="50">
                  <c:v>0.29318755163511107</c:v>
                </c:pt>
                <c:pt idx="51">
                  <c:v>0.29140516204725103</c:v>
                </c:pt>
                <c:pt idx="52">
                  <c:v>0.29893150127101092</c:v>
                </c:pt>
                <c:pt idx="53">
                  <c:v>0.29796430123989487</c:v>
                </c:pt>
                <c:pt idx="54">
                  <c:v>0.3021831345421882</c:v>
                </c:pt>
                <c:pt idx="55">
                  <c:v>0.29900278422326826</c:v>
                </c:pt>
                <c:pt idx="56">
                  <c:v>0.30036946975405326</c:v>
                </c:pt>
                <c:pt idx="57">
                  <c:v>0.30342376220799971</c:v>
                </c:pt>
                <c:pt idx="58">
                  <c:v>0.30315893410986927</c:v>
                </c:pt>
                <c:pt idx="59">
                  <c:v>0.30932529838312889</c:v>
                </c:pt>
                <c:pt idx="60">
                  <c:v>0.31031624602181723</c:v>
                </c:pt>
                <c:pt idx="61">
                  <c:v>0.31253935166708291</c:v>
                </c:pt>
                <c:pt idx="62">
                  <c:v>0.31413551584501415</c:v>
                </c:pt>
                <c:pt idx="63">
                  <c:v>0.31729946524028196</c:v>
                </c:pt>
                <c:pt idx="64">
                  <c:v>0.31704983875325127</c:v>
                </c:pt>
                <c:pt idx="65">
                  <c:v>0.31817219171298317</c:v>
                </c:pt>
                <c:pt idx="66">
                  <c:v>0.32161462119504208</c:v>
                </c:pt>
                <c:pt idx="67">
                  <c:v>0.3230271031367678</c:v>
                </c:pt>
                <c:pt idx="68">
                  <c:v>0.32305413979146869</c:v>
                </c:pt>
                <c:pt idx="69">
                  <c:v>0.31982727530456273</c:v>
                </c:pt>
                <c:pt idx="70">
                  <c:v>0.32284035316866178</c:v>
                </c:pt>
                <c:pt idx="71">
                  <c:v>0.3226440988280731</c:v>
                </c:pt>
                <c:pt idx="72">
                  <c:v>0.32397031170035695</c:v>
                </c:pt>
                <c:pt idx="73">
                  <c:v>0.32492481869871193</c:v>
                </c:pt>
                <c:pt idx="74">
                  <c:v>0.32480048270088874</c:v>
                </c:pt>
                <c:pt idx="75">
                  <c:v>0.32949223094935381</c:v>
                </c:pt>
                <c:pt idx="76">
                  <c:v>0.33055967555478771</c:v>
                </c:pt>
                <c:pt idx="77">
                  <c:v>0.33403872478640151</c:v>
                </c:pt>
                <c:pt idx="78">
                  <c:v>0.33782214734778743</c:v>
                </c:pt>
                <c:pt idx="79">
                  <c:v>0.33942318931147253</c:v>
                </c:pt>
                <c:pt idx="80">
                  <c:v>0.34037245514992048</c:v>
                </c:pt>
                <c:pt idx="81">
                  <c:v>0.34428043035805478</c:v>
                </c:pt>
                <c:pt idx="82">
                  <c:v>0.34680305765837677</c:v>
                </c:pt>
                <c:pt idx="83">
                  <c:v>0.35097082706233357</c:v>
                </c:pt>
                <c:pt idx="84">
                  <c:v>0.35445505170243846</c:v>
                </c:pt>
                <c:pt idx="85">
                  <c:v>0.3548340463319406</c:v>
                </c:pt>
                <c:pt idx="86">
                  <c:v>0.35768278317555524</c:v>
                </c:pt>
                <c:pt idx="87">
                  <c:v>0.35728507830074796</c:v>
                </c:pt>
                <c:pt idx="88">
                  <c:v>0.36640553648271096</c:v>
                </c:pt>
                <c:pt idx="89">
                  <c:v>0.37135066199028616</c:v>
                </c:pt>
                <c:pt idx="90">
                  <c:v>0.3744979294475253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D4-4F7D-85CA-A94AADAE1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2752552"/>
        <c:axId val="542751240"/>
      </c:lineChart>
      <c:lineChart>
        <c:grouping val="standard"/>
        <c:varyColors val="0"/>
        <c:ser>
          <c:idx val="1"/>
          <c:order val="1"/>
          <c:tx>
            <c:strRef>
              <c:f>'GrE HnD BsC'!$N$8</c:f>
              <c:strCache>
                <c:ptCount val="1"/>
                <c:pt idx="0">
                  <c:v>%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'GrE HnD BsC'!$B$9:$B$99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BsC'!$N$9:$N$99</c:f>
              <c:numCache>
                <c:formatCode>0.00</c:formatCode>
                <c:ptCount val="91"/>
                <c:pt idx="0">
                  <c:v>0.22201646299059696</c:v>
                </c:pt>
                <c:pt idx="1">
                  <c:v>0.22774364826777643</c:v>
                </c:pt>
                <c:pt idx="2">
                  <c:v>0.23650821689907636</c:v>
                </c:pt>
                <c:pt idx="3">
                  <c:v>0.25157068939740213</c:v>
                </c:pt>
                <c:pt idx="4">
                  <c:v>0.26081194615577286</c:v>
                </c:pt>
                <c:pt idx="5">
                  <c:v>0.2601327852630031</c:v>
                </c:pt>
                <c:pt idx="6">
                  <c:v>0.27534115771417633</c:v>
                </c:pt>
                <c:pt idx="7">
                  <c:v>0.28976051237754358</c:v>
                </c:pt>
                <c:pt idx="8">
                  <c:v>0.29278885195842719</c:v>
                </c:pt>
                <c:pt idx="9">
                  <c:v>0.30291288029485813</c:v>
                </c:pt>
                <c:pt idx="10">
                  <c:v>0.30250394936117558</c:v>
                </c:pt>
                <c:pt idx="11">
                  <c:v>0.29936786766044582</c:v>
                </c:pt>
                <c:pt idx="12">
                  <c:v>0.30206595522938279</c:v>
                </c:pt>
                <c:pt idx="13">
                  <c:v>0.30328383285359795</c:v>
                </c:pt>
                <c:pt idx="14">
                  <c:v>0.30811290073125619</c:v>
                </c:pt>
                <c:pt idx="15">
                  <c:v>0.30847344438404017</c:v>
                </c:pt>
                <c:pt idx="16">
                  <c:v>0.30096345912065953</c:v>
                </c:pt>
                <c:pt idx="17">
                  <c:v>0.29704789655950931</c:v>
                </c:pt>
                <c:pt idx="18">
                  <c:v>0.29710275223696608</c:v>
                </c:pt>
                <c:pt idx="19">
                  <c:v>0.29898846833210585</c:v>
                </c:pt>
                <c:pt idx="20">
                  <c:v>0.29738563582843663</c:v>
                </c:pt>
                <c:pt idx="21">
                  <c:v>0.30102250385675428</c:v>
                </c:pt>
                <c:pt idx="22">
                  <c:v>0.30351112255353746</c:v>
                </c:pt>
                <c:pt idx="23">
                  <c:v>0.30519881631793072</c:v>
                </c:pt>
                <c:pt idx="24">
                  <c:v>0.30553631059971775</c:v>
                </c:pt>
                <c:pt idx="25">
                  <c:v>0.3072308499792214</c:v>
                </c:pt>
                <c:pt idx="26">
                  <c:v>0.30714075711477845</c:v>
                </c:pt>
                <c:pt idx="27">
                  <c:v>0.30394434196748421</c:v>
                </c:pt>
                <c:pt idx="28">
                  <c:v>0.30232082275552297</c:v>
                </c:pt>
                <c:pt idx="29">
                  <c:v>0.30442079995603405</c:v>
                </c:pt>
                <c:pt idx="30">
                  <c:v>0.30267258762761806</c:v>
                </c:pt>
                <c:pt idx="31">
                  <c:v>0.30255304993767496</c:v>
                </c:pt>
                <c:pt idx="32">
                  <c:v>0.29829660073819103</c:v>
                </c:pt>
                <c:pt idx="33">
                  <c:v>0.29726214142415275</c:v>
                </c:pt>
                <c:pt idx="34">
                  <c:v>0.295110192813476</c:v>
                </c:pt>
                <c:pt idx="35">
                  <c:v>0.29193900988330035</c:v>
                </c:pt>
                <c:pt idx="36">
                  <c:v>0.29395735735218226</c:v>
                </c:pt>
                <c:pt idx="37">
                  <c:v>0.29350892427074338</c:v>
                </c:pt>
                <c:pt idx="38">
                  <c:v>0.28897682270913788</c:v>
                </c:pt>
                <c:pt idx="39">
                  <c:v>0.2852633908801569</c:v>
                </c:pt>
                <c:pt idx="40">
                  <c:v>0.28040078357068582</c:v>
                </c:pt>
                <c:pt idx="41">
                  <c:v>0.27399471753359955</c:v>
                </c:pt>
                <c:pt idx="42">
                  <c:v>0.27318544880166235</c:v>
                </c:pt>
                <c:pt idx="43">
                  <c:v>0.26927428538423087</c:v>
                </c:pt>
                <c:pt idx="44">
                  <c:v>0.27059162985403856</c:v>
                </c:pt>
                <c:pt idx="45">
                  <c:v>0.26907924502043506</c:v>
                </c:pt>
                <c:pt idx="46">
                  <c:v>0.27202396251845784</c:v>
                </c:pt>
                <c:pt idx="47">
                  <c:v>0.27374779421140732</c:v>
                </c:pt>
                <c:pt idx="48">
                  <c:v>0.27274001299041373</c:v>
                </c:pt>
                <c:pt idx="49">
                  <c:v>0.27579251522191311</c:v>
                </c:pt>
                <c:pt idx="50">
                  <c:v>0.27286288095739014</c:v>
                </c:pt>
                <c:pt idx="51">
                  <c:v>0.27453185605211788</c:v>
                </c:pt>
                <c:pt idx="52">
                  <c:v>0.26761983818986046</c:v>
                </c:pt>
                <c:pt idx="53">
                  <c:v>0.26848853928843974</c:v>
                </c:pt>
                <c:pt idx="54">
                  <c:v>0.2647401223142421</c:v>
                </c:pt>
                <c:pt idx="55">
                  <c:v>0.26755603700420139</c:v>
                </c:pt>
                <c:pt idx="56">
                  <c:v>0.26633865307784149</c:v>
                </c:pt>
                <c:pt idx="57">
                  <c:v>0.26365766286016612</c:v>
                </c:pt>
                <c:pt idx="58">
                  <c:v>0.26388798415225595</c:v>
                </c:pt>
                <c:pt idx="59">
                  <c:v>0.25862740751618823</c:v>
                </c:pt>
                <c:pt idx="60">
                  <c:v>0.25780152030575765</c:v>
                </c:pt>
                <c:pt idx="61">
                  <c:v>0.2559677671732552</c:v>
                </c:pt>
                <c:pt idx="62">
                  <c:v>0.25466716103336051</c:v>
                </c:pt>
                <c:pt idx="63">
                  <c:v>0.25212774922081338</c:v>
                </c:pt>
                <c:pt idx="64">
                  <c:v>0.25232625985424706</c:v>
                </c:pt>
                <c:pt idx="65">
                  <c:v>0.25143617853368661</c:v>
                </c:pt>
                <c:pt idx="66">
                  <c:v>0.24874490998804519</c:v>
                </c:pt>
                <c:pt idx="67">
                  <c:v>0.24765723749851562</c:v>
                </c:pt>
                <c:pt idx="68">
                  <c:v>0.24763651086978783</c:v>
                </c:pt>
                <c:pt idx="69">
                  <c:v>0.25013501404412175</c:v>
                </c:pt>
                <c:pt idx="70">
                  <c:v>0.24780049710268259</c:v>
                </c:pt>
                <c:pt idx="71">
                  <c:v>0.2479512264150521</c:v>
                </c:pt>
                <c:pt idx="72">
                  <c:v>0.2469362071484893</c:v>
                </c:pt>
                <c:pt idx="73">
                  <c:v>0.24621080137981202</c:v>
                </c:pt>
                <c:pt idx="74">
                  <c:v>0.24630505267343647</c:v>
                </c:pt>
                <c:pt idx="75">
                  <c:v>0.24279783401720567</c:v>
                </c:pt>
                <c:pt idx="76">
                  <c:v>0.24201379029590864</c:v>
                </c:pt>
                <c:pt idx="77">
                  <c:v>0.23949319065074082</c:v>
                </c:pt>
                <c:pt idx="78">
                  <c:v>0.23681099841461875</c:v>
                </c:pt>
                <c:pt idx="79">
                  <c:v>0.23569397294946695</c:v>
                </c:pt>
                <c:pt idx="80">
                  <c:v>0.23503664526779405</c:v>
                </c:pt>
                <c:pt idx="81">
                  <c:v>0.23236871150881061</c:v>
                </c:pt>
                <c:pt idx="82">
                  <c:v>0.23067847365638028</c:v>
                </c:pt>
                <c:pt idx="83">
                  <c:v>0.22793917280706563</c:v>
                </c:pt>
                <c:pt idx="84">
                  <c:v>0.22569857480028022</c:v>
                </c:pt>
                <c:pt idx="85">
                  <c:v>0.22545750845216669</c:v>
                </c:pt>
                <c:pt idx="86">
                  <c:v>0.22366186957546394</c:v>
                </c:pt>
                <c:pt idx="87">
                  <c:v>0.22391083439722964</c:v>
                </c:pt>
                <c:pt idx="88">
                  <c:v>0.21833731217043126</c:v>
                </c:pt>
                <c:pt idx="89">
                  <c:v>0.21542980311717513</c:v>
                </c:pt>
                <c:pt idx="90">
                  <c:v>0.213619338611616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D4-4F7D-85CA-A94AADAE1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9913784"/>
        <c:axId val="549913456"/>
      </c:lineChart>
      <c:catAx>
        <c:axId val="542752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51240"/>
        <c:crosses val="autoZero"/>
        <c:auto val="1"/>
        <c:lblAlgn val="ctr"/>
        <c:lblOffset val="100"/>
        <c:noMultiLvlLbl val="0"/>
      </c:catAx>
      <c:valAx>
        <c:axId val="54275124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sPECIFIC FUEL cONSUMPTION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52552"/>
        <c:crosses val="autoZero"/>
        <c:crossBetween val="between"/>
      </c:valAx>
      <c:valAx>
        <c:axId val="5499134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913784"/>
        <c:crosses val="max"/>
        <c:crossBetween val="between"/>
      </c:valAx>
      <c:catAx>
        <c:axId val="549913784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5499134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AFCE5D9-1FFD-4640-A6F1-29BBD3153827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DC2CE5-8928-4954-ADFA-FEAF1D78901F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710AF86-36DA-4085-8B32-5AF92A7AB7F0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29E55B8-0585-4187-BB3D-B4ED45CA96C6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2B7F7F8-1E9B-41D9-8459-BD64DD6B0C61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E04157A-C59C-42CB-B800-FEB15B34D15D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3271D22-F95F-918D-4227-79231E5325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9E79BC-7A0D-A8F7-2E21-E79790AC7F8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BEFD5C-FBC3-4006-9ACE-04974CE88CA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4937" cy="629373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5F439B-19C9-AC24-D85A-84627F18E2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5B1196-D5BF-58BF-7E66-0D1EC276126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9301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650063-4B0D-2195-F431-E0E15D471FA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1"/>
  <sheetViews>
    <sheetView tabSelected="1" workbookViewId="0">
      <selection activeCell="N9" sqref="N9"/>
    </sheetView>
  </sheetViews>
  <sheetFormatPr defaultRowHeight="14.5" x14ac:dyDescent="0.35"/>
  <cols>
    <col min="1" max="1" width="9.26953125" style="1" bestFit="1" customWidth="1"/>
    <col min="2" max="2" width="13.453125" style="1" customWidth="1"/>
    <col min="3" max="4" width="14.54296875" customWidth="1"/>
    <col min="5" max="5" width="10.54296875" style="1" customWidth="1"/>
    <col min="6" max="6" width="10.54296875" customWidth="1"/>
    <col min="7" max="7" width="8.81640625" bestFit="1" customWidth="1"/>
    <col min="8" max="8" width="20.453125" bestFit="1" customWidth="1"/>
    <col min="9" max="9" width="8.81640625" bestFit="1" customWidth="1"/>
    <col min="10" max="10" width="11.81640625" bestFit="1" customWidth="1"/>
    <col min="11" max="11" width="8.81640625" bestFit="1" customWidth="1"/>
    <col min="12" max="12" width="16" style="1" bestFit="1" customWidth="1"/>
    <col min="13" max="13" width="10.453125" style="1" bestFit="1" customWidth="1"/>
    <col min="14" max="14" width="22.54296875" style="1" bestFit="1" customWidth="1"/>
    <col min="15" max="15" width="15.26953125" style="1" customWidth="1"/>
    <col min="16" max="16" width="19" bestFit="1" customWidth="1"/>
    <col min="17" max="17" width="8.81640625" bestFit="1" customWidth="1"/>
    <col min="18" max="18" width="10.54296875" bestFit="1" customWidth="1"/>
    <col min="19" max="19" width="12.453125" bestFit="1" customWidth="1"/>
    <col min="20" max="20" width="22.54296875" bestFit="1" customWidth="1"/>
    <col min="22" max="22" width="12.54296875" bestFit="1" customWidth="1"/>
  </cols>
  <sheetData>
    <row r="1" spans="1:23" x14ac:dyDescent="0.35">
      <c r="A1"/>
      <c r="B1" s="13" t="s">
        <v>26</v>
      </c>
      <c r="C1" s="9" t="s">
        <v>35</v>
      </c>
      <c r="D1" s="10" t="s">
        <v>5</v>
      </c>
      <c r="H1" s="15" t="s">
        <v>29</v>
      </c>
      <c r="K1" s="13" t="s">
        <v>0</v>
      </c>
      <c r="L1" s="9" t="s">
        <v>1</v>
      </c>
      <c r="M1" s="9" t="s">
        <v>2</v>
      </c>
      <c r="N1" s="10" t="s">
        <v>3</v>
      </c>
      <c r="O1" s="23"/>
      <c r="P1" s="23" t="s">
        <v>26</v>
      </c>
      <c r="Q1" s="23" t="s">
        <v>4</v>
      </c>
      <c r="R1" s="23" t="s">
        <v>5</v>
      </c>
      <c r="S1" s="23"/>
      <c r="T1" s="23" t="s">
        <v>29</v>
      </c>
      <c r="U1" s="23"/>
      <c r="V1" s="22"/>
      <c r="W1" s="22"/>
    </row>
    <row r="2" spans="1:23" x14ac:dyDescent="0.35">
      <c r="B2" s="14" t="s">
        <v>6</v>
      </c>
      <c r="C2" s="11" t="s">
        <v>6</v>
      </c>
      <c r="D2" s="12" t="s">
        <v>9</v>
      </c>
      <c r="H2" s="24" t="s">
        <v>30</v>
      </c>
      <c r="K2" s="14" t="s">
        <v>6</v>
      </c>
      <c r="L2" s="11" t="s">
        <v>32</v>
      </c>
      <c r="M2" s="11" t="s">
        <v>7</v>
      </c>
      <c r="N2" s="12" t="s">
        <v>8</v>
      </c>
      <c r="O2" s="23"/>
      <c r="P2" s="23" t="s">
        <v>6</v>
      </c>
      <c r="Q2" s="23" t="s">
        <v>6</v>
      </c>
      <c r="R2" s="23" t="s">
        <v>9</v>
      </c>
      <c r="S2" s="23"/>
      <c r="T2" s="23" t="s">
        <v>30</v>
      </c>
      <c r="U2" s="23"/>
      <c r="V2" s="22"/>
      <c r="W2" s="22"/>
    </row>
    <row r="3" spans="1:23" ht="15" thickBot="1" x14ac:dyDescent="0.4">
      <c r="B3" s="8">
        <v>7.4999999999999997E-2</v>
      </c>
      <c r="C3" s="7">
        <v>0.09</v>
      </c>
      <c r="D3" s="26">
        <f>PI()*(B3^2)/(4)</f>
        <v>4.4178646691106467E-3</v>
      </c>
      <c r="G3" s="2"/>
      <c r="H3" s="25">
        <v>45000</v>
      </c>
      <c r="I3" s="2"/>
      <c r="J3" s="2"/>
      <c r="K3" s="27">
        <v>0.81577500000000003</v>
      </c>
      <c r="L3" s="7">
        <v>1.0188999999999999</v>
      </c>
      <c r="M3" s="7">
        <v>46</v>
      </c>
      <c r="N3" s="26">
        <v>27</v>
      </c>
      <c r="O3" s="23"/>
      <c r="P3" s="23">
        <v>7.4999999999999997E-2</v>
      </c>
      <c r="Q3" s="23">
        <v>0.09</v>
      </c>
      <c r="R3" s="23">
        <f>PI()*(P3^2)/(4)</f>
        <v>4.4178646691106467E-3</v>
      </c>
      <c r="S3" s="23"/>
      <c r="T3" s="23">
        <v>45000</v>
      </c>
      <c r="U3" s="23"/>
      <c r="V3" s="22"/>
      <c r="W3" s="22" t="s">
        <v>10</v>
      </c>
    </row>
    <row r="4" spans="1:23" ht="15" thickBot="1" x14ac:dyDescent="0.4">
      <c r="B4"/>
      <c r="E4"/>
      <c r="L4"/>
      <c r="M4"/>
      <c r="N4"/>
      <c r="O4" s="23"/>
      <c r="P4" s="23"/>
      <c r="Q4" s="23"/>
      <c r="R4" s="62"/>
      <c r="S4" s="62"/>
      <c r="T4" s="23"/>
      <c r="U4" s="23"/>
      <c r="V4" s="22"/>
      <c r="W4" s="21"/>
    </row>
    <row r="5" spans="1:23" ht="14.5" customHeight="1" x14ac:dyDescent="0.35">
      <c r="A5" s="57" t="s">
        <v>36</v>
      </c>
      <c r="B5" s="58"/>
      <c r="C5" s="58"/>
      <c r="D5" s="58"/>
      <c r="E5" s="59"/>
      <c r="G5" s="57" t="s">
        <v>37</v>
      </c>
      <c r="H5" s="58"/>
      <c r="I5" s="58"/>
      <c r="J5" s="58"/>
      <c r="K5" s="58"/>
      <c r="L5" s="58"/>
      <c r="M5" s="58"/>
      <c r="N5" s="59"/>
      <c r="O5" s="23"/>
      <c r="P5" s="23"/>
      <c r="Q5" s="23"/>
      <c r="R5" s="23"/>
      <c r="S5" s="23"/>
      <c r="T5" s="23"/>
      <c r="U5" s="23"/>
    </row>
    <row r="6" spans="1:23" ht="14.5" customHeight="1" x14ac:dyDescent="0.35">
      <c r="A6" s="28" t="s">
        <v>11</v>
      </c>
      <c r="B6" s="19" t="s">
        <v>12</v>
      </c>
      <c r="C6" s="19" t="s">
        <v>13</v>
      </c>
      <c r="D6" s="19" t="s">
        <v>13</v>
      </c>
      <c r="E6" s="29" t="s">
        <v>14</v>
      </c>
      <c r="G6" s="34" t="s">
        <v>15</v>
      </c>
      <c r="H6" s="63" t="s">
        <v>16</v>
      </c>
      <c r="I6" s="63"/>
      <c r="J6" s="63" t="s">
        <v>17</v>
      </c>
      <c r="K6" s="63"/>
      <c r="L6" s="18" t="s">
        <v>18</v>
      </c>
      <c r="M6" s="19" t="s">
        <v>33</v>
      </c>
      <c r="N6" s="35" t="s">
        <v>34</v>
      </c>
      <c r="O6" s="23"/>
      <c r="P6" s="23"/>
      <c r="Q6" s="23"/>
      <c r="R6" s="23"/>
      <c r="S6" s="23"/>
      <c r="T6" s="23"/>
      <c r="U6" s="23" t="s">
        <v>7</v>
      </c>
    </row>
    <row r="7" spans="1:23" x14ac:dyDescent="0.35">
      <c r="A7" s="30"/>
      <c r="B7" s="4"/>
      <c r="C7" s="4"/>
      <c r="D7" s="4"/>
      <c r="E7" s="31"/>
      <c r="G7" s="36"/>
      <c r="H7" s="60"/>
      <c r="I7" s="61"/>
      <c r="J7" s="60"/>
      <c r="K7" s="61"/>
      <c r="L7" s="5"/>
      <c r="M7" s="5"/>
      <c r="N7" s="37"/>
      <c r="O7" s="23"/>
      <c r="P7" s="23"/>
      <c r="Q7" s="23"/>
      <c r="R7" s="23"/>
      <c r="S7" s="23"/>
      <c r="T7" s="23"/>
      <c r="U7" s="23"/>
    </row>
    <row r="8" spans="1:23" x14ac:dyDescent="0.35">
      <c r="A8" s="32" t="s">
        <v>19</v>
      </c>
      <c r="B8" s="6" t="s">
        <v>20</v>
      </c>
      <c r="C8" s="6" t="s">
        <v>21</v>
      </c>
      <c r="D8" s="6" t="s">
        <v>22</v>
      </c>
      <c r="E8" s="33" t="s">
        <v>14</v>
      </c>
      <c r="G8" s="32" t="s">
        <v>23</v>
      </c>
      <c r="H8" s="6" t="s">
        <v>27</v>
      </c>
      <c r="I8" s="6" t="s">
        <v>28</v>
      </c>
      <c r="J8" s="6" t="s">
        <v>24</v>
      </c>
      <c r="K8" s="20" t="s">
        <v>25</v>
      </c>
      <c r="L8" s="6" t="s">
        <v>25</v>
      </c>
      <c r="M8" s="6" t="s">
        <v>31</v>
      </c>
      <c r="N8" s="33" t="s">
        <v>7</v>
      </c>
    </row>
    <row r="9" spans="1:23" x14ac:dyDescent="0.35">
      <c r="A9" s="45">
        <v>102.27500000000001</v>
      </c>
      <c r="B9" s="54">
        <v>1000</v>
      </c>
      <c r="C9" s="46">
        <v>7.0400000000000004E-2</v>
      </c>
      <c r="D9" s="46">
        <f>(C9*0.75)*60</f>
        <v>3.1680000000000001</v>
      </c>
      <c r="E9" s="47">
        <v>1.2658</v>
      </c>
      <c r="G9" s="38">
        <f t="shared" ref="G9:G40" si="0">A9*$K$3</f>
        <v>83.433388125000008</v>
      </c>
      <c r="H9" s="17">
        <f t="shared" ref="H9:H40" si="1">J9*(60*2)/($Q$3*$R$3*4*B9)</f>
        <v>659226.77037037036</v>
      </c>
      <c r="I9" s="17">
        <f>H9/1000</f>
        <v>659.22677037037033</v>
      </c>
      <c r="J9" s="17">
        <f>2*PI()*G9*B9/(60)</f>
        <v>8737.1239732535305</v>
      </c>
      <c r="K9" s="17">
        <f>J9/1000</f>
        <v>8.7371239732535297</v>
      </c>
      <c r="L9" s="17">
        <f t="shared" ref="L9:L40" si="2">(1.01325*K9/$L$3)*SQRT(($N$3+273)/293)</f>
        <v>8.7918519344276405</v>
      </c>
      <c r="M9" s="17">
        <f t="shared" ref="M9:M40" si="3">(D9)/(L9)</f>
        <v>0.36033363887698827</v>
      </c>
      <c r="N9" s="42">
        <f>(L9)/((D9/3600)*($T$3))</f>
        <v>0.22201646299059696</v>
      </c>
      <c r="O9" s="3"/>
    </row>
    <row r="10" spans="1:23" x14ac:dyDescent="0.35">
      <c r="A10" s="48">
        <v>102.756</v>
      </c>
      <c r="B10" s="55">
        <f t="shared" ref="B10:B41" si="4">B9+50</f>
        <v>1050</v>
      </c>
      <c r="C10" s="49">
        <v>7.2400000000000006E-2</v>
      </c>
      <c r="D10" s="49">
        <f t="shared" ref="D10:D73" si="5">(C10*0.75)*60</f>
        <v>3.258</v>
      </c>
      <c r="E10" s="50">
        <v>1.26783</v>
      </c>
      <c r="G10" s="39">
        <f t="shared" si="0"/>
        <v>83.825775899999996</v>
      </c>
      <c r="H10" s="16">
        <f t="shared" si="1"/>
        <v>662327.11822222208</v>
      </c>
      <c r="I10" s="16">
        <f t="shared" ref="I10:I73" si="6">H10/1000</f>
        <v>662.32711822222211</v>
      </c>
      <c r="J10" s="16">
        <f t="shared" ref="J10:J73" si="7">2*PI()*G10*B10/(60)</f>
        <v>9217.1254612116518</v>
      </c>
      <c r="K10" s="16">
        <f t="shared" ref="K10:K73" si="8">J10/1000</f>
        <v>9.2171254612116513</v>
      </c>
      <c r="L10" s="16">
        <f t="shared" si="2"/>
        <v>9.2748600757051953</v>
      </c>
      <c r="M10" s="16">
        <f t="shared" si="3"/>
        <v>0.35127214571506993</v>
      </c>
      <c r="N10" s="43">
        <f t="shared" ref="N10:N73" si="9">(L10)/((D10/3600)*($T$3))</f>
        <v>0.22774364826777643</v>
      </c>
      <c r="O10" s="3"/>
    </row>
    <row r="11" spans="1:23" x14ac:dyDescent="0.35">
      <c r="A11" s="48">
        <v>103.68899999999999</v>
      </c>
      <c r="B11" s="55">
        <f t="shared" si="4"/>
        <v>1100</v>
      </c>
      <c r="C11" s="49">
        <v>7.3700000000000002E-2</v>
      </c>
      <c r="D11" s="49">
        <f t="shared" si="5"/>
        <v>3.3165000000000004</v>
      </c>
      <c r="E11" s="50">
        <v>1.2734399999999999</v>
      </c>
      <c r="G11" s="39">
        <f t="shared" si="0"/>
        <v>84.586893974999995</v>
      </c>
      <c r="H11" s="16">
        <f t="shared" si="1"/>
        <v>668340.89066666667</v>
      </c>
      <c r="I11" s="16">
        <f t="shared" si="6"/>
        <v>668.34089066666672</v>
      </c>
      <c r="J11" s="16">
        <f t="shared" si="7"/>
        <v>9743.7107057340872</v>
      </c>
      <c r="K11" s="16">
        <f t="shared" si="8"/>
        <v>9.7437107057340864</v>
      </c>
      <c r="L11" s="16">
        <f t="shared" si="2"/>
        <v>9.8047437668223356</v>
      </c>
      <c r="M11" s="16">
        <f t="shared" si="3"/>
        <v>0.33825463254047489</v>
      </c>
      <c r="N11" s="43">
        <f t="shared" si="9"/>
        <v>0.23650821689907636</v>
      </c>
      <c r="O11" s="3"/>
    </row>
    <row r="12" spans="1:23" x14ac:dyDescent="0.35">
      <c r="A12" s="48">
        <v>104.209</v>
      </c>
      <c r="B12" s="55">
        <f t="shared" si="4"/>
        <v>1150</v>
      </c>
      <c r="C12" s="49">
        <v>7.2800000000000004E-2</v>
      </c>
      <c r="D12" s="49">
        <f t="shared" si="5"/>
        <v>3.2760000000000002</v>
      </c>
      <c r="E12" s="50">
        <v>1.2847599999999999</v>
      </c>
      <c r="G12" s="39">
        <f t="shared" si="0"/>
        <v>85.011096975000001</v>
      </c>
      <c r="H12" s="16">
        <f t="shared" si="1"/>
        <v>671692.61807407404</v>
      </c>
      <c r="I12" s="16">
        <f t="shared" si="6"/>
        <v>671.69261807407406</v>
      </c>
      <c r="J12" s="16">
        <f t="shared" si="7"/>
        <v>10237.692446326995</v>
      </c>
      <c r="K12" s="16">
        <f t="shared" si="8"/>
        <v>10.237692446326996</v>
      </c>
      <c r="L12" s="16">
        <f t="shared" si="2"/>
        <v>10.301819730823617</v>
      </c>
      <c r="M12" s="16">
        <f t="shared" si="3"/>
        <v>0.31800207008068937</v>
      </c>
      <c r="N12" s="43">
        <f t="shared" si="9"/>
        <v>0.25157068939740213</v>
      </c>
      <c r="O12" s="3"/>
    </row>
    <row r="13" spans="1:23" x14ac:dyDescent="0.35">
      <c r="A13" s="48">
        <v>105.81100000000001</v>
      </c>
      <c r="B13" s="55">
        <f t="shared" si="4"/>
        <v>1200</v>
      </c>
      <c r="C13" s="49">
        <v>7.4399999999999994E-2</v>
      </c>
      <c r="D13" s="49">
        <f t="shared" si="5"/>
        <v>3.3479999999999999</v>
      </c>
      <c r="E13" s="50">
        <v>1.2918099999999999</v>
      </c>
      <c r="G13" s="39">
        <f t="shared" si="0"/>
        <v>86.317968525000012</v>
      </c>
      <c r="H13" s="16">
        <f t="shared" si="1"/>
        <v>682018.51674074086</v>
      </c>
      <c r="I13" s="16">
        <f t="shared" si="6"/>
        <v>682.01851674074089</v>
      </c>
      <c r="J13" s="16">
        <f t="shared" si="7"/>
        <v>10847.0358316374</v>
      </c>
      <c r="K13" s="16">
        <f t="shared" si="8"/>
        <v>10.847035831637401</v>
      </c>
      <c r="L13" s="16">
        <f t="shared" si="2"/>
        <v>10.914979946619093</v>
      </c>
      <c r="M13" s="16">
        <f t="shared" si="3"/>
        <v>0.30673441603866991</v>
      </c>
      <c r="N13" s="43">
        <f t="shared" si="9"/>
        <v>0.26081194615577286</v>
      </c>
      <c r="O13" s="3"/>
    </row>
    <row r="14" spans="1:23" x14ac:dyDescent="0.35">
      <c r="A14" s="48">
        <v>107.51</v>
      </c>
      <c r="B14" s="55">
        <f t="shared" si="4"/>
        <v>1250</v>
      </c>
      <c r="C14" s="49">
        <v>7.8950000000000006E-2</v>
      </c>
      <c r="D14" s="49">
        <f t="shared" si="5"/>
        <v>3.5527500000000001</v>
      </c>
      <c r="E14" s="50">
        <v>1.2972900000000001</v>
      </c>
      <c r="G14" s="39">
        <f t="shared" si="0"/>
        <v>87.703970250000012</v>
      </c>
      <c r="H14" s="16">
        <f t="shared" si="1"/>
        <v>692969.64148148161</v>
      </c>
      <c r="I14" s="16">
        <f t="shared" si="6"/>
        <v>692.96964148148163</v>
      </c>
      <c r="J14" s="16">
        <f t="shared" si="7"/>
        <v>11480.422859502409</v>
      </c>
      <c r="K14" s="16">
        <f t="shared" si="8"/>
        <v>11.48042285950241</v>
      </c>
      <c r="L14" s="16">
        <f t="shared" si="2"/>
        <v>11.55233441053918</v>
      </c>
      <c r="M14" s="16">
        <f t="shared" si="3"/>
        <v>0.30753524558281753</v>
      </c>
      <c r="N14" s="43">
        <f t="shared" si="9"/>
        <v>0.2601327852630031</v>
      </c>
      <c r="O14" s="3"/>
    </row>
    <row r="15" spans="1:23" x14ac:dyDescent="0.35">
      <c r="A15" s="48">
        <v>109.488</v>
      </c>
      <c r="B15" s="55">
        <f t="shared" si="4"/>
        <v>1300</v>
      </c>
      <c r="C15" s="49">
        <v>7.9000000000000001E-2</v>
      </c>
      <c r="D15" s="49">
        <f t="shared" si="5"/>
        <v>3.5549999999999997</v>
      </c>
      <c r="E15" s="50">
        <v>1.29895</v>
      </c>
      <c r="G15" s="39">
        <f t="shared" si="0"/>
        <v>89.317573199999998</v>
      </c>
      <c r="H15" s="16">
        <f t="shared" si="1"/>
        <v>705719.09688888898</v>
      </c>
      <c r="I15" s="16">
        <f t="shared" si="6"/>
        <v>705.719096888889</v>
      </c>
      <c r="J15" s="16">
        <f t="shared" si="7"/>
        <v>12159.308711402173</v>
      </c>
      <c r="K15" s="16">
        <f t="shared" si="8"/>
        <v>12.159308711402172</v>
      </c>
      <c r="L15" s="16">
        <f t="shared" si="2"/>
        <v>12.235472695923709</v>
      </c>
      <c r="M15" s="16">
        <f t="shared" si="3"/>
        <v>0.29054864395916313</v>
      </c>
      <c r="N15" s="43">
        <f t="shared" si="9"/>
        <v>0.27534115771417633</v>
      </c>
      <c r="O15" s="3"/>
    </row>
    <row r="16" spans="1:23" x14ac:dyDescent="0.35">
      <c r="A16" s="48">
        <v>111.797</v>
      </c>
      <c r="B16" s="55">
        <f t="shared" si="4"/>
        <v>1350</v>
      </c>
      <c r="C16" s="49">
        <v>7.9600000000000004E-2</v>
      </c>
      <c r="D16" s="49">
        <f t="shared" si="5"/>
        <v>3.5820000000000003</v>
      </c>
      <c r="E16" s="50">
        <v>1.2946899999999999</v>
      </c>
      <c r="G16" s="39">
        <f t="shared" si="0"/>
        <v>91.201197675000003</v>
      </c>
      <c r="H16" s="16">
        <f t="shared" si="1"/>
        <v>720602.05570370366</v>
      </c>
      <c r="I16" s="16">
        <f t="shared" si="6"/>
        <v>720.60205570370363</v>
      </c>
      <c r="J16" s="16">
        <f t="shared" si="7"/>
        <v>12893.265567646673</v>
      </c>
      <c r="K16" s="16">
        <f t="shared" si="8"/>
        <v>12.893265567646672</v>
      </c>
      <c r="L16" s="16">
        <f t="shared" si="2"/>
        <v>12.974026941704514</v>
      </c>
      <c r="M16" s="16">
        <f t="shared" si="3"/>
        <v>0.27609006949768217</v>
      </c>
      <c r="N16" s="43">
        <f t="shared" si="9"/>
        <v>0.28976051237754358</v>
      </c>
      <c r="O16" s="3"/>
    </row>
    <row r="17" spans="1:15" x14ac:dyDescent="0.35">
      <c r="A17" s="48">
        <v>114.268</v>
      </c>
      <c r="B17" s="55">
        <f t="shared" si="4"/>
        <v>1400</v>
      </c>
      <c r="C17" s="49">
        <v>8.3500000000000005E-2</v>
      </c>
      <c r="D17" s="49">
        <f t="shared" si="5"/>
        <v>3.7574999999999998</v>
      </c>
      <c r="E17" s="50">
        <v>1.2855000000000001</v>
      </c>
      <c r="G17" s="39">
        <f t="shared" si="0"/>
        <v>93.216977700000001</v>
      </c>
      <c r="H17" s="16">
        <f t="shared" si="1"/>
        <v>736529.20651851851</v>
      </c>
      <c r="I17" s="16">
        <f t="shared" si="6"/>
        <v>736.52920651851855</v>
      </c>
      <c r="J17" s="16">
        <f t="shared" si="7"/>
        <v>13666.322708834301</v>
      </c>
      <c r="K17" s="16">
        <f t="shared" si="8"/>
        <v>13.666322708834301</v>
      </c>
      <c r="L17" s="16">
        <f t="shared" si="2"/>
        <v>13.751926390422376</v>
      </c>
      <c r="M17" s="16">
        <f t="shared" si="3"/>
        <v>0.27323444682026049</v>
      </c>
      <c r="N17" s="43">
        <f t="shared" si="9"/>
        <v>0.29278885195842719</v>
      </c>
      <c r="O17" s="3"/>
    </row>
    <row r="18" spans="1:15" x14ac:dyDescent="0.35">
      <c r="A18" s="48">
        <v>115.783</v>
      </c>
      <c r="B18" s="55">
        <f t="shared" si="4"/>
        <v>1450</v>
      </c>
      <c r="C18" s="49">
        <v>8.4699999999999998E-2</v>
      </c>
      <c r="D18" s="49">
        <f t="shared" si="5"/>
        <v>3.8114999999999997</v>
      </c>
      <c r="E18" s="50">
        <v>1.2781800000000001</v>
      </c>
      <c r="G18" s="39">
        <f t="shared" si="0"/>
        <v>94.452876825000004</v>
      </c>
      <c r="H18" s="16">
        <f t="shared" si="1"/>
        <v>746294.33540740749</v>
      </c>
      <c r="I18" s="16">
        <f t="shared" si="6"/>
        <v>746.29433540740752</v>
      </c>
      <c r="J18" s="16">
        <f t="shared" si="7"/>
        <v>14342.069090619014</v>
      </c>
      <c r="K18" s="16">
        <f t="shared" si="8"/>
        <v>14.342069090619013</v>
      </c>
      <c r="L18" s="16">
        <f t="shared" si="2"/>
        <v>14.431905540548145</v>
      </c>
      <c r="M18" s="16">
        <f t="shared" si="3"/>
        <v>0.26410233834271846</v>
      </c>
      <c r="N18" s="43">
        <f t="shared" si="9"/>
        <v>0.30291288029485813</v>
      </c>
      <c r="O18" s="3"/>
    </row>
    <row r="19" spans="1:15" x14ac:dyDescent="0.35">
      <c r="A19" s="48">
        <v>116.985</v>
      </c>
      <c r="B19" s="55">
        <f t="shared" si="4"/>
        <v>1500</v>
      </c>
      <c r="C19" s="49">
        <v>8.8650000000000007E-2</v>
      </c>
      <c r="D19" s="49">
        <f t="shared" si="5"/>
        <v>3.9892500000000002</v>
      </c>
      <c r="E19" s="50">
        <v>1.2795000000000001</v>
      </c>
      <c r="G19" s="39">
        <f t="shared" si="0"/>
        <v>95.433438375000009</v>
      </c>
      <c r="H19" s="16">
        <f t="shared" si="1"/>
        <v>754041.98222222226</v>
      </c>
      <c r="I19" s="16">
        <f t="shared" si="6"/>
        <v>754.04198222222226</v>
      </c>
      <c r="J19" s="16">
        <f t="shared" si="7"/>
        <v>14990.649445285713</v>
      </c>
      <c r="K19" s="16">
        <f t="shared" si="8"/>
        <v>14.990649445285714</v>
      </c>
      <c r="L19" s="16">
        <f t="shared" si="2"/>
        <v>15.08454849986337</v>
      </c>
      <c r="M19" s="16">
        <f t="shared" si="3"/>
        <v>0.26445935720489966</v>
      </c>
      <c r="N19" s="43">
        <f t="shared" si="9"/>
        <v>0.30250394936117558</v>
      </c>
      <c r="O19" s="3"/>
    </row>
    <row r="20" spans="1:15" x14ac:dyDescent="0.35">
      <c r="A20" s="48">
        <v>117.788</v>
      </c>
      <c r="B20" s="55">
        <f t="shared" si="4"/>
        <v>1550</v>
      </c>
      <c r="C20" s="49">
        <v>9.3200000000000005E-2</v>
      </c>
      <c r="D20" s="49">
        <f t="shared" si="5"/>
        <v>4.194</v>
      </c>
      <c r="E20" s="50">
        <v>1.27766</v>
      </c>
      <c r="G20" s="39">
        <f t="shared" si="0"/>
        <v>96.088505699999999</v>
      </c>
      <c r="H20" s="16">
        <f t="shared" si="1"/>
        <v>759217.82281481475</v>
      </c>
      <c r="I20" s="16">
        <f t="shared" si="6"/>
        <v>759.21782281481478</v>
      </c>
      <c r="J20" s="16">
        <f t="shared" si="7"/>
        <v>15596.66541941295</v>
      </c>
      <c r="K20" s="16">
        <f t="shared" si="8"/>
        <v>15.59666541941295</v>
      </c>
      <c r="L20" s="16">
        <f t="shared" si="2"/>
        <v>15.694360462098874</v>
      </c>
      <c r="M20" s="16">
        <f t="shared" si="3"/>
        <v>0.26722974855383935</v>
      </c>
      <c r="N20" s="43">
        <f t="shared" si="9"/>
        <v>0.29936786766044582</v>
      </c>
      <c r="O20" s="3"/>
    </row>
    <row r="21" spans="1:15" x14ac:dyDescent="0.35">
      <c r="A21" s="48">
        <v>118.471</v>
      </c>
      <c r="B21" s="55">
        <f t="shared" si="4"/>
        <v>1600</v>
      </c>
      <c r="C21" s="49">
        <v>9.5899999999999999E-2</v>
      </c>
      <c r="D21" s="49">
        <f t="shared" si="5"/>
        <v>4.3155000000000001</v>
      </c>
      <c r="E21" s="50">
        <v>1.2823500000000001</v>
      </c>
      <c r="G21" s="39">
        <f t="shared" si="0"/>
        <v>96.645680025000004</v>
      </c>
      <c r="H21" s="16">
        <f t="shared" si="1"/>
        <v>763620.18785185181</v>
      </c>
      <c r="I21" s="16">
        <f t="shared" si="6"/>
        <v>763.62018785185182</v>
      </c>
      <c r="J21" s="16">
        <f t="shared" si="7"/>
        <v>16193.139112945591</v>
      </c>
      <c r="K21" s="16">
        <f t="shared" si="8"/>
        <v>16.193139112945591</v>
      </c>
      <c r="L21" s="16">
        <f t="shared" si="2"/>
        <v>16.294570372405015</v>
      </c>
      <c r="M21" s="16">
        <f t="shared" si="3"/>
        <v>0.26484282195671349</v>
      </c>
      <c r="N21" s="43">
        <f t="shared" si="9"/>
        <v>0.30206595522938279</v>
      </c>
      <c r="O21" s="3"/>
    </row>
    <row r="22" spans="1:15" x14ac:dyDescent="0.35">
      <c r="A22" s="48">
        <v>118.77200000000001</v>
      </c>
      <c r="B22" s="55">
        <f t="shared" si="4"/>
        <v>1650</v>
      </c>
      <c r="C22" s="49">
        <v>9.8750000000000004E-2</v>
      </c>
      <c r="D22" s="49">
        <f t="shared" si="5"/>
        <v>4.4437500000000005</v>
      </c>
      <c r="E22" s="50">
        <v>1.2902800000000001</v>
      </c>
      <c r="G22" s="39">
        <f t="shared" si="0"/>
        <v>96.891228300000009</v>
      </c>
      <c r="H22" s="16">
        <f t="shared" si="1"/>
        <v>765560.32237037027</v>
      </c>
      <c r="I22" s="16">
        <f t="shared" si="6"/>
        <v>765.56032237037027</v>
      </c>
      <c r="J22" s="16">
        <f t="shared" si="7"/>
        <v>16741.602406351431</v>
      </c>
      <c r="K22" s="16">
        <f t="shared" si="8"/>
        <v>16.741602406351429</v>
      </c>
      <c r="L22" s="16">
        <f t="shared" si="2"/>
        <v>16.846469153039699</v>
      </c>
      <c r="M22" s="16">
        <f t="shared" si="3"/>
        <v>0.26377930945833777</v>
      </c>
      <c r="N22" s="43">
        <f t="shared" si="9"/>
        <v>0.30328383285359795</v>
      </c>
      <c r="O22" s="3"/>
    </row>
    <row r="23" spans="1:15" x14ac:dyDescent="0.35">
      <c r="A23" s="48">
        <v>118.65600000000001</v>
      </c>
      <c r="B23" s="55">
        <f t="shared" si="4"/>
        <v>1700</v>
      </c>
      <c r="C23" s="49">
        <v>0.10005</v>
      </c>
      <c r="D23" s="49">
        <f t="shared" si="5"/>
        <v>4.5022500000000001</v>
      </c>
      <c r="E23" s="50">
        <v>1.29942</v>
      </c>
      <c r="G23" s="39">
        <f t="shared" si="0"/>
        <v>96.796598400000008</v>
      </c>
      <c r="H23" s="16">
        <f t="shared" si="1"/>
        <v>764812.62933333323</v>
      </c>
      <c r="I23" s="16">
        <f t="shared" si="6"/>
        <v>764.81262933333323</v>
      </c>
      <c r="J23" s="16">
        <f t="shared" si="7"/>
        <v>17232.077337468887</v>
      </c>
      <c r="K23" s="16">
        <f t="shared" si="8"/>
        <v>17.232077337468887</v>
      </c>
      <c r="L23" s="16">
        <f t="shared" si="2"/>
        <v>17.340016341466228</v>
      </c>
      <c r="M23" s="16">
        <f t="shared" si="3"/>
        <v>0.25964508402644915</v>
      </c>
      <c r="N23" s="43">
        <f t="shared" si="9"/>
        <v>0.30811290073125619</v>
      </c>
      <c r="O23" s="3"/>
    </row>
    <row r="24" spans="1:15" x14ac:dyDescent="0.35">
      <c r="A24" s="48">
        <v>118.861</v>
      </c>
      <c r="B24" s="55">
        <f t="shared" si="4"/>
        <v>1750</v>
      </c>
      <c r="C24" s="49">
        <v>0.10305</v>
      </c>
      <c r="D24" s="49">
        <f t="shared" si="5"/>
        <v>4.6372500000000008</v>
      </c>
      <c r="E24" s="50">
        <v>1.31053</v>
      </c>
      <c r="G24" s="39">
        <f t="shared" si="0"/>
        <v>96.963832275000001</v>
      </c>
      <c r="H24" s="16">
        <f t="shared" si="1"/>
        <v>766133.98340740742</v>
      </c>
      <c r="I24" s="16">
        <f t="shared" si="6"/>
        <v>766.13398340740741</v>
      </c>
      <c r="J24" s="16">
        <f t="shared" si="7"/>
        <v>17769.550349778085</v>
      </c>
      <c r="K24" s="16">
        <f t="shared" si="8"/>
        <v>17.769550349778086</v>
      </c>
      <c r="L24" s="16">
        <f t="shared" si="2"/>
        <v>17.88085599962363</v>
      </c>
      <c r="M24" s="16">
        <f t="shared" si="3"/>
        <v>0.2593416109439956</v>
      </c>
      <c r="N24" s="43">
        <f t="shared" si="9"/>
        <v>0.30847344438404017</v>
      </c>
      <c r="O24" s="3"/>
    </row>
    <row r="25" spans="1:15" x14ac:dyDescent="0.35">
      <c r="A25" s="48">
        <v>119.584</v>
      </c>
      <c r="B25" s="55">
        <f t="shared" si="4"/>
        <v>1800</v>
      </c>
      <c r="C25" s="49">
        <v>0.10929999999999999</v>
      </c>
      <c r="D25" s="49">
        <f t="shared" si="5"/>
        <v>4.9184999999999999</v>
      </c>
      <c r="E25" s="50">
        <v>1.3149</v>
      </c>
      <c r="G25" s="39">
        <f t="shared" si="0"/>
        <v>97.553637600000002</v>
      </c>
      <c r="H25" s="16">
        <f t="shared" si="1"/>
        <v>770794.17362962966</v>
      </c>
      <c r="I25" s="16">
        <f t="shared" si="6"/>
        <v>770.79417362962965</v>
      </c>
      <c r="J25" s="16">
        <f t="shared" si="7"/>
        <v>18388.42747290726</v>
      </c>
      <c r="K25" s="16">
        <f t="shared" si="8"/>
        <v>18.38842747290726</v>
      </c>
      <c r="L25" s="16">
        <f t="shared" si="2"/>
        <v>18.503609671062048</v>
      </c>
      <c r="M25" s="16">
        <f t="shared" si="3"/>
        <v>0.26581300013543213</v>
      </c>
      <c r="N25" s="43">
        <f t="shared" si="9"/>
        <v>0.30096345912065953</v>
      </c>
      <c r="O25" s="3"/>
    </row>
    <row r="26" spans="1:15" x14ac:dyDescent="0.35">
      <c r="A26" s="48">
        <v>119.934</v>
      </c>
      <c r="B26" s="55">
        <f t="shared" si="4"/>
        <v>1850</v>
      </c>
      <c r="C26" s="49">
        <v>0.11415</v>
      </c>
      <c r="D26" s="49">
        <f t="shared" si="5"/>
        <v>5.1367500000000001</v>
      </c>
      <c r="E26" s="50">
        <v>1.3184899999999999</v>
      </c>
      <c r="G26" s="39">
        <f t="shared" si="0"/>
        <v>97.839158850000004</v>
      </c>
      <c r="H26" s="16">
        <f t="shared" si="1"/>
        <v>773050.14399999997</v>
      </c>
      <c r="I26" s="16">
        <f t="shared" si="6"/>
        <v>773.05014399999993</v>
      </c>
      <c r="J26" s="16">
        <f t="shared" si="7"/>
        <v>18954.531598388163</v>
      </c>
      <c r="K26" s="16">
        <f t="shared" si="8"/>
        <v>18.954531598388161</v>
      </c>
      <c r="L26" s="16">
        <f t="shared" si="2"/>
        <v>19.073259783150743</v>
      </c>
      <c r="M26" s="16">
        <f t="shared" si="3"/>
        <v>0.2693168372056563</v>
      </c>
      <c r="N26" s="43">
        <f t="shared" si="9"/>
        <v>0.29704789655950931</v>
      </c>
      <c r="O26" s="3"/>
    </row>
    <row r="27" spans="1:15" x14ac:dyDescent="0.35">
      <c r="A27" s="48">
        <v>120.176</v>
      </c>
      <c r="B27" s="55">
        <f t="shared" si="4"/>
        <v>1900</v>
      </c>
      <c r="C27" s="49">
        <v>0.11745</v>
      </c>
      <c r="D27" s="49">
        <f t="shared" si="5"/>
        <v>5.2852499999999996</v>
      </c>
      <c r="E27" s="50">
        <v>1.3189200000000001</v>
      </c>
      <c r="G27" s="39">
        <f t="shared" si="0"/>
        <v>98.036576400000001</v>
      </c>
      <c r="H27" s="16">
        <f t="shared" si="1"/>
        <v>774609.98637037049</v>
      </c>
      <c r="I27" s="16">
        <f t="shared" si="6"/>
        <v>774.60998637037051</v>
      </c>
      <c r="J27" s="16">
        <f t="shared" si="7"/>
        <v>19506.095919417854</v>
      </c>
      <c r="K27" s="16">
        <f t="shared" si="8"/>
        <v>19.506095919417852</v>
      </c>
      <c r="L27" s="16">
        <f t="shared" si="2"/>
        <v>19.628279015755311</v>
      </c>
      <c r="M27" s="16">
        <f t="shared" si="3"/>
        <v>0.26926711179098345</v>
      </c>
      <c r="N27" s="43">
        <f t="shared" si="9"/>
        <v>0.29710275223696608</v>
      </c>
      <c r="O27" s="3"/>
    </row>
    <row r="28" spans="1:15" x14ac:dyDescent="0.35">
      <c r="A28" s="48">
        <v>120.94799999999999</v>
      </c>
      <c r="B28" s="55">
        <f t="shared" si="4"/>
        <v>1950</v>
      </c>
      <c r="C28" s="49">
        <v>0.12055</v>
      </c>
      <c r="D28" s="49">
        <f t="shared" si="5"/>
        <v>5.4247500000000004</v>
      </c>
      <c r="E28" s="50">
        <v>1.31484</v>
      </c>
      <c r="G28" s="39">
        <f t="shared" si="0"/>
        <v>98.666354699999999</v>
      </c>
      <c r="H28" s="16">
        <f t="shared" si="1"/>
        <v>779586.01244444447</v>
      </c>
      <c r="I28" s="16">
        <f t="shared" si="6"/>
        <v>779.58601244444446</v>
      </c>
      <c r="J28" s="16">
        <f t="shared" si="7"/>
        <v>20148.017180330309</v>
      </c>
      <c r="K28" s="16">
        <f t="shared" si="8"/>
        <v>20.14801718033031</v>
      </c>
      <c r="L28" s="16">
        <f t="shared" si="2"/>
        <v>20.27422116980739</v>
      </c>
      <c r="M28" s="16">
        <f t="shared" si="3"/>
        <v>0.26756884787656365</v>
      </c>
      <c r="N28" s="43">
        <f t="shared" si="9"/>
        <v>0.29898846833210585</v>
      </c>
      <c r="O28" s="3"/>
    </row>
    <row r="29" spans="1:15" x14ac:dyDescent="0.35">
      <c r="A29" s="48">
        <v>122.157</v>
      </c>
      <c r="B29" s="55">
        <f t="shared" si="4"/>
        <v>2000</v>
      </c>
      <c r="C29" s="49">
        <v>0.12554999999999999</v>
      </c>
      <c r="D29" s="49">
        <f t="shared" si="5"/>
        <v>5.64975</v>
      </c>
      <c r="E29" s="50">
        <v>1.31653</v>
      </c>
      <c r="G29" s="39">
        <f t="shared" si="0"/>
        <v>99.652626675000008</v>
      </c>
      <c r="H29" s="16">
        <f t="shared" si="1"/>
        <v>787378.77866666683</v>
      </c>
      <c r="I29" s="16">
        <f t="shared" si="6"/>
        <v>787.37877866666679</v>
      </c>
      <c r="J29" s="16">
        <f t="shared" si="7"/>
        <v>20871.197324873756</v>
      </c>
      <c r="K29" s="16">
        <f t="shared" si="8"/>
        <v>20.871197324873755</v>
      </c>
      <c r="L29" s="16">
        <f t="shared" si="2"/>
        <v>21.001931200271375</v>
      </c>
      <c r="M29" s="16">
        <f t="shared" si="3"/>
        <v>0.26901097552052722</v>
      </c>
      <c r="N29" s="43">
        <f t="shared" si="9"/>
        <v>0.29738563582843663</v>
      </c>
      <c r="O29" s="3"/>
    </row>
    <row r="30" spans="1:15" x14ac:dyDescent="0.35">
      <c r="A30" s="48">
        <v>122.845</v>
      </c>
      <c r="B30" s="55">
        <f t="shared" si="4"/>
        <v>2050</v>
      </c>
      <c r="C30" s="49">
        <v>0.12784999999999999</v>
      </c>
      <c r="D30" s="49">
        <f t="shared" si="5"/>
        <v>5.7532499999999995</v>
      </c>
      <c r="E30" s="50">
        <v>1.32098</v>
      </c>
      <c r="G30" s="39">
        <f t="shared" si="0"/>
        <v>100.213879875</v>
      </c>
      <c r="H30" s="16">
        <f t="shared" si="1"/>
        <v>791813.37185185181</v>
      </c>
      <c r="I30" s="16">
        <f t="shared" si="6"/>
        <v>791.8133718518518</v>
      </c>
      <c r="J30" s="16">
        <f t="shared" si="7"/>
        <v>21513.464568207051</v>
      </c>
      <c r="K30" s="16">
        <f t="shared" si="8"/>
        <v>21.513464568207052</v>
      </c>
      <c r="L30" s="16">
        <f t="shared" si="2"/>
        <v>21.648221503923391</v>
      </c>
      <c r="M30" s="16">
        <f t="shared" si="3"/>
        <v>0.26576086164663992</v>
      </c>
      <c r="N30" s="43">
        <f t="shared" si="9"/>
        <v>0.30102250385675428</v>
      </c>
      <c r="O30" s="3"/>
    </row>
    <row r="31" spans="1:15" x14ac:dyDescent="0.35">
      <c r="A31" s="48">
        <v>123.79600000000001</v>
      </c>
      <c r="B31" s="55">
        <f t="shared" si="4"/>
        <v>2100</v>
      </c>
      <c r="C31" s="49">
        <v>0.13089999999999999</v>
      </c>
      <c r="D31" s="49">
        <f t="shared" si="5"/>
        <v>5.8904999999999994</v>
      </c>
      <c r="E31" s="50">
        <v>1.32287</v>
      </c>
      <c r="G31" s="39">
        <f t="shared" si="0"/>
        <v>100.98968190000001</v>
      </c>
      <c r="H31" s="16">
        <f t="shared" si="1"/>
        <v>797943.16562962963</v>
      </c>
      <c r="I31" s="16">
        <f t="shared" si="6"/>
        <v>797.94316562962968</v>
      </c>
      <c r="J31" s="16">
        <f t="shared" si="7"/>
        <v>22208.79099217871</v>
      </c>
      <c r="K31" s="16">
        <f t="shared" si="8"/>
        <v>22.208790992178709</v>
      </c>
      <c r="L31" s="16">
        <f t="shared" si="2"/>
        <v>22.347903342520155</v>
      </c>
      <c r="M31" s="16">
        <f t="shared" si="3"/>
        <v>0.26358177363298602</v>
      </c>
      <c r="N31" s="43">
        <f t="shared" si="9"/>
        <v>0.30351112255353746</v>
      </c>
      <c r="O31" s="3"/>
    </row>
    <row r="32" spans="1:15" x14ac:dyDescent="0.35">
      <c r="A32" s="48">
        <v>124.794</v>
      </c>
      <c r="B32" s="55">
        <f t="shared" si="4"/>
        <v>2150</v>
      </c>
      <c r="C32" s="49">
        <v>0.13435</v>
      </c>
      <c r="D32" s="49">
        <f t="shared" si="5"/>
        <v>6.04575</v>
      </c>
      <c r="E32" s="50">
        <v>1.3216399999999999</v>
      </c>
      <c r="G32" s="39">
        <f t="shared" si="0"/>
        <v>101.80382535</v>
      </c>
      <c r="H32" s="16">
        <f t="shared" si="1"/>
        <v>804375.90399999986</v>
      </c>
      <c r="I32" s="16">
        <f t="shared" si="6"/>
        <v>804.37590399999988</v>
      </c>
      <c r="J32" s="16">
        <f t="shared" si="7"/>
        <v>22920.874070927715</v>
      </c>
      <c r="K32" s="16">
        <f t="shared" si="8"/>
        <v>22.920874070927717</v>
      </c>
      <c r="L32" s="16">
        <f t="shared" si="2"/>
        <v>23.064446796926624</v>
      </c>
      <c r="M32" s="16">
        <f t="shared" si="3"/>
        <v>0.26212421452074913</v>
      </c>
      <c r="N32" s="43">
        <f t="shared" si="9"/>
        <v>0.30519881631793072</v>
      </c>
      <c r="O32" s="3"/>
    </row>
    <row r="33" spans="1:15" x14ac:dyDescent="0.35">
      <c r="A33" s="48">
        <v>125.137</v>
      </c>
      <c r="B33" s="55">
        <f t="shared" si="4"/>
        <v>2200</v>
      </c>
      <c r="C33" s="49">
        <v>0.13769999999999999</v>
      </c>
      <c r="D33" s="49">
        <f t="shared" si="5"/>
        <v>6.1964999999999995</v>
      </c>
      <c r="E33" s="50">
        <v>1.3165199999999999</v>
      </c>
      <c r="G33" s="39">
        <f t="shared" si="0"/>
        <v>102.08363617500001</v>
      </c>
      <c r="H33" s="16">
        <f t="shared" si="1"/>
        <v>806586.75496296305</v>
      </c>
      <c r="I33" s="16">
        <f t="shared" si="6"/>
        <v>806.58675496296303</v>
      </c>
      <c r="J33" s="16">
        <f t="shared" si="7"/>
        <v>23518.381440334972</v>
      </c>
      <c r="K33" s="16">
        <f t="shared" si="8"/>
        <v>23.51838144033497</v>
      </c>
      <c r="L33" s="16">
        <f t="shared" si="2"/>
        <v>23.665696857889387</v>
      </c>
      <c r="M33" s="16">
        <f t="shared" si="3"/>
        <v>0.26183467308017533</v>
      </c>
      <c r="N33" s="43">
        <f t="shared" si="9"/>
        <v>0.30553631059971775</v>
      </c>
      <c r="O33" s="3"/>
    </row>
    <row r="34" spans="1:15" x14ac:dyDescent="0.35">
      <c r="A34" s="48">
        <v>126.02800000000001</v>
      </c>
      <c r="B34" s="55">
        <f t="shared" si="4"/>
        <v>2250</v>
      </c>
      <c r="C34" s="49">
        <v>0.14105000000000001</v>
      </c>
      <c r="D34" s="49">
        <f t="shared" si="5"/>
        <v>6.3472500000000007</v>
      </c>
      <c r="E34" s="50">
        <v>1.3046500000000001</v>
      </c>
      <c r="G34" s="39">
        <f t="shared" si="0"/>
        <v>102.81049170000001</v>
      </c>
      <c r="H34" s="16">
        <f t="shared" si="1"/>
        <v>812329.81096296315</v>
      </c>
      <c r="I34" s="16">
        <f t="shared" si="6"/>
        <v>812.32981096296317</v>
      </c>
      <c r="J34" s="16">
        <f t="shared" si="7"/>
        <v>24224.151407750589</v>
      </c>
      <c r="K34" s="16">
        <f t="shared" si="8"/>
        <v>24.22415140775059</v>
      </c>
      <c r="L34" s="16">
        <f t="shared" si="2"/>
        <v>24.375887656632663</v>
      </c>
      <c r="M34" s="16">
        <f t="shared" si="3"/>
        <v>0.26039051744123531</v>
      </c>
      <c r="N34" s="43">
        <f t="shared" si="9"/>
        <v>0.3072308499792214</v>
      </c>
      <c r="O34" s="3"/>
    </row>
    <row r="35" spans="1:15" x14ac:dyDescent="0.35">
      <c r="A35" s="48">
        <v>126.66</v>
      </c>
      <c r="B35" s="55">
        <f t="shared" si="4"/>
        <v>2300</v>
      </c>
      <c r="C35" s="49">
        <v>0.14495</v>
      </c>
      <c r="D35" s="49">
        <f t="shared" si="5"/>
        <v>6.5227499999999994</v>
      </c>
      <c r="E35" s="50">
        <v>1.2964599999999999</v>
      </c>
      <c r="G35" s="39">
        <f t="shared" si="0"/>
        <v>103.32606149999999</v>
      </c>
      <c r="H35" s="16">
        <f t="shared" si="1"/>
        <v>816403.4488888887</v>
      </c>
      <c r="I35" s="16">
        <f t="shared" si="6"/>
        <v>816.40344888888865</v>
      </c>
      <c r="J35" s="16">
        <f t="shared" si="7"/>
        <v>24886.643672845479</v>
      </c>
      <c r="K35" s="16">
        <f t="shared" si="8"/>
        <v>24.88664367284548</v>
      </c>
      <c r="L35" s="16">
        <f t="shared" si="2"/>
        <v>25.042529668380261</v>
      </c>
      <c r="M35" s="16">
        <f t="shared" si="3"/>
        <v>0.26046689716957366</v>
      </c>
      <c r="N35" s="43">
        <f t="shared" si="9"/>
        <v>0.30714075711477845</v>
      </c>
      <c r="O35" s="3"/>
    </row>
    <row r="36" spans="1:15" x14ac:dyDescent="0.35">
      <c r="A36" s="48">
        <v>126.822</v>
      </c>
      <c r="B36" s="55">
        <f t="shared" si="4"/>
        <v>2350</v>
      </c>
      <c r="C36" s="49">
        <v>0.14985000000000001</v>
      </c>
      <c r="D36" s="49">
        <f t="shared" si="5"/>
        <v>6.7432499999999997</v>
      </c>
      <c r="E36" s="50">
        <v>1.2822899999999999</v>
      </c>
      <c r="G36" s="39">
        <f t="shared" si="0"/>
        <v>103.45821705</v>
      </c>
      <c r="H36" s="16">
        <f t="shared" si="1"/>
        <v>817447.64088888885</v>
      </c>
      <c r="I36" s="16">
        <f t="shared" si="6"/>
        <v>817.44764088888883</v>
      </c>
      <c r="J36" s="16">
        <f t="shared" si="7"/>
        <v>25460.180013292633</v>
      </c>
      <c r="K36" s="16">
        <f t="shared" si="8"/>
        <v>25.460180013292632</v>
      </c>
      <c r="L36" s="16">
        <f t="shared" si="2"/>
        <v>25.619658549652975</v>
      </c>
      <c r="M36" s="16">
        <f t="shared" si="3"/>
        <v>0.26320608398941125</v>
      </c>
      <c r="N36" s="43">
        <f t="shared" si="9"/>
        <v>0.30394434196748421</v>
      </c>
      <c r="O36" s="3"/>
    </row>
    <row r="37" spans="1:15" x14ac:dyDescent="0.35">
      <c r="A37" s="48">
        <v>126.69</v>
      </c>
      <c r="B37" s="55">
        <f t="shared" si="4"/>
        <v>2400</v>
      </c>
      <c r="C37" s="49">
        <v>0.1537</v>
      </c>
      <c r="D37" s="49">
        <f t="shared" si="5"/>
        <v>6.9165000000000001</v>
      </c>
      <c r="E37" s="50">
        <v>1.2730399999999999</v>
      </c>
      <c r="G37" s="39">
        <f t="shared" si="0"/>
        <v>103.35053475000001</v>
      </c>
      <c r="H37" s="16">
        <f t="shared" si="1"/>
        <v>816596.81777777779</v>
      </c>
      <c r="I37" s="16">
        <f t="shared" si="6"/>
        <v>816.5968177777778</v>
      </c>
      <c r="J37" s="16">
        <f t="shared" si="7"/>
        <v>25974.82245721413</v>
      </c>
      <c r="K37" s="16">
        <f t="shared" si="8"/>
        <v>25.974822457214131</v>
      </c>
      <c r="L37" s="16">
        <f t="shared" si="2"/>
        <v>26.137524632357181</v>
      </c>
      <c r="M37" s="16">
        <f t="shared" si="3"/>
        <v>0.26461954975788554</v>
      </c>
      <c r="N37" s="43">
        <f t="shared" si="9"/>
        <v>0.30232082275552297</v>
      </c>
      <c r="O37" s="3"/>
    </row>
    <row r="38" spans="1:15" x14ac:dyDescent="0.35">
      <c r="A38" s="48">
        <v>126.55200000000001</v>
      </c>
      <c r="B38" s="55">
        <f t="shared" si="4"/>
        <v>2450</v>
      </c>
      <c r="C38" s="49">
        <v>0.15565000000000001</v>
      </c>
      <c r="D38" s="49">
        <f t="shared" si="5"/>
        <v>7.0042500000000008</v>
      </c>
      <c r="E38" s="50">
        <v>1.2698400000000001</v>
      </c>
      <c r="G38" s="39">
        <f t="shared" si="0"/>
        <v>103.2379578</v>
      </c>
      <c r="H38" s="16">
        <f t="shared" si="1"/>
        <v>815707.32088888902</v>
      </c>
      <c r="I38" s="16">
        <f t="shared" si="6"/>
        <v>815.70732088888906</v>
      </c>
      <c r="J38" s="16">
        <f t="shared" si="7"/>
        <v>26487.081466680938</v>
      </c>
      <c r="K38" s="16">
        <f t="shared" si="8"/>
        <v>26.487081466680937</v>
      </c>
      <c r="L38" s="16">
        <f t="shared" si="2"/>
        <v>26.652992351150647</v>
      </c>
      <c r="M38" s="16">
        <f t="shared" si="3"/>
        <v>0.26279413237056731</v>
      </c>
      <c r="N38" s="43">
        <f t="shared" si="9"/>
        <v>0.30442079995603405</v>
      </c>
      <c r="O38" s="3"/>
    </row>
    <row r="39" spans="1:15" x14ac:dyDescent="0.35">
      <c r="A39" s="48">
        <v>126.438</v>
      </c>
      <c r="B39" s="55">
        <f t="shared" si="4"/>
        <v>2500</v>
      </c>
      <c r="C39" s="49">
        <v>0.15959999999999999</v>
      </c>
      <c r="D39" s="49">
        <f t="shared" si="5"/>
        <v>7.1820000000000004</v>
      </c>
      <c r="E39" s="50">
        <v>1.2744599999999999</v>
      </c>
      <c r="G39" s="39">
        <f t="shared" si="0"/>
        <v>103.14495945</v>
      </c>
      <c r="H39" s="16">
        <f t="shared" si="1"/>
        <v>814972.51911111106</v>
      </c>
      <c r="I39" s="16">
        <f t="shared" si="6"/>
        <v>814.97251911111107</v>
      </c>
      <c r="J39" s="16">
        <f t="shared" si="7"/>
        <v>27003.28723857809</v>
      </c>
      <c r="K39" s="16">
        <f t="shared" si="8"/>
        <v>27.003287238578089</v>
      </c>
      <c r="L39" s="16">
        <f t="shared" si="2"/>
        <v>27.172431554269412</v>
      </c>
      <c r="M39" s="16">
        <f t="shared" si="3"/>
        <v>0.2643120099743721</v>
      </c>
      <c r="N39" s="43">
        <f t="shared" si="9"/>
        <v>0.30267258762761806</v>
      </c>
      <c r="O39" s="3"/>
    </row>
    <row r="40" spans="1:15" x14ac:dyDescent="0.35">
      <c r="A40" s="48">
        <v>126.239</v>
      </c>
      <c r="B40" s="55">
        <f t="shared" si="4"/>
        <v>2550</v>
      </c>
      <c r="C40" s="49">
        <v>0.16259999999999999</v>
      </c>
      <c r="D40" s="49">
        <f t="shared" si="5"/>
        <v>7.3170000000000002</v>
      </c>
      <c r="E40" s="50">
        <v>1.2787599999999999</v>
      </c>
      <c r="G40" s="39">
        <f t="shared" si="0"/>
        <v>102.98262022500001</v>
      </c>
      <c r="H40" s="16">
        <f t="shared" si="1"/>
        <v>813689.83881481504</v>
      </c>
      <c r="I40" s="16">
        <f t="shared" si="6"/>
        <v>813.68983881481506</v>
      </c>
      <c r="J40" s="16">
        <f t="shared" si="7"/>
        <v>27500.002667434455</v>
      </c>
      <c r="K40" s="16">
        <f t="shared" si="8"/>
        <v>27.500002667434455</v>
      </c>
      <c r="L40" s="16">
        <f t="shared" si="2"/>
        <v>27.672258329924599</v>
      </c>
      <c r="M40" s="16">
        <f t="shared" si="3"/>
        <v>0.26441643875835907</v>
      </c>
      <c r="N40" s="43">
        <f t="shared" si="9"/>
        <v>0.30255304993767496</v>
      </c>
      <c r="O40" s="3"/>
    </row>
    <row r="41" spans="1:15" x14ac:dyDescent="0.35">
      <c r="A41" s="48">
        <v>126.161</v>
      </c>
      <c r="B41" s="55">
        <f t="shared" si="4"/>
        <v>2600</v>
      </c>
      <c r="C41" s="49">
        <v>0.16805</v>
      </c>
      <c r="D41" s="49">
        <f t="shared" si="5"/>
        <v>7.5622499999999997</v>
      </c>
      <c r="E41" s="50">
        <v>1.27634</v>
      </c>
      <c r="G41" s="39">
        <f t="shared" ref="G41:G72" si="10">A41*$K$3</f>
        <v>102.918989775</v>
      </c>
      <c r="H41" s="16">
        <f t="shared" ref="H41:H72" si="11">J41*(60*2)/($Q$3*$R$3*4*B41)</f>
        <v>813187.07970370376</v>
      </c>
      <c r="I41" s="16">
        <f t="shared" si="6"/>
        <v>813.18707970370372</v>
      </c>
      <c r="J41" s="16">
        <f t="shared" si="7"/>
        <v>28021.893656641998</v>
      </c>
      <c r="K41" s="16">
        <f t="shared" si="8"/>
        <v>28.021893656641996</v>
      </c>
      <c r="L41" s="16">
        <f t="shared" ref="L41:L72" si="12">(1.01325*K41/$L$3)*SQRT(($N$3+273)/293)</f>
        <v>28.197418361654815</v>
      </c>
      <c r="M41" s="16">
        <f t="shared" ref="M41:M72" si="13">(D41)/(L41)</f>
        <v>0.26818944567931702</v>
      </c>
      <c r="N41" s="43">
        <f t="shared" si="9"/>
        <v>0.29829660073819103</v>
      </c>
      <c r="O41" s="3"/>
    </row>
    <row r="42" spans="1:15" x14ac:dyDescent="0.35">
      <c r="A42" s="48">
        <v>125.84699999999999</v>
      </c>
      <c r="B42" s="55">
        <f t="shared" ref="B42:B73" si="14">B41+50</f>
        <v>2650</v>
      </c>
      <c r="C42" s="49">
        <v>0.17144999999999999</v>
      </c>
      <c r="D42" s="49">
        <f t="shared" si="5"/>
        <v>7.7152499999999993</v>
      </c>
      <c r="E42" s="50">
        <v>1.28027</v>
      </c>
      <c r="G42" s="39">
        <f t="shared" si="10"/>
        <v>102.66283642499999</v>
      </c>
      <c r="H42" s="16">
        <f t="shared" si="11"/>
        <v>811163.152</v>
      </c>
      <c r="I42" s="16">
        <f t="shared" si="6"/>
        <v>811.16315199999997</v>
      </c>
      <c r="J42" s="16">
        <f t="shared" si="7"/>
        <v>28489.691789336572</v>
      </c>
      <c r="K42" s="16">
        <f t="shared" si="8"/>
        <v>28.489691789336572</v>
      </c>
      <c r="L42" s="16">
        <f t="shared" si="12"/>
        <v>28.668146707783677</v>
      </c>
      <c r="M42" s="16">
        <f t="shared" si="13"/>
        <v>0.26912273327753117</v>
      </c>
      <c r="N42" s="43">
        <f t="shared" si="9"/>
        <v>0.29726214142415275</v>
      </c>
      <c r="O42" s="3"/>
    </row>
    <row r="43" spans="1:15" x14ac:dyDescent="0.35">
      <c r="A43" s="48">
        <v>124.911</v>
      </c>
      <c r="B43" s="55">
        <f t="shared" si="14"/>
        <v>2700</v>
      </c>
      <c r="C43" s="49">
        <v>0.17465</v>
      </c>
      <c r="D43" s="49">
        <f t="shared" si="5"/>
        <v>7.8592500000000003</v>
      </c>
      <c r="E43" s="50">
        <v>1.2837099999999999</v>
      </c>
      <c r="G43" s="39">
        <f t="shared" si="10"/>
        <v>101.899271025</v>
      </c>
      <c r="H43" s="16">
        <f t="shared" si="11"/>
        <v>805130.04266666668</v>
      </c>
      <c r="I43" s="16">
        <f t="shared" si="6"/>
        <v>805.13004266666667</v>
      </c>
      <c r="J43" s="16">
        <f t="shared" si="7"/>
        <v>28811.340113246577</v>
      </c>
      <c r="K43" s="16">
        <f t="shared" si="8"/>
        <v>28.811340113246576</v>
      </c>
      <c r="L43" s="16">
        <f t="shared" si="12"/>
        <v>28.991809785866394</v>
      </c>
      <c r="M43" s="16">
        <f t="shared" si="13"/>
        <v>0.27108518088551381</v>
      </c>
      <c r="N43" s="43">
        <f t="shared" si="9"/>
        <v>0.295110192813476</v>
      </c>
      <c r="O43" s="3"/>
    </row>
    <row r="44" spans="1:15" x14ac:dyDescent="0.35">
      <c r="A44" s="48">
        <v>123.92700000000001</v>
      </c>
      <c r="B44" s="55">
        <f t="shared" si="14"/>
        <v>2750</v>
      </c>
      <c r="C44" s="49">
        <v>0.1784</v>
      </c>
      <c r="D44" s="49">
        <f t="shared" si="5"/>
        <v>8.0280000000000005</v>
      </c>
      <c r="E44" s="50">
        <v>1.2811999999999999</v>
      </c>
      <c r="G44" s="39">
        <f t="shared" si="10"/>
        <v>101.09654842500001</v>
      </c>
      <c r="H44" s="16">
        <f t="shared" si="11"/>
        <v>798787.54311111115</v>
      </c>
      <c r="I44" s="16">
        <f t="shared" si="6"/>
        <v>798.78754311111118</v>
      </c>
      <c r="J44" s="16">
        <f t="shared" si="7"/>
        <v>29113.715934899275</v>
      </c>
      <c r="K44" s="16">
        <f t="shared" si="8"/>
        <v>29.113715934899275</v>
      </c>
      <c r="L44" s="16">
        <f t="shared" si="12"/>
        <v>29.296079641789191</v>
      </c>
      <c r="M44" s="16">
        <f t="shared" si="13"/>
        <v>0.27402983942426601</v>
      </c>
      <c r="N44" s="43">
        <f t="shared" si="9"/>
        <v>0.29193900988330035</v>
      </c>
      <c r="O44" s="3"/>
    </row>
    <row r="45" spans="1:15" x14ac:dyDescent="0.35">
      <c r="A45" s="48">
        <v>123.68899999999999</v>
      </c>
      <c r="B45" s="55">
        <f t="shared" si="14"/>
        <v>2800</v>
      </c>
      <c r="C45" s="49">
        <v>0.18004999999999999</v>
      </c>
      <c r="D45" s="49">
        <f t="shared" si="5"/>
        <v>8.102249999999998</v>
      </c>
      <c r="E45" s="50">
        <v>1.2744800000000001</v>
      </c>
      <c r="G45" s="39">
        <f t="shared" si="10"/>
        <v>100.902393975</v>
      </c>
      <c r="H45" s="16">
        <f t="shared" si="11"/>
        <v>797253.48325925914</v>
      </c>
      <c r="I45" s="16">
        <f t="shared" si="6"/>
        <v>797.25348325925916</v>
      </c>
      <c r="J45" s="16">
        <f t="shared" si="7"/>
        <v>29586.127166538408</v>
      </c>
      <c r="K45" s="16">
        <f t="shared" si="8"/>
        <v>29.586127166538407</v>
      </c>
      <c r="L45" s="16">
        <f t="shared" si="12"/>
        <v>29.771449982583977</v>
      </c>
      <c r="M45" s="16">
        <f t="shared" si="13"/>
        <v>0.27214831675110684</v>
      </c>
      <c r="N45" s="43">
        <f t="shared" si="9"/>
        <v>0.29395735735218226</v>
      </c>
      <c r="O45" s="3"/>
    </row>
    <row r="46" spans="1:15" x14ac:dyDescent="0.35">
      <c r="A46" s="48">
        <v>123.389</v>
      </c>
      <c r="B46" s="55">
        <f t="shared" si="14"/>
        <v>2850</v>
      </c>
      <c r="C46" s="49">
        <v>0.18310000000000001</v>
      </c>
      <c r="D46" s="49">
        <f t="shared" si="5"/>
        <v>8.2394999999999996</v>
      </c>
      <c r="E46" s="50">
        <v>1.2603599999999999</v>
      </c>
      <c r="G46" s="39">
        <f t="shared" si="10"/>
        <v>100.657661475</v>
      </c>
      <c r="H46" s="16">
        <f t="shared" si="11"/>
        <v>795319.79437037033</v>
      </c>
      <c r="I46" s="16">
        <f t="shared" si="6"/>
        <v>795.31979437037035</v>
      </c>
      <c r="J46" s="16">
        <f t="shared" si="7"/>
        <v>30041.410132651894</v>
      </c>
      <c r="K46" s="16">
        <f t="shared" si="8"/>
        <v>30.041410132651894</v>
      </c>
      <c r="L46" s="16">
        <f t="shared" si="12"/>
        <v>30.229584769109877</v>
      </c>
      <c r="M46" s="16">
        <f t="shared" si="13"/>
        <v>0.27256411435791666</v>
      </c>
      <c r="N46" s="43">
        <f t="shared" si="9"/>
        <v>0.29350892427074338</v>
      </c>
      <c r="O46" s="3"/>
    </row>
    <row r="47" spans="1:15" x14ac:dyDescent="0.35">
      <c r="A47" s="48">
        <v>122.51900000000001</v>
      </c>
      <c r="B47" s="55">
        <f t="shared" si="14"/>
        <v>2900</v>
      </c>
      <c r="C47" s="49">
        <v>0.18790000000000001</v>
      </c>
      <c r="D47" s="49">
        <f t="shared" si="5"/>
        <v>8.4555000000000007</v>
      </c>
      <c r="E47" s="50">
        <v>1.2531000000000001</v>
      </c>
      <c r="G47" s="39">
        <f t="shared" si="10"/>
        <v>99.947937225000004</v>
      </c>
      <c r="H47" s="16">
        <f t="shared" si="11"/>
        <v>789712.09659259254</v>
      </c>
      <c r="I47" s="16">
        <f t="shared" si="6"/>
        <v>789.7120965925925</v>
      </c>
      <c r="J47" s="16">
        <f t="shared" si="7"/>
        <v>30352.918181659668</v>
      </c>
      <c r="K47" s="16">
        <f t="shared" si="8"/>
        <v>30.352918181659668</v>
      </c>
      <c r="L47" s="16">
        <f t="shared" si="12"/>
        <v>30.543044055213944</v>
      </c>
      <c r="M47" s="16">
        <f t="shared" si="13"/>
        <v>0.27683881098146729</v>
      </c>
      <c r="N47" s="43">
        <f t="shared" si="9"/>
        <v>0.28897682270913788</v>
      </c>
      <c r="O47" s="3"/>
    </row>
    <row r="48" spans="1:15" x14ac:dyDescent="0.35">
      <c r="A48" s="48">
        <v>121.837</v>
      </c>
      <c r="B48" s="55">
        <f t="shared" si="14"/>
        <v>2950</v>
      </c>
      <c r="C48" s="49">
        <v>0.19255</v>
      </c>
      <c r="D48" s="49">
        <f t="shared" si="5"/>
        <v>8.6647499999999997</v>
      </c>
      <c r="E48" s="50">
        <v>1.23943</v>
      </c>
      <c r="G48" s="39">
        <f t="shared" si="10"/>
        <v>99.391578675000005</v>
      </c>
      <c r="H48" s="16">
        <f t="shared" si="11"/>
        <v>785316.17718518514</v>
      </c>
      <c r="I48" s="16">
        <f t="shared" si="6"/>
        <v>785.3161771851851</v>
      </c>
      <c r="J48" s="16">
        <f t="shared" si="7"/>
        <v>30704.372250417076</v>
      </c>
      <c r="K48" s="16">
        <f t="shared" si="8"/>
        <v>30.704372250417077</v>
      </c>
      <c r="L48" s="16">
        <f t="shared" si="12"/>
        <v>30.896699576610491</v>
      </c>
      <c r="M48" s="16">
        <f t="shared" si="13"/>
        <v>0.28044257537977985</v>
      </c>
      <c r="N48" s="43">
        <f t="shared" si="9"/>
        <v>0.2852633908801569</v>
      </c>
      <c r="O48" s="3"/>
    </row>
    <row r="49" spans="1:15" x14ac:dyDescent="0.35">
      <c r="A49" s="48">
        <v>121.709</v>
      </c>
      <c r="B49" s="55">
        <f t="shared" si="14"/>
        <v>3000</v>
      </c>
      <c r="C49" s="49">
        <v>0.19900000000000001</v>
      </c>
      <c r="D49" s="49">
        <f t="shared" si="5"/>
        <v>8.9550000000000001</v>
      </c>
      <c r="E49" s="50">
        <v>1.2273499999999999</v>
      </c>
      <c r="G49" s="39">
        <f t="shared" si="10"/>
        <v>99.28715947500001</v>
      </c>
      <c r="H49" s="16">
        <f t="shared" si="11"/>
        <v>784491.13659259258</v>
      </c>
      <c r="I49" s="16">
        <f t="shared" si="6"/>
        <v>784.49113659259262</v>
      </c>
      <c r="J49" s="16">
        <f t="shared" si="7"/>
        <v>31191.981080245823</v>
      </c>
      <c r="K49" s="16">
        <f t="shared" si="8"/>
        <v>31.191981080245824</v>
      </c>
      <c r="L49" s="16">
        <f t="shared" si="12"/>
        <v>31.387362710943645</v>
      </c>
      <c r="M49" s="16">
        <f t="shared" si="13"/>
        <v>0.28530590742744094</v>
      </c>
      <c r="N49" s="43">
        <f t="shared" si="9"/>
        <v>0.28040078357068582</v>
      </c>
      <c r="O49" s="3"/>
    </row>
    <row r="50" spans="1:15" x14ac:dyDescent="0.35">
      <c r="A50" s="48">
        <v>121.123</v>
      </c>
      <c r="B50" s="55">
        <f t="shared" si="14"/>
        <v>3050</v>
      </c>
      <c r="C50" s="49">
        <v>0.20605000000000001</v>
      </c>
      <c r="D50" s="49">
        <f t="shared" si="5"/>
        <v>9.2722499999999997</v>
      </c>
      <c r="E50" s="50">
        <v>1.2193000000000001</v>
      </c>
      <c r="G50" s="39">
        <f t="shared" si="10"/>
        <v>98.809115325000008</v>
      </c>
      <c r="H50" s="16">
        <f t="shared" si="11"/>
        <v>780713.99762962968</v>
      </c>
      <c r="I50" s="16">
        <f t="shared" si="6"/>
        <v>780.71399762962972</v>
      </c>
      <c r="J50" s="16">
        <f t="shared" si="7"/>
        <v>31559.162399293877</v>
      </c>
      <c r="K50" s="16">
        <f t="shared" si="8"/>
        <v>31.559162399293875</v>
      </c>
      <c r="L50" s="16">
        <f t="shared" si="12"/>
        <v>31.75684399563648</v>
      </c>
      <c r="M50" s="16">
        <f t="shared" si="13"/>
        <v>0.29197643195507855</v>
      </c>
      <c r="N50" s="43">
        <f t="shared" si="9"/>
        <v>0.27399471753359955</v>
      </c>
      <c r="O50" s="3"/>
    </row>
    <row r="51" spans="1:15" x14ac:dyDescent="0.35">
      <c r="A51" s="48">
        <v>121.124</v>
      </c>
      <c r="B51" s="55">
        <f t="shared" si="14"/>
        <v>3100</v>
      </c>
      <c r="C51" s="49">
        <v>0.21004999999999999</v>
      </c>
      <c r="D51" s="49">
        <f t="shared" si="5"/>
        <v>9.4522499999999994</v>
      </c>
      <c r="E51" s="50">
        <v>1.20692</v>
      </c>
      <c r="G51" s="39">
        <f t="shared" si="10"/>
        <v>98.8099311</v>
      </c>
      <c r="H51" s="16">
        <f t="shared" si="11"/>
        <v>780720.4432592591</v>
      </c>
      <c r="I51" s="16">
        <f t="shared" si="6"/>
        <v>780.72044325925913</v>
      </c>
      <c r="J51" s="16">
        <f t="shared" si="7"/>
        <v>32076.790543365605</v>
      </c>
      <c r="K51" s="16">
        <f t="shared" si="8"/>
        <v>32.076790543365604</v>
      </c>
      <c r="L51" s="16">
        <f t="shared" si="12"/>
        <v>32.277714480443912</v>
      </c>
      <c r="M51" s="16">
        <f t="shared" si="13"/>
        <v>0.29284136600584998</v>
      </c>
      <c r="N51" s="43">
        <f t="shared" si="9"/>
        <v>0.27318544880166235</v>
      </c>
      <c r="O51" s="3"/>
    </row>
    <row r="52" spans="1:15" x14ac:dyDescent="0.35">
      <c r="A52" s="48">
        <v>120.851</v>
      </c>
      <c r="B52" s="55">
        <f t="shared" si="14"/>
        <v>3150</v>
      </c>
      <c r="C52" s="49">
        <v>0.21604999999999999</v>
      </c>
      <c r="D52" s="49">
        <f t="shared" si="5"/>
        <v>9.7222500000000007</v>
      </c>
      <c r="E52" s="50">
        <v>1.1927399999999999</v>
      </c>
      <c r="G52" s="39">
        <f t="shared" si="10"/>
        <v>98.587224524999996</v>
      </c>
      <c r="H52" s="16">
        <f t="shared" si="11"/>
        <v>778960.78637037019</v>
      </c>
      <c r="I52" s="16">
        <f t="shared" si="6"/>
        <v>778.96078637037022</v>
      </c>
      <c r="J52" s="16">
        <f t="shared" si="7"/>
        <v>32520.694532082482</v>
      </c>
      <c r="K52" s="16">
        <f t="shared" si="8"/>
        <v>32.52069453208248</v>
      </c>
      <c r="L52" s="16">
        <f t="shared" si="12"/>
        <v>32.724399013460484</v>
      </c>
      <c r="M52" s="16">
        <f t="shared" si="13"/>
        <v>0.29709483728031066</v>
      </c>
      <c r="N52" s="43">
        <f t="shared" si="9"/>
        <v>0.26927428538423087</v>
      </c>
      <c r="O52" s="3"/>
    </row>
    <row r="53" spans="1:15" x14ac:dyDescent="0.35">
      <c r="A53" s="48">
        <v>120.596</v>
      </c>
      <c r="B53" s="55">
        <f t="shared" si="14"/>
        <v>3200</v>
      </c>
      <c r="C53" s="49">
        <v>0.21795</v>
      </c>
      <c r="D53" s="49">
        <f t="shared" si="5"/>
        <v>9.8077500000000004</v>
      </c>
      <c r="E53" s="50">
        <v>1.1848099999999999</v>
      </c>
      <c r="G53" s="39">
        <f t="shared" si="10"/>
        <v>98.379201900000012</v>
      </c>
      <c r="H53" s="16">
        <f t="shared" si="11"/>
        <v>777317.15081481484</v>
      </c>
      <c r="I53" s="16">
        <f t="shared" si="6"/>
        <v>777.3171508148148</v>
      </c>
      <c r="J53" s="16">
        <f t="shared" si="7"/>
        <v>32967.18698187382</v>
      </c>
      <c r="K53" s="16">
        <f t="shared" si="8"/>
        <v>32.967186981873823</v>
      </c>
      <c r="L53" s="16">
        <f t="shared" si="12"/>
        <v>33.173688221261834</v>
      </c>
      <c r="M53" s="16">
        <f t="shared" si="13"/>
        <v>0.2956484649697157</v>
      </c>
      <c r="N53" s="43">
        <f t="shared" si="9"/>
        <v>0.27059162985403856</v>
      </c>
      <c r="O53" s="3"/>
    </row>
    <row r="54" spans="1:15" x14ac:dyDescent="0.35">
      <c r="A54" s="48">
        <v>120.84</v>
      </c>
      <c r="B54" s="55">
        <f t="shared" si="14"/>
        <v>3250</v>
      </c>
      <c r="C54" s="49">
        <v>0.22305</v>
      </c>
      <c r="D54" s="49">
        <f t="shared" si="5"/>
        <v>10.03725</v>
      </c>
      <c r="E54" s="50">
        <v>1.17378</v>
      </c>
      <c r="G54" s="39">
        <f t="shared" si="10"/>
        <v>98.578251000000009</v>
      </c>
      <c r="H54" s="16">
        <f t="shared" si="11"/>
        <v>778889.88444444444</v>
      </c>
      <c r="I54" s="16">
        <f t="shared" si="6"/>
        <v>778.88988444444442</v>
      </c>
      <c r="J54" s="16">
        <f t="shared" si="7"/>
        <v>33550.043490744159</v>
      </c>
      <c r="K54" s="16">
        <f t="shared" si="8"/>
        <v>33.550043490744159</v>
      </c>
      <c r="L54" s="16">
        <f t="shared" si="12"/>
        <v>33.760195651017028</v>
      </c>
      <c r="M54" s="16">
        <f t="shared" si="13"/>
        <v>0.29731018456635122</v>
      </c>
      <c r="N54" s="43">
        <f t="shared" si="9"/>
        <v>0.26907924502043506</v>
      </c>
      <c r="O54" s="3"/>
    </row>
    <row r="55" spans="1:15" x14ac:dyDescent="0.35">
      <c r="A55" s="48">
        <v>121.633</v>
      </c>
      <c r="B55" s="55">
        <f t="shared" si="14"/>
        <v>3300</v>
      </c>
      <c r="C55" s="49">
        <v>0.22550000000000001</v>
      </c>
      <c r="D55" s="49">
        <f t="shared" si="5"/>
        <v>10.147499999999999</v>
      </c>
      <c r="E55" s="50">
        <v>1.1611800000000001</v>
      </c>
      <c r="G55" s="39">
        <f t="shared" si="10"/>
        <v>99.225160575000004</v>
      </c>
      <c r="H55" s="16">
        <f t="shared" si="11"/>
        <v>784001.2687407406</v>
      </c>
      <c r="I55" s="16">
        <f t="shared" si="6"/>
        <v>784.00126874074056</v>
      </c>
      <c r="J55" s="16">
        <f t="shared" si="7"/>
        <v>34289.753906505633</v>
      </c>
      <c r="K55" s="16">
        <f t="shared" si="8"/>
        <v>34.289753906505631</v>
      </c>
      <c r="L55" s="16">
        <f t="shared" si="12"/>
        <v>34.504539495700634</v>
      </c>
      <c r="M55" s="16">
        <f t="shared" si="13"/>
        <v>0.29409173831357488</v>
      </c>
      <c r="N55" s="43">
        <f t="shared" si="9"/>
        <v>0.27202396251845784</v>
      </c>
      <c r="O55" s="3"/>
    </row>
    <row r="56" spans="1:15" x14ac:dyDescent="0.35">
      <c r="A56" s="48">
        <v>122.181</v>
      </c>
      <c r="B56" s="55">
        <f t="shared" si="14"/>
        <v>3350</v>
      </c>
      <c r="C56" s="49">
        <v>0.22850000000000001</v>
      </c>
      <c r="D56" s="49">
        <f t="shared" si="5"/>
        <v>10.282500000000001</v>
      </c>
      <c r="E56" s="50">
        <v>1.1510400000000001</v>
      </c>
      <c r="G56" s="39">
        <f t="shared" si="10"/>
        <v>99.672205274999996</v>
      </c>
      <c r="H56" s="16">
        <f t="shared" si="11"/>
        <v>787533.47377777763</v>
      </c>
      <c r="I56" s="16">
        <f t="shared" si="6"/>
        <v>787.53347377777766</v>
      </c>
      <c r="J56" s="16">
        <f t="shared" si="7"/>
        <v>34966.123910925446</v>
      </c>
      <c r="K56" s="16">
        <f t="shared" si="8"/>
        <v>34.966123910925447</v>
      </c>
      <c r="L56" s="16">
        <f t="shared" si="12"/>
        <v>35.185146174734946</v>
      </c>
      <c r="M56" s="16">
        <f t="shared" si="13"/>
        <v>0.29223979769575192</v>
      </c>
      <c r="N56" s="43">
        <f t="shared" si="9"/>
        <v>0.27374779421140732</v>
      </c>
      <c r="O56" s="3"/>
    </row>
    <row r="57" spans="1:15" x14ac:dyDescent="0.35">
      <c r="A57" s="48">
        <v>122.93300000000001</v>
      </c>
      <c r="B57" s="55">
        <f t="shared" si="14"/>
        <v>3400</v>
      </c>
      <c r="C57" s="49">
        <v>0.23419999999999999</v>
      </c>
      <c r="D57" s="49">
        <f t="shared" si="5"/>
        <v>10.539</v>
      </c>
      <c r="E57" s="50">
        <v>1.14117</v>
      </c>
      <c r="G57" s="39">
        <f t="shared" si="10"/>
        <v>100.285668075</v>
      </c>
      <c r="H57" s="16">
        <f t="shared" si="11"/>
        <v>792380.58725925907</v>
      </c>
      <c r="I57" s="16">
        <f t="shared" si="6"/>
        <v>792.38058725925907</v>
      </c>
      <c r="J57" s="16">
        <f t="shared" si="7"/>
        <v>35706.428049606635</v>
      </c>
      <c r="K57" s="16">
        <f t="shared" si="8"/>
        <v>35.706428049606636</v>
      </c>
      <c r="L57" s="16">
        <f t="shared" si="12"/>
        <v>35.930087461324632</v>
      </c>
      <c r="M57" s="16">
        <f t="shared" si="13"/>
        <v>0.29331963111262238</v>
      </c>
      <c r="N57" s="43">
        <f t="shared" si="9"/>
        <v>0.27274001299041373</v>
      </c>
      <c r="O57" s="3"/>
    </row>
    <row r="58" spans="1:15" x14ac:dyDescent="0.35">
      <c r="A58" s="48">
        <v>123.47499999999999</v>
      </c>
      <c r="B58" s="55">
        <f t="shared" si="14"/>
        <v>3450</v>
      </c>
      <c r="C58" s="49">
        <v>0.23605000000000001</v>
      </c>
      <c r="D58" s="49">
        <f t="shared" si="5"/>
        <v>10.622250000000001</v>
      </c>
      <c r="E58" s="50">
        <v>1.12669</v>
      </c>
      <c r="G58" s="39">
        <f t="shared" si="10"/>
        <v>100.727818125</v>
      </c>
      <c r="H58" s="16">
        <f t="shared" si="11"/>
        <v>795874.11851851863</v>
      </c>
      <c r="I58" s="16">
        <f t="shared" si="6"/>
        <v>795.87411851851869</v>
      </c>
      <c r="J58" s="16">
        <f t="shared" si="7"/>
        <v>36391.263944867314</v>
      </c>
      <c r="K58" s="16">
        <f t="shared" si="8"/>
        <v>36.391263944867312</v>
      </c>
      <c r="L58" s="16">
        <f t="shared" si="12"/>
        <v>36.619213060199584</v>
      </c>
      <c r="M58" s="16">
        <f t="shared" si="13"/>
        <v>0.29007313681311825</v>
      </c>
      <c r="N58" s="43">
        <f t="shared" si="9"/>
        <v>0.27579251522191311</v>
      </c>
      <c r="O58" s="3"/>
    </row>
    <row r="59" spans="1:15" x14ac:dyDescent="0.35">
      <c r="A59" s="48">
        <v>123.428</v>
      </c>
      <c r="B59" s="55">
        <f t="shared" si="14"/>
        <v>3500</v>
      </c>
      <c r="C59" s="49">
        <v>0.24195</v>
      </c>
      <c r="D59" s="49">
        <f t="shared" si="5"/>
        <v>10.88775</v>
      </c>
      <c r="E59" s="50">
        <v>1.11975</v>
      </c>
      <c r="G59" s="39">
        <f t="shared" si="10"/>
        <v>100.6894767</v>
      </c>
      <c r="H59" s="16">
        <f t="shared" si="11"/>
        <v>795571.17392592586</v>
      </c>
      <c r="I59" s="16">
        <f t="shared" si="6"/>
        <v>795.5711739259259</v>
      </c>
      <c r="J59" s="16">
        <f t="shared" si="7"/>
        <v>36904.620701027408</v>
      </c>
      <c r="K59" s="16">
        <f t="shared" si="8"/>
        <v>36.904620701027412</v>
      </c>
      <c r="L59" s="16">
        <f t="shared" si="12"/>
        <v>37.135785401797811</v>
      </c>
      <c r="M59" s="16">
        <f t="shared" si="13"/>
        <v>0.29318755163511107</v>
      </c>
      <c r="N59" s="43">
        <f t="shared" si="9"/>
        <v>0.27286288095739014</v>
      </c>
      <c r="O59" s="3"/>
    </row>
    <row r="60" spans="1:15" x14ac:dyDescent="0.35">
      <c r="A60" s="48">
        <v>124.205</v>
      </c>
      <c r="B60" s="55">
        <f t="shared" si="14"/>
        <v>3550</v>
      </c>
      <c r="C60" s="49">
        <v>0.24545</v>
      </c>
      <c r="D60" s="49">
        <f t="shared" si="5"/>
        <v>11.045250000000001</v>
      </c>
      <c r="E60" s="50">
        <v>1.10622</v>
      </c>
      <c r="G60" s="39">
        <f t="shared" si="10"/>
        <v>101.323333875</v>
      </c>
      <c r="H60" s="16">
        <f t="shared" si="11"/>
        <v>800579.42814814823</v>
      </c>
      <c r="I60" s="16">
        <f t="shared" si="6"/>
        <v>800.57942814814828</v>
      </c>
      <c r="J60" s="16">
        <f t="shared" si="7"/>
        <v>37667.469225106222</v>
      </c>
      <c r="K60" s="16">
        <f t="shared" si="8"/>
        <v>37.667469225106224</v>
      </c>
      <c r="L60" s="16">
        <f t="shared" si="12"/>
        <v>37.90341228824569</v>
      </c>
      <c r="M60" s="16">
        <f t="shared" si="13"/>
        <v>0.29140516204725103</v>
      </c>
      <c r="N60" s="43">
        <f t="shared" si="9"/>
        <v>0.27453185605211788</v>
      </c>
      <c r="O60" s="3"/>
    </row>
    <row r="61" spans="1:15" x14ac:dyDescent="0.35">
      <c r="A61" s="48">
        <v>124.066</v>
      </c>
      <c r="B61" s="55">
        <f t="shared" si="14"/>
        <v>3600</v>
      </c>
      <c r="C61" s="49">
        <v>0.25505</v>
      </c>
      <c r="D61" s="49">
        <f t="shared" si="5"/>
        <v>11.47725</v>
      </c>
      <c r="E61" s="50">
        <v>1.09697</v>
      </c>
      <c r="G61" s="39">
        <f t="shared" si="10"/>
        <v>101.20994115000001</v>
      </c>
      <c r="H61" s="16">
        <f t="shared" si="11"/>
        <v>799683.48562962958</v>
      </c>
      <c r="I61" s="16">
        <f t="shared" si="6"/>
        <v>799.68348562962956</v>
      </c>
      <c r="J61" s="16">
        <f t="shared" si="7"/>
        <v>38155.248910451432</v>
      </c>
      <c r="K61" s="16">
        <f t="shared" si="8"/>
        <v>38.155248910451434</v>
      </c>
      <c r="L61" s="16">
        <f t="shared" si="12"/>
        <v>38.394247348307196</v>
      </c>
      <c r="M61" s="16">
        <f t="shared" si="13"/>
        <v>0.29893150127101092</v>
      </c>
      <c r="N61" s="43">
        <f t="shared" si="9"/>
        <v>0.26761983818986046</v>
      </c>
      <c r="O61" s="3"/>
    </row>
    <row r="62" spans="1:15" x14ac:dyDescent="0.35">
      <c r="A62" s="48">
        <v>123.967</v>
      </c>
      <c r="B62" s="55">
        <f t="shared" si="14"/>
        <v>3650</v>
      </c>
      <c r="C62" s="49">
        <v>0.25755</v>
      </c>
      <c r="D62" s="49">
        <f t="shared" si="5"/>
        <v>11.58975</v>
      </c>
      <c r="E62" s="50">
        <v>1.0940099999999999</v>
      </c>
      <c r="G62" s="39">
        <f t="shared" si="10"/>
        <v>101.129179425</v>
      </c>
      <c r="H62" s="16">
        <f t="shared" si="11"/>
        <v>799045.36829629645</v>
      </c>
      <c r="I62" s="16">
        <f t="shared" si="6"/>
        <v>799.04536829629649</v>
      </c>
      <c r="J62" s="16">
        <f t="shared" si="7"/>
        <v>38654.313602659196</v>
      </c>
      <c r="K62" s="16">
        <f t="shared" si="8"/>
        <v>38.654313602659194</v>
      </c>
      <c r="L62" s="16">
        <f t="shared" si="12"/>
        <v>38.89643810272743</v>
      </c>
      <c r="M62" s="16">
        <f t="shared" si="13"/>
        <v>0.29796430123989487</v>
      </c>
      <c r="N62" s="43">
        <f t="shared" si="9"/>
        <v>0.26848853928843974</v>
      </c>
      <c r="O62" s="3"/>
    </row>
    <row r="63" spans="1:15" x14ac:dyDescent="0.35">
      <c r="A63" s="48">
        <v>123.815</v>
      </c>
      <c r="B63" s="55">
        <f t="shared" si="14"/>
        <v>3700</v>
      </c>
      <c r="C63" s="49">
        <v>0.26445000000000002</v>
      </c>
      <c r="D63" s="49">
        <f t="shared" si="5"/>
        <v>11.90025</v>
      </c>
      <c r="E63" s="50">
        <v>1.09659</v>
      </c>
      <c r="G63" s="39">
        <f t="shared" si="10"/>
        <v>101.00518162500001</v>
      </c>
      <c r="H63" s="16">
        <f t="shared" si="11"/>
        <v>798065.63259259262</v>
      </c>
      <c r="I63" s="16">
        <f t="shared" si="6"/>
        <v>798.06563259259258</v>
      </c>
      <c r="J63" s="16">
        <f t="shared" si="7"/>
        <v>39135.780176671011</v>
      </c>
      <c r="K63" s="16">
        <f t="shared" si="8"/>
        <v>39.135780176671012</v>
      </c>
      <c r="L63" s="16">
        <f t="shared" si="12"/>
        <v>39.380920507125751</v>
      </c>
      <c r="M63" s="16">
        <f t="shared" si="13"/>
        <v>0.3021831345421882</v>
      </c>
      <c r="N63" s="43">
        <f t="shared" si="9"/>
        <v>0.2647401223142421</v>
      </c>
      <c r="O63" s="3"/>
    </row>
    <row r="64" spans="1:15" x14ac:dyDescent="0.35">
      <c r="A64" s="48">
        <v>123.767</v>
      </c>
      <c r="B64" s="55">
        <f t="shared" si="14"/>
        <v>3750</v>
      </c>
      <c r="C64" s="49">
        <v>0.2651</v>
      </c>
      <c r="D64" s="49">
        <f t="shared" si="5"/>
        <v>11.929500000000001</v>
      </c>
      <c r="E64" s="50">
        <v>1.0980799999999999</v>
      </c>
      <c r="G64" s="39">
        <f t="shared" si="10"/>
        <v>100.966024425</v>
      </c>
      <c r="H64" s="16">
        <f t="shared" si="11"/>
        <v>797756.24237037031</v>
      </c>
      <c r="I64" s="16">
        <f t="shared" si="6"/>
        <v>797.75624237037027</v>
      </c>
      <c r="J64" s="16">
        <f t="shared" si="7"/>
        <v>39649.265074468451</v>
      </c>
      <c r="K64" s="16">
        <f t="shared" si="8"/>
        <v>39.649265074468452</v>
      </c>
      <c r="L64" s="16">
        <f t="shared" si="12"/>
        <v>39.897621793020257</v>
      </c>
      <c r="M64" s="16">
        <f t="shared" si="13"/>
        <v>0.29900278422326826</v>
      </c>
      <c r="N64" s="43">
        <f t="shared" si="9"/>
        <v>0.26755603700420139</v>
      </c>
      <c r="O64" s="3"/>
    </row>
    <row r="65" spans="1:15" x14ac:dyDescent="0.35">
      <c r="A65" s="48">
        <v>123.509</v>
      </c>
      <c r="B65" s="55">
        <f t="shared" si="14"/>
        <v>3800</v>
      </c>
      <c r="C65" s="49">
        <v>0.26929999999999998</v>
      </c>
      <c r="D65" s="49">
        <f t="shared" si="5"/>
        <v>12.118499999999999</v>
      </c>
      <c r="E65" s="50">
        <v>1.09907</v>
      </c>
      <c r="G65" s="39">
        <f t="shared" si="10"/>
        <v>100.755554475</v>
      </c>
      <c r="H65" s="16">
        <f t="shared" si="11"/>
        <v>796093.26992592588</v>
      </c>
      <c r="I65" s="16">
        <f t="shared" si="6"/>
        <v>796.09326992592582</v>
      </c>
      <c r="J65" s="16">
        <f t="shared" si="7"/>
        <v>40094.168567956651</v>
      </c>
      <c r="K65" s="16">
        <f t="shared" si="8"/>
        <v>40.09416856795665</v>
      </c>
      <c r="L65" s="16">
        <f t="shared" si="12"/>
        <v>40.345312091547775</v>
      </c>
      <c r="M65" s="16">
        <f t="shared" si="13"/>
        <v>0.30036946975405326</v>
      </c>
      <c r="N65" s="43">
        <f t="shared" si="9"/>
        <v>0.26633865307784149</v>
      </c>
      <c r="O65" s="3"/>
    </row>
    <row r="66" spans="1:15" x14ac:dyDescent="0.35">
      <c r="A66" s="48">
        <v>122.672</v>
      </c>
      <c r="B66" s="55">
        <f t="shared" si="14"/>
        <v>3850</v>
      </c>
      <c r="C66" s="49">
        <v>0.27374999999999999</v>
      </c>
      <c r="D66" s="49">
        <f t="shared" si="5"/>
        <v>12.318750000000001</v>
      </c>
      <c r="E66" s="50">
        <v>1.1053299999999999</v>
      </c>
      <c r="G66" s="39">
        <f t="shared" si="10"/>
        <v>100.07275079999999</v>
      </c>
      <c r="H66" s="16">
        <f t="shared" si="11"/>
        <v>790698.27792592591</v>
      </c>
      <c r="I66" s="16">
        <f t="shared" si="6"/>
        <v>790.69827792592594</v>
      </c>
      <c r="J66" s="16">
        <f t="shared" si="7"/>
        <v>40346.436738017939</v>
      </c>
      <c r="K66" s="16">
        <f t="shared" si="8"/>
        <v>40.346436738017943</v>
      </c>
      <c r="L66" s="16">
        <f t="shared" si="12"/>
        <v>40.599160429483398</v>
      </c>
      <c r="M66" s="16">
        <f t="shared" si="13"/>
        <v>0.30342376220799971</v>
      </c>
      <c r="N66" s="43">
        <f t="shared" si="9"/>
        <v>0.26365766286016612</v>
      </c>
      <c r="O66" s="3"/>
    </row>
    <row r="67" spans="1:15" x14ac:dyDescent="0.35">
      <c r="A67" s="48">
        <v>122.157</v>
      </c>
      <c r="B67" s="55">
        <f t="shared" si="14"/>
        <v>3900</v>
      </c>
      <c r="C67" s="49">
        <v>0.27589999999999998</v>
      </c>
      <c r="D67" s="49">
        <f t="shared" si="5"/>
        <v>12.415499999999998</v>
      </c>
      <c r="E67" s="50">
        <v>1.11704</v>
      </c>
      <c r="G67" s="39">
        <f t="shared" si="10"/>
        <v>99.652626675000008</v>
      </c>
      <c r="H67" s="16">
        <f t="shared" si="11"/>
        <v>787378.77866666671</v>
      </c>
      <c r="I67" s="16">
        <f t="shared" si="6"/>
        <v>787.37877866666668</v>
      </c>
      <c r="J67" s="16">
        <f t="shared" si="7"/>
        <v>40698.834783503815</v>
      </c>
      <c r="K67" s="16">
        <f t="shared" si="8"/>
        <v>40.698834783503813</v>
      </c>
      <c r="L67" s="16">
        <f t="shared" si="12"/>
        <v>40.953765840529172</v>
      </c>
      <c r="M67" s="16">
        <f t="shared" si="13"/>
        <v>0.30315893410986927</v>
      </c>
      <c r="N67" s="43">
        <f t="shared" si="9"/>
        <v>0.26388798415225595</v>
      </c>
      <c r="O67" s="3"/>
    </row>
    <row r="68" spans="1:15" x14ac:dyDescent="0.35">
      <c r="A68" s="48">
        <v>121.184</v>
      </c>
      <c r="B68" s="55">
        <f t="shared" si="14"/>
        <v>3950</v>
      </c>
      <c r="C68" s="49">
        <v>0.28284999999999999</v>
      </c>
      <c r="D68" s="49">
        <f t="shared" si="5"/>
        <v>12.728249999999999</v>
      </c>
      <c r="E68" s="50">
        <v>1.12259</v>
      </c>
      <c r="G68" s="39">
        <f t="shared" si="10"/>
        <v>98.8588776</v>
      </c>
      <c r="H68" s="16">
        <f t="shared" si="11"/>
        <v>781107.18103703693</v>
      </c>
      <c r="I68" s="16">
        <f t="shared" si="6"/>
        <v>781.10718103703698</v>
      </c>
      <c r="J68" s="16">
        <f t="shared" si="7"/>
        <v>40892.285942021852</v>
      </c>
      <c r="K68" s="16">
        <f t="shared" si="8"/>
        <v>40.89228594202185</v>
      </c>
      <c r="L68" s="16">
        <f t="shared" si="12"/>
        <v>41.148428746474032</v>
      </c>
      <c r="M68" s="16">
        <f t="shared" si="13"/>
        <v>0.30932529838312889</v>
      </c>
      <c r="N68" s="43">
        <f t="shared" si="9"/>
        <v>0.25862740751618823</v>
      </c>
      <c r="O68" s="3"/>
    </row>
    <row r="69" spans="1:15" x14ac:dyDescent="0.35">
      <c r="A69" s="48">
        <v>120.004</v>
      </c>
      <c r="B69" s="55">
        <f t="shared" si="14"/>
        <v>4000</v>
      </c>
      <c r="C69" s="49">
        <v>0.28455000000000003</v>
      </c>
      <c r="D69" s="49">
        <f t="shared" si="5"/>
        <v>12.80475</v>
      </c>
      <c r="E69" s="50">
        <v>1.1246100000000001</v>
      </c>
      <c r="G69" s="39">
        <f t="shared" si="10"/>
        <v>97.896263100000013</v>
      </c>
      <c r="H69" s="16">
        <f t="shared" si="11"/>
        <v>773501.33807407413</v>
      </c>
      <c r="I69" s="16">
        <f t="shared" si="6"/>
        <v>773.50133807407417</v>
      </c>
      <c r="J69" s="16">
        <f t="shared" si="7"/>
        <v>41006.690795847142</v>
      </c>
      <c r="K69" s="16">
        <f t="shared" si="8"/>
        <v>41.006690795847142</v>
      </c>
      <c r="L69" s="16">
        <f t="shared" si="12"/>
        <v>41.26355021418938</v>
      </c>
      <c r="M69" s="16">
        <f t="shared" si="13"/>
        <v>0.31031624602181723</v>
      </c>
      <c r="N69" s="43">
        <f t="shared" si="9"/>
        <v>0.25780152030575765</v>
      </c>
      <c r="O69" s="3"/>
    </row>
    <row r="70" spans="1:15" x14ac:dyDescent="0.35">
      <c r="A70" s="48">
        <v>118.73399999999999</v>
      </c>
      <c r="B70" s="55">
        <f t="shared" si="14"/>
        <v>4050</v>
      </c>
      <c r="C70" s="49">
        <v>0.28710000000000002</v>
      </c>
      <c r="D70" s="49">
        <f t="shared" si="5"/>
        <v>12.919500000000001</v>
      </c>
      <c r="E70" s="50">
        <v>1.1222000000000001</v>
      </c>
      <c r="G70" s="39">
        <f t="shared" si="10"/>
        <v>96.860228849999999</v>
      </c>
      <c r="H70" s="16">
        <f t="shared" si="11"/>
        <v>765315.3884444444</v>
      </c>
      <c r="I70" s="16">
        <f t="shared" si="6"/>
        <v>765.31538844444435</v>
      </c>
      <c r="J70" s="16">
        <f t="shared" si="7"/>
        <v>41079.876756325131</v>
      </c>
      <c r="K70" s="16">
        <f t="shared" si="8"/>
        <v>41.079876756325135</v>
      </c>
      <c r="L70" s="16">
        <f t="shared" si="12"/>
        <v>41.337194599935884</v>
      </c>
      <c r="M70" s="16">
        <f t="shared" si="13"/>
        <v>0.31253935166708291</v>
      </c>
      <c r="N70" s="43">
        <f t="shared" si="9"/>
        <v>0.2559677671732552</v>
      </c>
      <c r="O70" s="3"/>
    </row>
    <row r="71" spans="1:15" x14ac:dyDescent="0.35">
      <c r="A71" s="48">
        <v>117.44199999999999</v>
      </c>
      <c r="B71" s="55">
        <f t="shared" si="14"/>
        <v>4100</v>
      </c>
      <c r="C71" s="49">
        <v>0.28894999999999998</v>
      </c>
      <c r="D71" s="49">
        <f t="shared" si="5"/>
        <v>13.002749999999999</v>
      </c>
      <c r="E71" s="50">
        <v>1.1239399999999999</v>
      </c>
      <c r="G71" s="39">
        <f t="shared" si="10"/>
        <v>95.806247549999995</v>
      </c>
      <c r="H71" s="16">
        <f t="shared" si="11"/>
        <v>756987.63496296294</v>
      </c>
      <c r="I71" s="16">
        <f t="shared" si="6"/>
        <v>756.98763496296294</v>
      </c>
      <c r="J71" s="16">
        <f t="shared" si="7"/>
        <v>41134.507807714966</v>
      </c>
      <c r="K71" s="16">
        <f t="shared" si="8"/>
        <v>41.134507807714968</v>
      </c>
      <c r="L71" s="16">
        <f t="shared" si="12"/>
        <v>41.392167851581604</v>
      </c>
      <c r="M71" s="16">
        <f t="shared" si="13"/>
        <v>0.31413551584501415</v>
      </c>
      <c r="N71" s="43">
        <f t="shared" si="9"/>
        <v>0.25466716103336051</v>
      </c>
      <c r="O71" s="3"/>
    </row>
    <row r="72" spans="1:15" x14ac:dyDescent="0.35">
      <c r="A72" s="48">
        <v>116.5</v>
      </c>
      <c r="B72" s="55">
        <f t="shared" si="14"/>
        <v>4150</v>
      </c>
      <c r="C72" s="49">
        <v>0.29304999999999998</v>
      </c>
      <c r="D72" s="49">
        <f t="shared" si="5"/>
        <v>13.187249999999999</v>
      </c>
      <c r="E72" s="50">
        <v>1.12233</v>
      </c>
      <c r="G72" s="39">
        <f t="shared" si="10"/>
        <v>95.037787500000007</v>
      </c>
      <c r="H72" s="16">
        <f t="shared" si="11"/>
        <v>750915.85185185191</v>
      </c>
      <c r="I72" s="16">
        <f t="shared" si="6"/>
        <v>750.91585185185193</v>
      </c>
      <c r="J72" s="16">
        <f t="shared" si="7"/>
        <v>41302.185411574195</v>
      </c>
      <c r="K72" s="16">
        <f t="shared" si="8"/>
        <v>41.302185411574193</v>
      </c>
      <c r="L72" s="16">
        <f t="shared" si="12"/>
        <v>41.560895761402136</v>
      </c>
      <c r="M72" s="16">
        <f t="shared" si="13"/>
        <v>0.31729946524028196</v>
      </c>
      <c r="N72" s="43">
        <f t="shared" si="9"/>
        <v>0.25212774922081338</v>
      </c>
      <c r="O72" s="3"/>
    </row>
    <row r="73" spans="1:15" x14ac:dyDescent="0.35">
      <c r="A73" s="48">
        <v>115.931</v>
      </c>
      <c r="B73" s="55">
        <f t="shared" si="14"/>
        <v>4200</v>
      </c>
      <c r="C73" s="49">
        <v>0.2949</v>
      </c>
      <c r="D73" s="49">
        <f t="shared" si="5"/>
        <v>13.2705</v>
      </c>
      <c r="E73" s="50">
        <v>1.1217900000000001</v>
      </c>
      <c r="G73" s="39">
        <f t="shared" ref="G73:G99" si="15">A73*$K$3</f>
        <v>94.573611525000004</v>
      </c>
      <c r="H73" s="16">
        <f t="shared" ref="H73:H99" si="16">J73*(60*2)/($Q$3*$R$3*4*B73)</f>
        <v>747248.28859259246</v>
      </c>
      <c r="I73" s="16">
        <f t="shared" si="6"/>
        <v>747.24828859259242</v>
      </c>
      <c r="J73" s="16">
        <f t="shared" si="7"/>
        <v>41595.646846655298</v>
      </c>
      <c r="K73" s="16">
        <f t="shared" si="8"/>
        <v>41.595646846655299</v>
      </c>
      <c r="L73" s="16">
        <f t="shared" ref="L73:L99" si="17">(1.01325*K73/$L$3)*SQRT(($N$3+273)/293)</f>
        <v>41.856195392447319</v>
      </c>
      <c r="M73" s="16">
        <f t="shared" ref="M73:M99" si="18">(D73)/(L73)</f>
        <v>0.31704983875325127</v>
      </c>
      <c r="N73" s="43">
        <f t="shared" si="9"/>
        <v>0.25232625985424706</v>
      </c>
      <c r="O73" s="3"/>
    </row>
    <row r="74" spans="1:15" x14ac:dyDescent="0.35">
      <c r="A74" s="48">
        <v>115.03400000000001</v>
      </c>
      <c r="B74" s="55">
        <f t="shared" ref="B74:B99" si="19">B73+50</f>
        <v>4250</v>
      </c>
      <c r="C74" s="49">
        <v>0.29715000000000003</v>
      </c>
      <c r="D74" s="49">
        <f t="shared" ref="D74:D99" si="20">(C74*0.75)*60</f>
        <v>13.37175</v>
      </c>
      <c r="E74" s="50">
        <v>1.12456</v>
      </c>
      <c r="G74" s="39">
        <f t="shared" si="15"/>
        <v>93.841861350000002</v>
      </c>
      <c r="H74" s="16">
        <f t="shared" si="16"/>
        <v>741466.55881481478</v>
      </c>
      <c r="I74" s="16">
        <f t="shared" ref="I74:I99" si="21">H74/1000</f>
        <v>741.46655881481479</v>
      </c>
      <c r="J74" s="16">
        <f t="shared" ref="J74:J99" si="22">2*PI()*G74*B74/(60)</f>
        <v>41765.161147316532</v>
      </c>
      <c r="K74" s="16">
        <f t="shared" ref="K74:K98" si="23">J74/1000</f>
        <v>41.765161147316533</v>
      </c>
      <c r="L74" s="16">
        <f t="shared" si="17"/>
        <v>42.026771503847804</v>
      </c>
      <c r="M74" s="16">
        <f t="shared" si="18"/>
        <v>0.31817219171298317</v>
      </c>
      <c r="N74" s="43">
        <f t="shared" ref="N74:N99" si="24">(L74)/((D74/3600)*($T$3))</f>
        <v>0.25143617853368661</v>
      </c>
      <c r="O74" s="3"/>
    </row>
    <row r="75" spans="1:15" x14ac:dyDescent="0.35">
      <c r="A75" s="48">
        <v>114.39100000000001</v>
      </c>
      <c r="B75" s="55">
        <f t="shared" si="19"/>
        <v>4300</v>
      </c>
      <c r="C75" s="49">
        <v>0.30220000000000002</v>
      </c>
      <c r="D75" s="49">
        <f t="shared" si="20"/>
        <v>13.599</v>
      </c>
      <c r="E75" s="50">
        <v>1.1227799999999999</v>
      </c>
      <c r="G75" s="39">
        <f t="shared" si="15"/>
        <v>93.317318025000006</v>
      </c>
      <c r="H75" s="16">
        <f t="shared" si="16"/>
        <v>737322.0189629629</v>
      </c>
      <c r="I75" s="16">
        <f t="shared" si="21"/>
        <v>737.32201896296294</v>
      </c>
      <c r="J75" s="16">
        <f t="shared" si="22"/>
        <v>42020.316775606079</v>
      </c>
      <c r="K75" s="16">
        <f t="shared" si="23"/>
        <v>42.020316775606076</v>
      </c>
      <c r="L75" s="16">
        <f t="shared" si="17"/>
        <v>42.283525386592835</v>
      </c>
      <c r="M75" s="16">
        <f t="shared" si="18"/>
        <v>0.32161462119504208</v>
      </c>
      <c r="N75" s="43">
        <f t="shared" si="24"/>
        <v>0.24874490998804519</v>
      </c>
      <c r="O75" s="3"/>
    </row>
    <row r="76" spans="1:15" x14ac:dyDescent="0.35">
      <c r="A76" s="48">
        <v>114.01600000000001</v>
      </c>
      <c r="B76" s="55">
        <f t="shared" si="19"/>
        <v>4350</v>
      </c>
      <c r="C76" s="49">
        <v>0.30604999999999999</v>
      </c>
      <c r="D76" s="49">
        <f t="shared" si="20"/>
        <v>13.77225</v>
      </c>
      <c r="E76" s="50">
        <v>1.1194299999999999</v>
      </c>
      <c r="G76" s="39">
        <f t="shared" si="15"/>
        <v>93.011402400000009</v>
      </c>
      <c r="H76" s="16">
        <f t="shared" si="16"/>
        <v>734904.90785185189</v>
      </c>
      <c r="I76" s="16">
        <f t="shared" si="21"/>
        <v>734.90490785185193</v>
      </c>
      <c r="J76" s="16">
        <f t="shared" si="22"/>
        <v>42369.57107958899</v>
      </c>
      <c r="K76" s="16">
        <f t="shared" si="23"/>
        <v>42.369571079588987</v>
      </c>
      <c r="L76" s="16">
        <f t="shared" si="17"/>
        <v>42.634967364236644</v>
      </c>
      <c r="M76" s="16">
        <f t="shared" si="18"/>
        <v>0.3230271031367678</v>
      </c>
      <c r="N76" s="43">
        <f t="shared" si="24"/>
        <v>0.24765723749851562</v>
      </c>
      <c r="O76" s="3"/>
    </row>
    <row r="77" spans="1:15" x14ac:dyDescent="0.35">
      <c r="A77" s="48">
        <v>113.871</v>
      </c>
      <c r="B77" s="55">
        <f t="shared" si="19"/>
        <v>4400</v>
      </c>
      <c r="C77" s="49">
        <v>0.30919999999999997</v>
      </c>
      <c r="D77" s="49">
        <f t="shared" si="20"/>
        <v>13.914</v>
      </c>
      <c r="E77" s="50">
        <v>1.1198600000000001</v>
      </c>
      <c r="G77" s="39">
        <f t="shared" si="15"/>
        <v>92.893115025</v>
      </c>
      <c r="H77" s="16">
        <f t="shared" si="16"/>
        <v>733970.29155555565</v>
      </c>
      <c r="I77" s="16">
        <f t="shared" si="21"/>
        <v>733.9702915555556</v>
      </c>
      <c r="J77" s="16">
        <f t="shared" si="22"/>
        <v>42802.074733969712</v>
      </c>
      <c r="K77" s="16">
        <f t="shared" si="23"/>
        <v>42.802074733969711</v>
      </c>
      <c r="L77" s="16">
        <f t="shared" si="17"/>
        <v>43.070180153027849</v>
      </c>
      <c r="M77" s="16">
        <f t="shared" si="18"/>
        <v>0.32305413979146869</v>
      </c>
      <c r="N77" s="43">
        <f t="shared" si="24"/>
        <v>0.24763651086978783</v>
      </c>
      <c r="O77" s="3"/>
    </row>
    <row r="78" spans="1:15" x14ac:dyDescent="0.35">
      <c r="A78" s="48">
        <v>113.985</v>
      </c>
      <c r="B78" s="55">
        <f t="shared" si="19"/>
        <v>4450</v>
      </c>
      <c r="C78" s="49">
        <v>0.30990000000000001</v>
      </c>
      <c r="D78" s="49">
        <f t="shared" si="20"/>
        <v>13.945499999999999</v>
      </c>
      <c r="E78" s="50">
        <v>1.11873</v>
      </c>
      <c r="G78" s="39">
        <f t="shared" si="15"/>
        <v>92.986113375000002</v>
      </c>
      <c r="H78" s="16">
        <f t="shared" si="16"/>
        <v>734705.09333333338</v>
      </c>
      <c r="I78" s="16">
        <f t="shared" si="21"/>
        <v>734.70509333333337</v>
      </c>
      <c r="J78" s="16">
        <f t="shared" si="22"/>
        <v>43331.799448607191</v>
      </c>
      <c r="K78" s="16">
        <f t="shared" si="23"/>
        <v>43.331799448607192</v>
      </c>
      <c r="L78" s="16">
        <f t="shared" si="17"/>
        <v>43.603222979403746</v>
      </c>
      <c r="M78" s="16">
        <f t="shared" si="18"/>
        <v>0.31982727530456273</v>
      </c>
      <c r="N78" s="43">
        <f t="shared" si="24"/>
        <v>0.25013501404412175</v>
      </c>
      <c r="O78" s="3"/>
    </row>
    <row r="79" spans="1:15" x14ac:dyDescent="0.35">
      <c r="A79" s="48">
        <v>113.306</v>
      </c>
      <c r="B79" s="55">
        <f t="shared" si="19"/>
        <v>4500</v>
      </c>
      <c r="C79" s="49">
        <v>0.31445000000000001</v>
      </c>
      <c r="D79" s="49">
        <f t="shared" si="20"/>
        <v>14.15025</v>
      </c>
      <c r="E79" s="50">
        <v>1.1156299999999999</v>
      </c>
      <c r="G79" s="39">
        <f t="shared" si="15"/>
        <v>92.432202149999995</v>
      </c>
      <c r="H79" s="16">
        <f t="shared" si="16"/>
        <v>730328.51081481483</v>
      </c>
      <c r="I79" s="16">
        <f t="shared" si="21"/>
        <v>730.32851081481488</v>
      </c>
      <c r="J79" s="16">
        <f t="shared" si="22"/>
        <v>43557.649084434997</v>
      </c>
      <c r="K79" s="16">
        <f t="shared" si="23"/>
        <v>43.557649084434999</v>
      </c>
      <c r="L79" s="16">
        <f t="shared" si="17"/>
        <v>43.830487301590431</v>
      </c>
      <c r="M79" s="16">
        <f t="shared" si="18"/>
        <v>0.32284035316866178</v>
      </c>
      <c r="N79" s="43">
        <f t="shared" si="24"/>
        <v>0.24780049710268259</v>
      </c>
      <c r="O79" s="3"/>
    </row>
    <row r="80" spans="1:15" x14ac:dyDescent="0.35">
      <c r="A80" s="48">
        <v>113.074</v>
      </c>
      <c r="B80" s="55">
        <f t="shared" si="19"/>
        <v>4550</v>
      </c>
      <c r="C80" s="49">
        <v>0.31709999999999999</v>
      </c>
      <c r="D80" s="49">
        <f t="shared" si="20"/>
        <v>14.269500000000001</v>
      </c>
      <c r="E80" s="50">
        <v>1.1095299999999999</v>
      </c>
      <c r="G80" s="39">
        <f t="shared" si="15"/>
        <v>92.242942350000007</v>
      </c>
      <c r="H80" s="16">
        <f t="shared" si="16"/>
        <v>728833.12474074087</v>
      </c>
      <c r="I80" s="16">
        <f t="shared" si="21"/>
        <v>728.83312474074091</v>
      </c>
      <c r="J80" s="16">
        <f t="shared" si="22"/>
        <v>43951.445421560471</v>
      </c>
      <c r="K80" s="16">
        <f t="shared" si="23"/>
        <v>43.951445421560472</v>
      </c>
      <c r="L80" s="16">
        <f t="shared" si="17"/>
        <v>44.226750316619828</v>
      </c>
      <c r="M80" s="16">
        <f t="shared" si="18"/>
        <v>0.3226440988280731</v>
      </c>
      <c r="N80" s="43">
        <f t="shared" si="24"/>
        <v>0.2479512264150521</v>
      </c>
      <c r="O80" s="3"/>
    </row>
    <row r="81" spans="1:15" x14ac:dyDescent="0.35">
      <c r="A81" s="48">
        <v>112.19499999999999</v>
      </c>
      <c r="B81" s="55">
        <f t="shared" si="19"/>
        <v>4600</v>
      </c>
      <c r="C81" s="49">
        <v>0.31940000000000002</v>
      </c>
      <c r="D81" s="49">
        <f t="shared" si="20"/>
        <v>14.373000000000001</v>
      </c>
      <c r="E81" s="50">
        <v>1.1056900000000001</v>
      </c>
      <c r="G81" s="39">
        <f t="shared" si="15"/>
        <v>91.525876124999996</v>
      </c>
      <c r="H81" s="16">
        <f t="shared" si="16"/>
        <v>723167.41629629617</v>
      </c>
      <c r="I81" s="16">
        <f t="shared" si="21"/>
        <v>723.16741629629621</v>
      </c>
      <c r="J81" s="16">
        <f t="shared" si="22"/>
        <v>44089.009740642643</v>
      </c>
      <c r="K81" s="16">
        <f t="shared" si="23"/>
        <v>44.089009740642645</v>
      </c>
      <c r="L81" s="16">
        <f t="shared" si="17"/>
        <v>44.365176316815464</v>
      </c>
      <c r="M81" s="16">
        <f t="shared" si="18"/>
        <v>0.32397031170035695</v>
      </c>
      <c r="N81" s="43">
        <f t="shared" si="24"/>
        <v>0.2469362071484893</v>
      </c>
      <c r="O81" s="3"/>
    </row>
    <row r="82" spans="1:15" x14ac:dyDescent="0.35">
      <c r="A82" s="48">
        <v>111.06100000000001</v>
      </c>
      <c r="B82" s="55">
        <f t="shared" si="19"/>
        <v>4650</v>
      </c>
      <c r="C82" s="49">
        <v>0.32055</v>
      </c>
      <c r="D82" s="49">
        <f t="shared" si="20"/>
        <v>14.42475</v>
      </c>
      <c r="E82" s="50">
        <v>1.09782</v>
      </c>
      <c r="G82" s="39">
        <f t="shared" si="15"/>
        <v>90.600787275000002</v>
      </c>
      <c r="H82" s="16">
        <f t="shared" si="16"/>
        <v>715858.07229629625</v>
      </c>
      <c r="I82" s="16">
        <f t="shared" si="21"/>
        <v>715.8580722962962</v>
      </c>
      <c r="J82" s="16">
        <f t="shared" si="22"/>
        <v>44117.768995451697</v>
      </c>
      <c r="K82" s="16">
        <f t="shared" si="23"/>
        <v>44.117768995451698</v>
      </c>
      <c r="L82" s="16">
        <f t="shared" si="17"/>
        <v>44.394115715043043</v>
      </c>
      <c r="M82" s="16">
        <f t="shared" si="18"/>
        <v>0.32492481869871193</v>
      </c>
      <c r="N82" s="43">
        <f t="shared" si="24"/>
        <v>0.24621080137981202</v>
      </c>
      <c r="O82" s="3"/>
    </row>
    <row r="83" spans="1:15" x14ac:dyDescent="0.35">
      <c r="A83" s="48">
        <v>109.973</v>
      </c>
      <c r="B83" s="55">
        <f t="shared" si="19"/>
        <v>4700</v>
      </c>
      <c r="C83" s="49">
        <v>0.32069999999999999</v>
      </c>
      <c r="D83" s="49">
        <f t="shared" si="20"/>
        <v>14.4315</v>
      </c>
      <c r="E83" s="50">
        <v>1.09558</v>
      </c>
      <c r="G83" s="39">
        <f t="shared" si="15"/>
        <v>89.713224074999999</v>
      </c>
      <c r="H83" s="16">
        <f t="shared" si="16"/>
        <v>708845.22725925921</v>
      </c>
      <c r="I83" s="16">
        <f t="shared" si="21"/>
        <v>708.84522725925922</v>
      </c>
      <c r="J83" s="16">
        <f t="shared" si="22"/>
        <v>44155.310223807079</v>
      </c>
      <c r="K83" s="16">
        <f t="shared" si="23"/>
        <v>44.155310223807078</v>
      </c>
      <c r="L83" s="16">
        <f t="shared" si="17"/>
        <v>44.431892095708733</v>
      </c>
      <c r="M83" s="16">
        <f t="shared" si="18"/>
        <v>0.32480048270088874</v>
      </c>
      <c r="N83" s="43">
        <f t="shared" si="24"/>
        <v>0.24630505267343647</v>
      </c>
      <c r="O83" s="3"/>
    </row>
    <row r="84" spans="1:15" x14ac:dyDescent="0.35">
      <c r="A84" s="48">
        <v>108.654</v>
      </c>
      <c r="B84" s="55">
        <f t="shared" si="19"/>
        <v>4750</v>
      </c>
      <c r="C84" s="49">
        <v>0.32485000000000003</v>
      </c>
      <c r="D84" s="49">
        <f t="shared" si="20"/>
        <v>14.61825</v>
      </c>
      <c r="E84" s="50">
        <v>1.0882700000000001</v>
      </c>
      <c r="G84" s="39">
        <f t="shared" si="15"/>
        <v>88.637216850000002</v>
      </c>
      <c r="H84" s="16">
        <f t="shared" si="16"/>
        <v>700343.44177777774</v>
      </c>
      <c r="I84" s="16">
        <f t="shared" si="21"/>
        <v>700.3434417777778</v>
      </c>
      <c r="J84" s="16">
        <f t="shared" si="22"/>
        <v>44089.82130434586</v>
      </c>
      <c r="K84" s="16">
        <f t="shared" si="23"/>
        <v>44.089821304345861</v>
      </c>
      <c r="L84" s="16">
        <f t="shared" si="17"/>
        <v>44.36599296402521</v>
      </c>
      <c r="M84" s="16">
        <f t="shared" si="18"/>
        <v>0.32949223094935381</v>
      </c>
      <c r="N84" s="43">
        <f t="shared" si="24"/>
        <v>0.24279783401720567</v>
      </c>
      <c r="O84" s="3"/>
    </row>
    <row r="85" spans="1:15" x14ac:dyDescent="0.35">
      <c r="A85" s="48">
        <v>107.07599999999999</v>
      </c>
      <c r="B85" s="55">
        <f t="shared" si="19"/>
        <v>4800</v>
      </c>
      <c r="C85" s="49">
        <v>0.32455000000000001</v>
      </c>
      <c r="D85" s="49">
        <f t="shared" si="20"/>
        <v>14.604750000000001</v>
      </c>
      <c r="E85" s="50">
        <v>1.08396</v>
      </c>
      <c r="G85" s="39">
        <f t="shared" si="15"/>
        <v>87.349923899999993</v>
      </c>
      <c r="H85" s="16">
        <f t="shared" si="16"/>
        <v>690172.23822222219</v>
      </c>
      <c r="I85" s="16">
        <f t="shared" si="21"/>
        <v>690.17223822222218</v>
      </c>
      <c r="J85" s="16">
        <f t="shared" si="22"/>
        <v>43906.860674538795</v>
      </c>
      <c r="K85" s="16">
        <f t="shared" si="23"/>
        <v>43.906860674538798</v>
      </c>
      <c r="L85" s="16">
        <f t="shared" si="17"/>
        <v>44.181886297802151</v>
      </c>
      <c r="M85" s="16">
        <f t="shared" si="18"/>
        <v>0.33055967555478771</v>
      </c>
      <c r="N85" s="43">
        <f t="shared" si="24"/>
        <v>0.24201379029590864</v>
      </c>
      <c r="O85" s="3"/>
    </row>
    <row r="86" spans="1:15" x14ac:dyDescent="0.35">
      <c r="A86" s="48">
        <v>105.24</v>
      </c>
      <c r="B86" s="55">
        <f t="shared" si="19"/>
        <v>4850</v>
      </c>
      <c r="C86" s="49">
        <v>0.32569999999999999</v>
      </c>
      <c r="D86" s="49">
        <f t="shared" si="20"/>
        <v>14.656499999999999</v>
      </c>
      <c r="E86" s="50">
        <v>1.0822099999999999</v>
      </c>
      <c r="G86" s="39">
        <f t="shared" si="15"/>
        <v>85.852160999999995</v>
      </c>
      <c r="H86" s="16">
        <f t="shared" si="16"/>
        <v>678338.0622222221</v>
      </c>
      <c r="I86" s="16">
        <f t="shared" si="21"/>
        <v>678.33806222222211</v>
      </c>
      <c r="J86" s="16">
        <f t="shared" si="22"/>
        <v>43603.523790605977</v>
      </c>
      <c r="K86" s="16">
        <f t="shared" si="23"/>
        <v>43.603523790605976</v>
      </c>
      <c r="L86" s="16">
        <f t="shared" si="17"/>
        <v>43.876649359657286</v>
      </c>
      <c r="M86" s="16">
        <f t="shared" si="18"/>
        <v>0.33403872478640151</v>
      </c>
      <c r="N86" s="43">
        <f t="shared" si="24"/>
        <v>0.23949319065074082</v>
      </c>
      <c r="O86" s="3"/>
    </row>
    <row r="87" spans="1:15" x14ac:dyDescent="0.35">
      <c r="A87" s="48">
        <v>103.63200000000001</v>
      </c>
      <c r="B87" s="55">
        <f t="shared" si="19"/>
        <v>4900</v>
      </c>
      <c r="C87" s="49">
        <v>0.32769999999999999</v>
      </c>
      <c r="D87" s="49">
        <f t="shared" si="20"/>
        <v>14.746499999999999</v>
      </c>
      <c r="E87" s="50">
        <v>1.0846</v>
      </c>
      <c r="G87" s="39">
        <f t="shared" si="15"/>
        <v>84.540394800000001</v>
      </c>
      <c r="H87" s="16">
        <f t="shared" si="16"/>
        <v>667973.48977777769</v>
      </c>
      <c r="I87" s="16">
        <f t="shared" si="21"/>
        <v>667.97348977777767</v>
      </c>
      <c r="J87" s="16">
        <f t="shared" si="22"/>
        <v>43379.942261759257</v>
      </c>
      <c r="K87" s="16">
        <f t="shared" si="23"/>
        <v>43.379942261759254</v>
      </c>
      <c r="L87" s="16">
        <f t="shared" si="17"/>
        <v>43.651667351514696</v>
      </c>
      <c r="M87" s="16">
        <f t="shared" si="18"/>
        <v>0.33782214734778743</v>
      </c>
      <c r="N87" s="43">
        <f t="shared" si="24"/>
        <v>0.23681099841461875</v>
      </c>
      <c r="O87" s="3"/>
    </row>
    <row r="88" spans="1:15" x14ac:dyDescent="0.35">
      <c r="A88" s="48">
        <v>102.33499999999999</v>
      </c>
      <c r="B88" s="55">
        <f t="shared" si="19"/>
        <v>4950</v>
      </c>
      <c r="C88" s="49">
        <v>0.32845000000000002</v>
      </c>
      <c r="D88" s="49">
        <f t="shared" si="20"/>
        <v>14.780250000000001</v>
      </c>
      <c r="E88" s="50">
        <v>1.08823</v>
      </c>
      <c r="G88" s="39">
        <f t="shared" si="15"/>
        <v>83.482334624999993</v>
      </c>
      <c r="H88" s="16">
        <f t="shared" si="16"/>
        <v>659613.50814814807</v>
      </c>
      <c r="I88" s="16">
        <f t="shared" si="21"/>
        <v>659.61350814814807</v>
      </c>
      <c r="J88" s="16">
        <f t="shared" si="22"/>
        <v>43274.135711800089</v>
      </c>
      <c r="K88" s="16">
        <f t="shared" si="23"/>
        <v>43.274135711800092</v>
      </c>
      <c r="L88" s="16">
        <f t="shared" si="17"/>
        <v>43.545198046079484</v>
      </c>
      <c r="M88" s="16">
        <f t="shared" si="18"/>
        <v>0.33942318931147253</v>
      </c>
      <c r="N88" s="43">
        <f t="shared" si="24"/>
        <v>0.23569397294946695</v>
      </c>
      <c r="O88" s="3"/>
    </row>
    <row r="89" spans="1:15" x14ac:dyDescent="0.35">
      <c r="A89" s="48">
        <v>101.10599999999999</v>
      </c>
      <c r="B89" s="55">
        <f t="shared" si="19"/>
        <v>5000</v>
      </c>
      <c r="C89" s="49">
        <v>0.32869999999999999</v>
      </c>
      <c r="D89" s="49">
        <f t="shared" si="20"/>
        <v>14.791499999999999</v>
      </c>
      <c r="E89" s="50">
        <v>1.08687</v>
      </c>
      <c r="G89" s="39">
        <f t="shared" si="15"/>
        <v>82.479747149999994</v>
      </c>
      <c r="H89" s="16">
        <f t="shared" si="16"/>
        <v>651691.82933333318</v>
      </c>
      <c r="I89" s="16">
        <f t="shared" si="21"/>
        <v>651.6918293333332</v>
      </c>
      <c r="J89" s="16">
        <f t="shared" si="22"/>
        <v>43186.294619397275</v>
      </c>
      <c r="K89" s="16">
        <f t="shared" si="23"/>
        <v>43.186294619397273</v>
      </c>
      <c r="L89" s="16">
        <f t="shared" si="17"/>
        <v>43.456806730982194</v>
      </c>
      <c r="M89" s="16">
        <f t="shared" si="18"/>
        <v>0.34037245514992048</v>
      </c>
      <c r="N89" s="43">
        <f t="shared" si="24"/>
        <v>0.23503664526779405</v>
      </c>
      <c r="O89" s="3"/>
    </row>
    <row r="90" spans="1:15" x14ac:dyDescent="0.35">
      <c r="A90" s="48">
        <v>99.314899999999994</v>
      </c>
      <c r="B90" s="55">
        <f t="shared" si="19"/>
        <v>5050</v>
      </c>
      <c r="C90" s="49">
        <v>0.32984999999999998</v>
      </c>
      <c r="D90" s="49">
        <f t="shared" si="20"/>
        <v>14.843249999999999</v>
      </c>
      <c r="E90" s="50">
        <v>1.0891</v>
      </c>
      <c r="G90" s="39">
        <f t="shared" si="15"/>
        <v>81.018612547499998</v>
      </c>
      <c r="H90" s="16">
        <f t="shared" si="16"/>
        <v>640147.06210370373</v>
      </c>
      <c r="I90" s="16">
        <f t="shared" si="21"/>
        <v>640.14706210370377</v>
      </c>
      <c r="J90" s="16">
        <f t="shared" si="22"/>
        <v>42845.458793849415</v>
      </c>
      <c r="K90" s="16">
        <f t="shared" si="23"/>
        <v>42.845458793849417</v>
      </c>
      <c r="L90" s="16">
        <f t="shared" si="17"/>
        <v>43.113835963789413</v>
      </c>
      <c r="M90" s="16">
        <f t="shared" si="18"/>
        <v>0.34428043035805478</v>
      </c>
      <c r="N90" s="43">
        <f t="shared" si="24"/>
        <v>0.23236871150881061</v>
      </c>
      <c r="O90" s="3"/>
    </row>
    <row r="91" spans="1:15" x14ac:dyDescent="0.35">
      <c r="A91" s="48">
        <v>97.581500000000005</v>
      </c>
      <c r="B91" s="55">
        <f t="shared" si="19"/>
        <v>5100</v>
      </c>
      <c r="C91" s="49">
        <v>0.32969999999999999</v>
      </c>
      <c r="D91" s="49">
        <f t="shared" si="20"/>
        <v>14.836499999999999</v>
      </c>
      <c r="E91" s="50">
        <v>1.09185</v>
      </c>
      <c r="G91" s="39">
        <f t="shared" si="15"/>
        <v>79.604548162500009</v>
      </c>
      <c r="H91" s="16">
        <f t="shared" si="16"/>
        <v>628974.20770370378</v>
      </c>
      <c r="I91" s="16">
        <f t="shared" si="21"/>
        <v>628.97420770370377</v>
      </c>
      <c r="J91" s="16">
        <f t="shared" si="22"/>
        <v>42514.460828939635</v>
      </c>
      <c r="K91" s="16">
        <f t="shared" si="23"/>
        <v>42.514460828939633</v>
      </c>
      <c r="L91" s="16">
        <f t="shared" si="17"/>
        <v>42.780764680036071</v>
      </c>
      <c r="M91" s="16">
        <f t="shared" si="18"/>
        <v>0.34680305765837677</v>
      </c>
      <c r="N91" s="43">
        <f t="shared" si="24"/>
        <v>0.23067847365638028</v>
      </c>
      <c r="O91" s="3"/>
    </row>
    <row r="92" spans="1:15" x14ac:dyDescent="0.35">
      <c r="A92" s="48">
        <v>95.848600000000005</v>
      </c>
      <c r="B92" s="55">
        <f t="shared" si="19"/>
        <v>5150</v>
      </c>
      <c r="C92" s="49">
        <v>0.33095000000000002</v>
      </c>
      <c r="D92" s="49">
        <f t="shared" si="20"/>
        <v>14.892749999999999</v>
      </c>
      <c r="E92" s="50">
        <v>1.0940700000000001</v>
      </c>
      <c r="G92" s="39">
        <f t="shared" si="15"/>
        <v>78.190891665000009</v>
      </c>
      <c r="H92" s="16">
        <f t="shared" si="16"/>
        <v>617804.5761185186</v>
      </c>
      <c r="I92" s="16">
        <f t="shared" si="21"/>
        <v>617.80457611851864</v>
      </c>
      <c r="J92" s="16">
        <f t="shared" si="22"/>
        <v>42168.874792895236</v>
      </c>
      <c r="K92" s="16">
        <f t="shared" si="23"/>
        <v>42.168874792895238</v>
      </c>
      <c r="L92" s="16">
        <f t="shared" si="17"/>
        <v>42.433013947780331</v>
      </c>
      <c r="M92" s="16">
        <f t="shared" si="18"/>
        <v>0.35097082706233357</v>
      </c>
      <c r="N92" s="43">
        <f t="shared" si="24"/>
        <v>0.22793917280706563</v>
      </c>
      <c r="O92" s="3"/>
    </row>
    <row r="93" spans="1:15" x14ac:dyDescent="0.35">
      <c r="A93" s="48">
        <v>94.803299999999993</v>
      </c>
      <c r="B93" s="55">
        <f t="shared" si="19"/>
        <v>5200</v>
      </c>
      <c r="C93" s="49">
        <v>0.33379999999999999</v>
      </c>
      <c r="D93" s="49">
        <f t="shared" si="20"/>
        <v>15.020999999999997</v>
      </c>
      <c r="E93" s="50">
        <v>1.0934600000000001</v>
      </c>
      <c r="G93" s="39">
        <f t="shared" si="15"/>
        <v>77.3381620575</v>
      </c>
      <c r="H93" s="16">
        <f t="shared" si="16"/>
        <v>611066.95946666657</v>
      </c>
      <c r="I93" s="16">
        <f t="shared" si="21"/>
        <v>611.06695946666662</v>
      </c>
      <c r="J93" s="16">
        <f t="shared" si="22"/>
        <v>42113.933638743001</v>
      </c>
      <c r="K93" s="16">
        <f t="shared" si="23"/>
        <v>42.113933638742999</v>
      </c>
      <c r="L93" s="16">
        <f t="shared" si="17"/>
        <v>42.377728650937605</v>
      </c>
      <c r="M93" s="16">
        <f t="shared" si="18"/>
        <v>0.35445505170243846</v>
      </c>
      <c r="N93" s="43">
        <f t="shared" si="24"/>
        <v>0.22569857480028022</v>
      </c>
      <c r="O93" s="3"/>
    </row>
    <row r="94" spans="1:15" x14ac:dyDescent="0.35">
      <c r="A94" s="48">
        <v>93.0976</v>
      </c>
      <c r="B94" s="55">
        <f t="shared" si="19"/>
        <v>5250</v>
      </c>
      <c r="C94" s="49">
        <v>0.33129999999999998</v>
      </c>
      <c r="D94" s="49">
        <f t="shared" si="20"/>
        <v>14.9085</v>
      </c>
      <c r="E94" s="50">
        <v>1.0880399999999999</v>
      </c>
      <c r="G94" s="39">
        <f t="shared" si="15"/>
        <v>75.946694640000004</v>
      </c>
      <c r="H94" s="16">
        <f t="shared" si="16"/>
        <v>600072.64900740748</v>
      </c>
      <c r="I94" s="16">
        <f t="shared" si="21"/>
        <v>600.07264900740745</v>
      </c>
      <c r="J94" s="16">
        <f t="shared" si="22"/>
        <v>41753.876140453984</v>
      </c>
      <c r="K94" s="16">
        <f t="shared" si="23"/>
        <v>41.753876140453983</v>
      </c>
      <c r="L94" s="16">
        <f t="shared" si="17"/>
        <v>42.015415809489085</v>
      </c>
      <c r="M94" s="16">
        <f t="shared" si="18"/>
        <v>0.3548340463319406</v>
      </c>
      <c r="N94" s="43">
        <f t="shared" si="24"/>
        <v>0.22545750845216669</v>
      </c>
      <c r="O94" s="3"/>
    </row>
    <row r="95" spans="1:15" x14ac:dyDescent="0.35">
      <c r="A95" s="48">
        <v>91.788600000000002</v>
      </c>
      <c r="B95" s="55">
        <f t="shared" si="19"/>
        <v>5300</v>
      </c>
      <c r="C95" s="49">
        <v>0.33239999999999997</v>
      </c>
      <c r="D95" s="49">
        <f t="shared" si="20"/>
        <v>14.957999999999998</v>
      </c>
      <c r="E95" s="50">
        <v>1.0833900000000001</v>
      </c>
      <c r="G95" s="39">
        <f t="shared" si="15"/>
        <v>74.878845165000001</v>
      </c>
      <c r="H95" s="16">
        <f t="shared" si="16"/>
        <v>591635.31982222223</v>
      </c>
      <c r="I95" s="16">
        <f t="shared" si="21"/>
        <v>591.63531982222219</v>
      </c>
      <c r="J95" s="16">
        <f t="shared" si="22"/>
        <v>41558.859945405122</v>
      </c>
      <c r="K95" s="16">
        <f t="shared" si="23"/>
        <v>41.558859945405125</v>
      </c>
      <c r="L95" s="16">
        <f t="shared" si="17"/>
        <v>41.819178063872371</v>
      </c>
      <c r="M95" s="16">
        <f t="shared" si="18"/>
        <v>0.35768278317555524</v>
      </c>
      <c r="N95" s="43">
        <f t="shared" si="24"/>
        <v>0.22366186957546394</v>
      </c>
      <c r="O95" s="3"/>
    </row>
    <row r="96" spans="1:15" x14ac:dyDescent="0.35">
      <c r="A96" s="48">
        <v>90.593800000000002</v>
      </c>
      <c r="B96" s="55">
        <f t="shared" si="19"/>
        <v>5350</v>
      </c>
      <c r="C96" s="49">
        <v>0.33079999999999998</v>
      </c>
      <c r="D96" s="49">
        <f t="shared" si="20"/>
        <v>14.885999999999999</v>
      </c>
      <c r="E96" s="50">
        <v>1.0800700000000001</v>
      </c>
      <c r="G96" s="39">
        <f t="shared" si="15"/>
        <v>73.90415719500001</v>
      </c>
      <c r="H96" s="16">
        <f t="shared" si="16"/>
        <v>583934.08154074079</v>
      </c>
      <c r="I96" s="16">
        <f t="shared" si="21"/>
        <v>583.93408154074075</v>
      </c>
      <c r="J96" s="16">
        <f t="shared" si="22"/>
        <v>41404.855054251049</v>
      </c>
      <c r="K96" s="16">
        <f t="shared" si="23"/>
        <v>41.404855054251051</v>
      </c>
      <c r="L96" s="16">
        <f t="shared" si="17"/>
        <v>41.664208510464505</v>
      </c>
      <c r="M96" s="16">
        <f t="shared" si="18"/>
        <v>0.35728507830074796</v>
      </c>
      <c r="N96" s="43">
        <f t="shared" si="24"/>
        <v>0.22391083439722964</v>
      </c>
      <c r="O96" s="3"/>
    </row>
    <row r="97" spans="1:15" x14ac:dyDescent="0.35">
      <c r="A97" s="48">
        <v>89.6374</v>
      </c>
      <c r="B97" s="55">
        <f t="shared" si="19"/>
        <v>5400</v>
      </c>
      <c r="C97" s="49">
        <v>0.33879999999999999</v>
      </c>
      <c r="D97" s="49">
        <f t="shared" si="20"/>
        <v>15.245999999999999</v>
      </c>
      <c r="E97" s="50">
        <v>1.0789500000000001</v>
      </c>
      <c r="G97" s="39">
        <f t="shared" si="15"/>
        <v>73.123949984999996</v>
      </c>
      <c r="H97" s="16">
        <f t="shared" si="16"/>
        <v>577769.48136296298</v>
      </c>
      <c r="I97" s="16">
        <f t="shared" si="21"/>
        <v>577.76948136296301</v>
      </c>
      <c r="J97" s="16">
        <f t="shared" si="22"/>
        <v>41350.619533381818</v>
      </c>
      <c r="K97" s="16">
        <f t="shared" si="23"/>
        <v>41.350619533381817</v>
      </c>
      <c r="L97" s="16">
        <f t="shared" si="17"/>
        <v>41.609633266879932</v>
      </c>
      <c r="M97" s="16">
        <f t="shared" si="18"/>
        <v>0.36640553648271096</v>
      </c>
      <c r="N97" s="43">
        <f t="shared" si="24"/>
        <v>0.21833731217043126</v>
      </c>
      <c r="O97" s="3"/>
    </row>
    <row r="98" spans="1:15" x14ac:dyDescent="0.35">
      <c r="A98" s="48">
        <v>88.925600000000003</v>
      </c>
      <c r="B98" s="55">
        <f t="shared" si="19"/>
        <v>5450</v>
      </c>
      <c r="C98" s="49">
        <v>0.34379999999999999</v>
      </c>
      <c r="D98" s="49">
        <f t="shared" si="20"/>
        <v>15.471000000000002</v>
      </c>
      <c r="E98" s="50">
        <v>1.0792299999999999</v>
      </c>
      <c r="G98" s="39">
        <f t="shared" si="15"/>
        <v>72.543281340000007</v>
      </c>
      <c r="H98" s="16">
        <f t="shared" si="16"/>
        <v>573181.48219259258</v>
      </c>
      <c r="I98" s="16">
        <f t="shared" si="21"/>
        <v>573.18148219259263</v>
      </c>
      <c r="J98" s="16">
        <f t="shared" si="22"/>
        <v>41402.094883382546</v>
      </c>
      <c r="K98" s="16">
        <f t="shared" si="23"/>
        <v>41.402094883382546</v>
      </c>
      <c r="L98" s="16">
        <f t="shared" si="17"/>
        <v>41.661431050322712</v>
      </c>
      <c r="M98" s="16">
        <f t="shared" si="18"/>
        <v>0.37135066199028616</v>
      </c>
      <c r="N98" s="43">
        <f t="shared" si="24"/>
        <v>0.21542980311717513</v>
      </c>
      <c r="O98"/>
    </row>
    <row r="99" spans="1:15" ht="15" thickBot="1" x14ac:dyDescent="0.4">
      <c r="A99" s="51">
        <v>88.647400000000005</v>
      </c>
      <c r="B99" s="56">
        <f t="shared" si="19"/>
        <v>5500</v>
      </c>
      <c r="C99" s="52">
        <v>0.3488</v>
      </c>
      <c r="D99" s="52">
        <f t="shared" si="20"/>
        <v>15.696</v>
      </c>
      <c r="E99" s="53">
        <v>1.0836600000000001</v>
      </c>
      <c r="G99" s="40">
        <f t="shared" si="15"/>
        <v>72.316332735000003</v>
      </c>
      <c r="H99" s="41">
        <f t="shared" si="16"/>
        <v>571388.30802962964</v>
      </c>
      <c r="I99" s="41">
        <f t="shared" si="21"/>
        <v>571.38830802962968</v>
      </c>
      <c r="J99" s="41">
        <f t="shared" si="22"/>
        <v>41651.217603385696</v>
      </c>
      <c r="K99" s="41">
        <f>J99/1000</f>
        <v>41.651217603385696</v>
      </c>
      <c r="L99" s="41">
        <f t="shared" si="17"/>
        <v>41.912114235599063</v>
      </c>
      <c r="M99" s="41">
        <f t="shared" si="18"/>
        <v>0.3744979294475253</v>
      </c>
      <c r="N99" s="44">
        <f t="shared" si="24"/>
        <v>0.213619338611616</v>
      </c>
      <c r="O99"/>
    </row>
    <row r="100" spans="1:15" x14ac:dyDescent="0.35">
      <c r="L100"/>
      <c r="M100"/>
      <c r="N100"/>
    </row>
    <row r="101" spans="1:15" x14ac:dyDescent="0.35">
      <c r="L101"/>
      <c r="M101"/>
      <c r="N101"/>
    </row>
  </sheetData>
  <mergeCells count="7">
    <mergeCell ref="A5:E5"/>
    <mergeCell ref="H7:I7"/>
    <mergeCell ref="J7:K7"/>
    <mergeCell ref="R4:S4"/>
    <mergeCell ref="J6:K6"/>
    <mergeCell ref="H6:I6"/>
    <mergeCell ref="G5:N5"/>
  </mergeCells>
  <pageMargins left="0.7" right="0.7" top="0.75" bottom="0.75" header="0.3" footer="0.3"/>
  <pageSetup paperSize="9" orientation="portrait" r:id="rId1"/>
  <ignoredErrors>
    <ignoredError sqref="J10:J42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49ff73-cec0-4379-9da8-63ff3cc411b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1B451D30E41240A96500EC6D397FB6" ma:contentTypeVersion="15" ma:contentTypeDescription="Create a new document." ma:contentTypeScope="" ma:versionID="31f14bcccf0bd7fcf970161b726d3053">
  <xsd:schema xmlns:xsd="http://www.w3.org/2001/XMLSchema" xmlns:xs="http://www.w3.org/2001/XMLSchema" xmlns:p="http://schemas.microsoft.com/office/2006/metadata/properties" xmlns:ns3="be49ff73-cec0-4379-9da8-63ff3cc411bb" xmlns:ns4="90b58af8-24e5-4252-ab67-b2f2985aee88" targetNamespace="http://schemas.microsoft.com/office/2006/metadata/properties" ma:root="true" ma:fieldsID="70118e148784297b8befb76f1cee3960" ns3:_="" ns4:_="">
    <xsd:import namespace="be49ff73-cec0-4379-9da8-63ff3cc411bb"/>
    <xsd:import namespace="90b58af8-24e5-4252-ab67-b2f2985aee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49ff73-cec0-4379-9da8-63ff3cc411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58af8-24e5-4252-ab67-b2f2985aee8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7E1DE6-E260-424E-A3B8-0CAF82A991B3}">
  <ds:schemaRefs>
    <ds:schemaRef ds:uri="http://purl.org/dc/dcmitype/"/>
    <ds:schemaRef ds:uri="90b58af8-24e5-4252-ab67-b2f2985aee88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e49ff73-cec0-4379-9da8-63ff3cc411bb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A30338B-D765-4ADB-8B37-8A941C8A04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07E2EA-1C11-46EC-9262-CB6A0A8386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49ff73-cec0-4379-9da8-63ff3cc411bb"/>
    <ds:schemaRef ds:uri="90b58af8-24e5-4252-ab67-b2f2985aee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6</vt:i4>
      </vt:variant>
    </vt:vector>
  </HeadingPairs>
  <TitlesOfParts>
    <vt:vector size="7" baseType="lpstr">
      <vt:lpstr>GrE HnD BsC</vt:lpstr>
      <vt:lpstr>SFC V RPM</vt:lpstr>
      <vt:lpstr>Torque v RPM</vt:lpstr>
      <vt:lpstr>BP (KW) v RPM</vt:lpstr>
      <vt:lpstr>BPvTvRPM</vt:lpstr>
      <vt:lpstr>BMEP N TORQUE V RPM</vt:lpstr>
      <vt:lpstr>Thermal effciency &amp; bsfc v RPM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Jimmy Vine (2106621)</cp:lastModifiedBy>
  <cp:revision/>
  <dcterms:created xsi:type="dcterms:W3CDTF">2019-10-18T15:00:30Z</dcterms:created>
  <dcterms:modified xsi:type="dcterms:W3CDTF">2023-03-26T20:38:50Z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0x010100891B451D30E41240A96500EC6D397FB6</vt:lpwstr>
  </property>
  <property fmtid="{D5CDD505-2E9C-101B-9397-08002B2CF9AE}" pid="3" name="MediaServiceImageTags">
    <vt:lpwstr/>
  </property>
</Properties>
</file>