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cc5123cbf5b49e/Desktop/"/>
    </mc:Choice>
  </mc:AlternateContent>
  <xr:revisionPtr revIDLastSave="0" documentId="8_{F8A0F7E1-665D-417B-8EF9-1E0F18AC15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reblade COG" sheetId="1" r:id="rId1"/>
    <sheet name="EPure COG" sheetId="2" r:id="rId2"/>
    <sheet name="Fireblade Gearing Ratios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3" l="1"/>
  <c r="R12" i="3"/>
  <c r="Y12" i="3" s="1"/>
  <c r="E41" i="3"/>
  <c r="E35" i="3"/>
  <c r="E34" i="3"/>
  <c r="E33" i="3"/>
  <c r="E32" i="3"/>
  <c r="E31" i="3"/>
  <c r="E13" i="2"/>
  <c r="D13" i="2"/>
  <c r="G11" i="2"/>
  <c r="G9" i="2"/>
  <c r="G13" i="2" s="1"/>
  <c r="F9" i="2"/>
  <c r="F13" i="2" s="1"/>
  <c r="G11" i="1"/>
  <c r="D13" i="1"/>
  <c r="E13" i="1"/>
  <c r="G9" i="1"/>
  <c r="G13" i="1" s="1"/>
  <c r="F9" i="1"/>
  <c r="F13" i="1" s="1"/>
  <c r="M24" i="3" l="1"/>
  <c r="T24" i="3" s="1"/>
  <c r="O11" i="3"/>
  <c r="V11" i="3" s="1"/>
  <c r="R23" i="3"/>
  <c r="Y23" i="3" s="1"/>
  <c r="O13" i="3"/>
  <c r="V13" i="3" s="1"/>
  <c r="N25" i="3"/>
  <c r="U25" i="3" s="1"/>
  <c r="R13" i="3"/>
  <c r="Y13" i="3" s="1"/>
  <c r="R14" i="3"/>
  <c r="Y14" i="3" s="1"/>
  <c r="M18" i="3"/>
  <c r="T18" i="3" s="1"/>
  <c r="N12" i="3"/>
  <c r="U12" i="3" s="1"/>
  <c r="O4" i="3"/>
  <c r="V4" i="3" s="1"/>
  <c r="O20" i="3"/>
  <c r="V20" i="3" s="1"/>
  <c r="P13" i="3"/>
  <c r="W13" i="3" s="1"/>
  <c r="Q6" i="3"/>
  <c r="X6" i="3" s="1"/>
  <c r="Q22" i="3"/>
  <c r="X22" i="3" s="1"/>
  <c r="R15" i="3"/>
  <c r="Y15" i="3" s="1"/>
  <c r="R21" i="3"/>
  <c r="Y21" i="3" s="1"/>
  <c r="N19" i="3"/>
  <c r="U19" i="3" s="1"/>
  <c r="Q14" i="3"/>
  <c r="X14" i="3" s="1"/>
  <c r="N5" i="3"/>
  <c r="U5" i="3" s="1"/>
  <c r="M17" i="3"/>
  <c r="T17" i="3" s="1"/>
  <c r="O19" i="3"/>
  <c r="V19" i="3" s="1"/>
  <c r="Q5" i="3"/>
  <c r="X5" i="3" s="1"/>
  <c r="M19" i="3"/>
  <c r="T19" i="3" s="1"/>
  <c r="N13" i="3"/>
  <c r="U13" i="3" s="1"/>
  <c r="O5" i="3"/>
  <c r="V5" i="3" s="1"/>
  <c r="O21" i="3"/>
  <c r="V21" i="3" s="1"/>
  <c r="P14" i="3"/>
  <c r="W14" i="3" s="1"/>
  <c r="Q7" i="3"/>
  <c r="X7" i="3" s="1"/>
  <c r="Q23" i="3"/>
  <c r="X23" i="3" s="1"/>
  <c r="R16" i="3"/>
  <c r="Y16" i="3" s="1"/>
  <c r="R5" i="3"/>
  <c r="Y5" i="3" s="1"/>
  <c r="M9" i="3"/>
  <c r="T9" i="3" s="1"/>
  <c r="P4" i="3"/>
  <c r="W4" i="3" s="1"/>
  <c r="P21" i="3"/>
  <c r="W21" i="3" s="1"/>
  <c r="P22" i="3"/>
  <c r="W22" i="3" s="1"/>
  <c r="P12" i="3"/>
  <c r="W12" i="3" s="1"/>
  <c r="M12" i="3"/>
  <c r="T12" i="3" s="1"/>
  <c r="Q21" i="3"/>
  <c r="X21" i="3" s="1"/>
  <c r="M20" i="3"/>
  <c r="T20" i="3" s="1"/>
  <c r="N14" i="3"/>
  <c r="U14" i="3" s="1"/>
  <c r="O6" i="3"/>
  <c r="V6" i="3" s="1"/>
  <c r="O22" i="3"/>
  <c r="V22" i="3" s="1"/>
  <c r="P15" i="3"/>
  <c r="W15" i="3" s="1"/>
  <c r="Q8" i="3"/>
  <c r="X8" i="3" s="1"/>
  <c r="Q24" i="3"/>
  <c r="X24" i="3" s="1"/>
  <c r="R17" i="3"/>
  <c r="Y17" i="3" s="1"/>
  <c r="P19" i="3"/>
  <c r="W19" i="3" s="1"/>
  <c r="R22" i="3"/>
  <c r="Y22" i="3" s="1"/>
  <c r="O12" i="3"/>
  <c r="V12" i="3" s="1"/>
  <c r="Q15" i="3"/>
  <c r="X15" i="3" s="1"/>
  <c r="Q20" i="3"/>
  <c r="X20" i="3" s="1"/>
  <c r="E26" i="3"/>
  <c r="N15" i="3"/>
  <c r="U15" i="3" s="1"/>
  <c r="O7" i="3"/>
  <c r="V7" i="3" s="1"/>
  <c r="O23" i="3"/>
  <c r="V23" i="3" s="1"/>
  <c r="P16" i="3"/>
  <c r="W16" i="3" s="1"/>
  <c r="Q9" i="3"/>
  <c r="X9" i="3" s="1"/>
  <c r="Q25" i="3"/>
  <c r="X25" i="3" s="1"/>
  <c r="R18" i="3"/>
  <c r="Y18" i="3" s="1"/>
  <c r="O18" i="3"/>
  <c r="V18" i="3" s="1"/>
  <c r="M21" i="3"/>
  <c r="T21" i="3" s="1"/>
  <c r="M6" i="3"/>
  <c r="T6" i="3" s="1"/>
  <c r="M22" i="3"/>
  <c r="T22" i="3" s="1"/>
  <c r="N16" i="3"/>
  <c r="U16" i="3" s="1"/>
  <c r="O8" i="3"/>
  <c r="V8" i="3" s="1"/>
  <c r="O24" i="3"/>
  <c r="V24" i="3" s="1"/>
  <c r="P18" i="3"/>
  <c r="W18" i="3" s="1"/>
  <c r="Q10" i="3"/>
  <c r="X10" i="3" s="1"/>
  <c r="E29" i="3"/>
  <c r="R19" i="3"/>
  <c r="Y19" i="3" s="1"/>
  <c r="Q12" i="3"/>
  <c r="X12" i="3" s="1"/>
  <c r="E25" i="3"/>
  <c r="M10" i="3"/>
  <c r="T10" i="3" s="1"/>
  <c r="R7" i="3"/>
  <c r="Y7" i="3" s="1"/>
  <c r="N21" i="3"/>
  <c r="U21" i="3" s="1"/>
  <c r="N10" i="3"/>
  <c r="U10" i="3" s="1"/>
  <c r="Q4" i="3"/>
  <c r="X4" i="3" s="1"/>
  <c r="N11" i="3"/>
  <c r="U11" i="3" s="1"/>
  <c r="P11" i="3"/>
  <c r="W11" i="3" s="1"/>
  <c r="M5" i="3"/>
  <c r="T5" i="3" s="1"/>
  <c r="M7" i="3"/>
  <c r="T7" i="3" s="1"/>
  <c r="M23" i="3"/>
  <c r="T23" i="3" s="1"/>
  <c r="N17" i="3"/>
  <c r="U17" i="3" s="1"/>
  <c r="O9" i="3"/>
  <c r="V9" i="3" s="1"/>
  <c r="O25" i="3"/>
  <c r="V25" i="3" s="1"/>
  <c r="P17" i="3"/>
  <c r="W17" i="3" s="1"/>
  <c r="Q11" i="3"/>
  <c r="X11" i="3" s="1"/>
  <c r="R4" i="3"/>
  <c r="Y4" i="3" s="1"/>
  <c r="R20" i="3"/>
  <c r="Y20" i="3" s="1"/>
  <c r="E27" i="3"/>
  <c r="P20" i="3"/>
  <c r="W20" i="3" s="1"/>
  <c r="P5" i="3"/>
  <c r="W5" i="3" s="1"/>
  <c r="P6" i="3"/>
  <c r="W6" i="3" s="1"/>
  <c r="M14" i="3"/>
  <c r="T14" i="3" s="1"/>
  <c r="O14" i="3"/>
  <c r="V14" i="3" s="1"/>
  <c r="Q16" i="3"/>
  <c r="X16" i="3" s="1"/>
  <c r="M15" i="3"/>
  <c r="T15" i="3" s="1"/>
  <c r="N23" i="3"/>
  <c r="U23" i="3" s="1"/>
  <c r="P8" i="3"/>
  <c r="W8" i="3" s="1"/>
  <c r="P24" i="3"/>
  <c r="W24" i="3" s="1"/>
  <c r="Q17" i="3"/>
  <c r="X17" i="3" s="1"/>
  <c r="R10" i="3"/>
  <c r="Y10" i="3" s="1"/>
  <c r="M4" i="3"/>
  <c r="T4" i="3" s="1"/>
  <c r="M8" i="3"/>
  <c r="T8" i="3" s="1"/>
  <c r="O10" i="3"/>
  <c r="V10" i="3" s="1"/>
  <c r="R6" i="3"/>
  <c r="Y6" i="3" s="1"/>
  <c r="N4" i="3"/>
  <c r="U4" i="3" s="1"/>
  <c r="M11" i="3"/>
  <c r="T11" i="3" s="1"/>
  <c r="R8" i="3"/>
  <c r="Y8" i="3" s="1"/>
  <c r="N6" i="3"/>
  <c r="U6" i="3" s="1"/>
  <c r="P7" i="3"/>
  <c r="W7" i="3" s="1"/>
  <c r="R9" i="3"/>
  <c r="Y9" i="3" s="1"/>
  <c r="O15" i="3"/>
  <c r="V15" i="3" s="1"/>
  <c r="M16" i="3"/>
  <c r="T16" i="3" s="1"/>
  <c r="N8" i="3"/>
  <c r="U8" i="3" s="1"/>
  <c r="N24" i="3"/>
  <c r="U24" i="3" s="1"/>
  <c r="O16" i="3"/>
  <c r="V16" i="3" s="1"/>
  <c r="P9" i="3"/>
  <c r="W9" i="3" s="1"/>
  <c r="P25" i="3"/>
  <c r="W25" i="3" s="1"/>
  <c r="Q18" i="3"/>
  <c r="X18" i="3" s="1"/>
  <c r="R11" i="3"/>
  <c r="Y11" i="3" s="1"/>
  <c r="E24" i="3"/>
  <c r="N18" i="3"/>
  <c r="U18" i="3" s="1"/>
  <c r="Q13" i="3"/>
  <c r="X13" i="3" s="1"/>
  <c r="N20" i="3"/>
  <c r="U20" i="3" s="1"/>
  <c r="R24" i="3"/>
  <c r="Y24" i="3" s="1"/>
  <c r="N22" i="3"/>
  <c r="U22" i="3" s="1"/>
  <c r="P23" i="3"/>
  <c r="W23" i="3" s="1"/>
  <c r="R25" i="3"/>
  <c r="Y25" i="3" s="1"/>
  <c r="N7" i="3"/>
  <c r="U7" i="3" s="1"/>
  <c r="M13" i="3"/>
  <c r="T13" i="3" s="1"/>
  <c r="N9" i="3"/>
  <c r="U9" i="3" s="1"/>
  <c r="M25" i="3"/>
  <c r="T25" i="3" s="1"/>
  <c r="O17" i="3"/>
  <c r="V17" i="3" s="1"/>
  <c r="P10" i="3"/>
  <c r="W10" i="3" s="1"/>
  <c r="E28" i="3"/>
  <c r="Q19" i="3"/>
  <c r="X19" i="3" s="1"/>
</calcChain>
</file>

<file path=xl/sharedStrings.xml><?xml version="1.0" encoding="utf-8"?>
<sst xmlns="http://schemas.openxmlformats.org/spreadsheetml/2006/main" count="99" uniqueCount="68">
  <si>
    <t>CBR 1000 RR Centre of Gravity</t>
  </si>
  <si>
    <t>All values to 3 d.p</t>
  </si>
  <si>
    <t>X=(Wr*L)/Wt</t>
  </si>
  <si>
    <t>Load(kg)</t>
  </si>
  <si>
    <t>Front</t>
  </si>
  <si>
    <t>Front With Rider</t>
  </si>
  <si>
    <t>Rear</t>
  </si>
  <si>
    <t>Rear With Rider</t>
  </si>
  <si>
    <t>Y=((L*(Wr-WrLift))/(Wt*tantheta))+R</t>
  </si>
  <si>
    <t xml:space="preserve">Load(kg) (Elevated) </t>
  </si>
  <si>
    <t>Rear with Rider</t>
  </si>
  <si>
    <t>Load Adjustments (kg)</t>
  </si>
  <si>
    <t>Rider Weight</t>
  </si>
  <si>
    <t>Stand Weight</t>
  </si>
  <si>
    <t>Rear Adjusted</t>
  </si>
  <si>
    <t>Rear With Rider Adjusted</t>
  </si>
  <si>
    <t>Length measurements</t>
  </si>
  <si>
    <t>Wheelbase (m)</t>
  </si>
  <si>
    <t>Stand Height (m)</t>
  </si>
  <si>
    <t>Average Wheel Radius (m)</t>
  </si>
  <si>
    <t>tan(theta)</t>
  </si>
  <si>
    <t>Centre of Gravity</t>
  </si>
  <si>
    <t>COG Along X Axis (m)</t>
  </si>
  <si>
    <t>With Rider (m)</t>
  </si>
  <si>
    <t>COG Along Y Axis (m)</t>
  </si>
  <si>
    <t>EM EPURE Centre of Gravity</t>
  </si>
  <si>
    <t>Rider Weight (kg)</t>
  </si>
  <si>
    <t>Stand Weight (kg)</t>
  </si>
  <si>
    <t>COG Along X Axis</t>
  </si>
  <si>
    <t>With Rider</t>
  </si>
  <si>
    <t>COG Along Y Axis</t>
  </si>
  <si>
    <t>CBR 1000 RR Gear Ratios</t>
  </si>
  <si>
    <t>RPM</t>
  </si>
  <si>
    <t>Power (kw)</t>
  </si>
  <si>
    <t>Torque (Nm)</t>
  </si>
  <si>
    <t>Speed (km/h)</t>
  </si>
  <si>
    <t>Road Speed 1st</t>
  </si>
  <si>
    <t>Road Speed 2nd</t>
  </si>
  <si>
    <t>Road Speed 3rd</t>
  </si>
  <si>
    <t>Road Speed 4th</t>
  </si>
  <si>
    <t>Road Speed 5th</t>
  </si>
  <si>
    <t>Road Speed 6th</t>
  </si>
  <si>
    <t>Driving Force (N)</t>
  </si>
  <si>
    <t>Driving Force 1st</t>
  </si>
  <si>
    <t>Driving Force 2nd</t>
  </si>
  <si>
    <t>Driving Force 3rd</t>
  </si>
  <si>
    <t>Driving Force 4th</t>
  </si>
  <si>
    <t>Driving Force 5th</t>
  </si>
  <si>
    <t>Driving Force 6th</t>
  </si>
  <si>
    <t>Quoted Redline</t>
  </si>
  <si>
    <t>Primary</t>
  </si>
  <si>
    <t>Final</t>
  </si>
  <si>
    <t>Gear ratios</t>
  </si>
  <si>
    <t>Rear Tyre Size</t>
  </si>
  <si>
    <t>Sprocket</t>
  </si>
  <si>
    <t>Wheel Diameter</t>
  </si>
  <si>
    <t>Speed</t>
  </si>
  <si>
    <t>Peak</t>
  </si>
  <si>
    <t>Max</t>
  </si>
  <si>
    <t>Next gear RPM</t>
  </si>
  <si>
    <t>Chain</t>
  </si>
  <si>
    <t>Size</t>
  </si>
  <si>
    <t>Links</t>
  </si>
  <si>
    <t>DID 50VM2</t>
  </si>
  <si>
    <t>Front sprocket to swingarm pivot (mm)</t>
  </si>
  <si>
    <t>Swingarm length</t>
  </si>
  <si>
    <t>Honda Motor Co. (2005), "CBR1000RR FIREBLADE OWNER'S MANUAL", Honda Motor Co. Ltd., pp.55, pp.109-115, pp.149</t>
  </si>
  <si>
    <t>Honda Motor Co. (2004), "CBR1000RR - Specifications" [Online], Honda Motor Co. Ltd., https://hondanews.com/en-US/releases/cbr1000rr-specifications?l=en-US&amp;mode=print, accessed 12/12/2021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</si>
</sst>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8EA9DB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164" fontId="0" fillId="3" borderId="0" xfId="0" applyNumberFormat="1" applyFill="1"/>
    <xf numFmtId="164" fontId="3" fillId="3" borderId="0" xfId="0" applyNumberFormat="1" applyFont="1" applyFill="1"/>
    <xf numFmtId="164" fontId="3" fillId="5" borderId="2" xfId="0" applyNumberFormat="1" applyFont="1" applyFill="1" applyBorder="1"/>
    <xf numFmtId="164" fontId="3" fillId="5" borderId="10" xfId="0" applyNumberFormat="1" applyFont="1" applyFill="1" applyBorder="1"/>
    <xf numFmtId="164" fontId="3" fillId="5" borderId="11" xfId="0" applyNumberFormat="1" applyFont="1" applyFill="1" applyBorder="1"/>
    <xf numFmtId="164" fontId="1" fillId="0" borderId="0" xfId="0" applyNumberFormat="1" applyFont="1"/>
    <xf numFmtId="164" fontId="0" fillId="4" borderId="6" xfId="0" applyNumberFormat="1" applyFill="1" applyBorder="1"/>
    <xf numFmtId="164" fontId="0" fillId="2" borderId="1" xfId="0" applyNumberFormat="1" applyFill="1" applyBorder="1"/>
    <xf numFmtId="164" fontId="0" fillId="3" borderId="5" xfId="0" applyNumberFormat="1" applyFill="1" applyBorder="1"/>
    <xf numFmtId="164" fontId="0" fillId="3" borderId="1" xfId="0" applyNumberFormat="1" applyFill="1" applyBorder="1"/>
    <xf numFmtId="164" fontId="0" fillId="4" borderId="2" xfId="0" applyNumberFormat="1" applyFill="1" applyBorder="1"/>
    <xf numFmtId="164" fontId="2" fillId="2" borderId="1" xfId="0" applyNumberFormat="1" applyFont="1" applyFill="1" applyBorder="1"/>
    <xf numFmtId="164" fontId="0" fillId="4" borderId="4" xfId="0" applyNumberFormat="1" applyFill="1" applyBorder="1"/>
    <xf numFmtId="164" fontId="0" fillId="2" borderId="3" xfId="0" applyNumberFormat="1" applyFill="1" applyBorder="1"/>
    <xf numFmtId="164" fontId="2" fillId="2" borderId="3" xfId="0" applyNumberFormat="1" applyFont="1" applyFill="1" applyBorder="1"/>
    <xf numFmtId="164" fontId="1" fillId="0" borderId="1" xfId="0" quotePrefix="1" applyNumberFormat="1" applyFont="1" applyBorder="1"/>
    <xf numFmtId="164" fontId="0" fillId="5" borderId="2" xfId="0" applyNumberFormat="1" applyFill="1" applyBorder="1"/>
    <xf numFmtId="164" fontId="0" fillId="5" borderId="7" xfId="0" applyNumberFormat="1" applyFill="1" applyBorder="1"/>
    <xf numFmtId="164" fontId="0" fillId="5" borderId="8" xfId="0" applyNumberFormat="1" applyFill="1" applyBorder="1"/>
    <xf numFmtId="164" fontId="4" fillId="6" borderId="12" xfId="0" applyNumberFormat="1" applyFont="1" applyFill="1" applyBorder="1"/>
    <xf numFmtId="164" fontId="4" fillId="6" borderId="13" xfId="0" applyNumberFormat="1" applyFont="1" applyFill="1" applyBorder="1"/>
    <xf numFmtId="164" fontId="4" fillId="6" borderId="14" xfId="0" applyNumberFormat="1" applyFont="1" applyFill="1" applyBorder="1"/>
    <xf numFmtId="164" fontId="4" fillId="7" borderId="15" xfId="0" applyNumberFormat="1" applyFont="1" applyFill="1" applyBorder="1"/>
    <xf numFmtId="164" fontId="4" fillId="7" borderId="16" xfId="0" applyNumberFormat="1" applyFont="1" applyFill="1" applyBorder="1"/>
    <xf numFmtId="164" fontId="4" fillId="7" borderId="17" xfId="0" applyNumberFormat="1" applyFont="1" applyFill="1" applyBorder="1"/>
    <xf numFmtId="164" fontId="4" fillId="6" borderId="15" xfId="0" applyNumberFormat="1" applyFont="1" applyFill="1" applyBorder="1"/>
    <xf numFmtId="164" fontId="4" fillId="6" borderId="16" xfId="0" applyNumberFormat="1" applyFont="1" applyFill="1" applyBorder="1"/>
    <xf numFmtId="164" fontId="4" fillId="6" borderId="17" xfId="0" applyNumberFormat="1" applyFont="1" applyFill="1" applyBorder="1"/>
    <xf numFmtId="164" fontId="4" fillId="7" borderId="18" xfId="0" applyNumberFormat="1" applyFont="1" applyFill="1" applyBorder="1"/>
    <xf numFmtId="164" fontId="4" fillId="7" borderId="19" xfId="0" applyNumberFormat="1" applyFont="1" applyFill="1" applyBorder="1"/>
    <xf numFmtId="164" fontId="3" fillId="2" borderId="1" xfId="0" applyNumberFormat="1" applyFont="1" applyFill="1" applyBorder="1"/>
    <xf numFmtId="164" fontId="4" fillId="6" borderId="20" xfId="0" applyNumberFormat="1" applyFont="1" applyFill="1" applyBorder="1"/>
    <xf numFmtId="164" fontId="4" fillId="6" borderId="21" xfId="0" applyNumberFormat="1" applyFont="1" applyFill="1" applyBorder="1"/>
    <xf numFmtId="164" fontId="4" fillId="6" borderId="22" xfId="0" applyNumberFormat="1" applyFont="1" applyFill="1" applyBorder="1"/>
    <xf numFmtId="164" fontId="4" fillId="7" borderId="2" xfId="0" applyNumberFormat="1" applyFont="1" applyFill="1" applyBorder="1"/>
    <xf numFmtId="164" fontId="4" fillId="7" borderId="1" xfId="0" applyNumberFormat="1" applyFont="1" applyFill="1" applyBorder="1"/>
    <xf numFmtId="164" fontId="1" fillId="7" borderId="1" xfId="0" applyNumberFormat="1" applyFont="1" applyFill="1" applyBorder="1"/>
    <xf numFmtId="164" fontId="2" fillId="0" borderId="1" xfId="0" quotePrefix="1" applyNumberFormat="1" applyFont="1" applyBorder="1"/>
    <xf numFmtId="164" fontId="4" fillId="6" borderId="4" xfId="0" applyNumberFormat="1" applyFont="1" applyFill="1" applyBorder="1"/>
    <xf numFmtId="164" fontId="4" fillId="6" borderId="10" xfId="0" applyNumberFormat="1" applyFont="1" applyFill="1" applyBorder="1"/>
    <xf numFmtId="164" fontId="4" fillId="6" borderId="11" xfId="0" applyNumberFormat="1" applyFont="1" applyFill="1" applyBorder="1"/>
    <xf numFmtId="164" fontId="1" fillId="0" borderId="1" xfId="0" applyNumberFormat="1" applyFont="1" applyBorder="1"/>
    <xf numFmtId="164" fontId="4" fillId="7" borderId="3" xfId="0" applyNumberFormat="1" applyFont="1" applyFill="1" applyBorder="1"/>
    <xf numFmtId="164" fontId="1" fillId="0" borderId="2" xfId="0" applyNumberFormat="1" applyFont="1" applyBorder="1"/>
    <xf numFmtId="164" fontId="1" fillId="0" borderId="9" xfId="0" quotePrefix="1" applyNumberFormat="1" applyFont="1" applyBorder="1"/>
    <xf numFmtId="164" fontId="1" fillId="7" borderId="2" xfId="0" applyNumberFormat="1" applyFont="1" applyFill="1" applyBorder="1"/>
    <xf numFmtId="164" fontId="4" fillId="7" borderId="4" xfId="0" applyNumberFormat="1" applyFont="1" applyFill="1" applyBorder="1"/>
    <xf numFmtId="164" fontId="1" fillId="0" borderId="3" xfId="0" applyNumberFormat="1" applyFont="1" applyBorder="1"/>
    <xf numFmtId="164" fontId="4" fillId="7" borderId="7" xfId="0" applyNumberFormat="1" applyFont="1" applyFill="1" applyBorder="1"/>
    <xf numFmtId="164" fontId="4" fillId="7" borderId="8" xfId="0" applyNumberFormat="1" applyFont="1" applyFill="1" applyBorder="1"/>
    <xf numFmtId="164" fontId="4" fillId="6" borderId="5" xfId="0" applyNumberFormat="1" applyFont="1" applyFill="1" applyBorder="1"/>
    <xf numFmtId="164" fontId="4" fillId="6" borderId="0" xfId="0" applyNumberFormat="1" applyFont="1" applyFill="1"/>
    <xf numFmtId="164" fontId="4" fillId="6" borderId="9" xfId="0" applyNumberFormat="1" applyFont="1" applyFill="1" applyBorder="1"/>
    <xf numFmtId="164" fontId="1" fillId="0" borderId="8" xfId="0" applyNumberFormat="1" applyFont="1" applyBorder="1"/>
    <xf numFmtId="164" fontId="4" fillId="3" borderId="0" xfId="0" applyNumberFormat="1" applyFont="1" applyFill="1"/>
    <xf numFmtId="164" fontId="1" fillId="3" borderId="0" xfId="0" applyNumberFormat="1" applyFont="1" applyFill="1"/>
    <xf numFmtId="164" fontId="2" fillId="3" borderId="0" xfId="0" quotePrefix="1" applyNumberFormat="1" applyFont="1" applyFill="1"/>
    <xf numFmtId="164" fontId="1" fillId="3" borderId="0" xfId="0" quotePrefix="1" applyNumberFormat="1" applyFont="1" applyFill="1"/>
    <xf numFmtId="164" fontId="0" fillId="3" borderId="0" xfId="0" applyNumberFormat="1" applyFill="1" applyBorder="1"/>
    <xf numFmtId="164" fontId="0" fillId="3" borderId="2" xfId="0" applyNumberFormat="1" applyFill="1" applyBorder="1"/>
    <xf numFmtId="164" fontId="3" fillId="3" borderId="0" xfId="0" applyNumberFormat="1" applyFont="1" applyFill="1" applyBorder="1"/>
    <xf numFmtId="0" fontId="1" fillId="3" borderId="0" xfId="0" quotePrefix="1" applyFont="1" applyFill="1" applyBorder="1"/>
    <xf numFmtId="164" fontId="0" fillId="5" borderId="3" xfId="0" applyNumberFormat="1" applyFill="1" applyBorder="1"/>
    <xf numFmtId="164" fontId="0" fillId="5" borderId="4" xfId="0" applyNumberFormat="1" applyFill="1" applyBorder="1"/>
    <xf numFmtId="164" fontId="0" fillId="3" borderId="8" xfId="0" applyNumberFormat="1" applyFill="1" applyBorder="1"/>
    <xf numFmtId="164" fontId="0" fillId="3" borderId="23" xfId="0" applyNumberFormat="1" applyFill="1" applyBorder="1"/>
    <xf numFmtId="164" fontId="1" fillId="0" borderId="2" xfId="0" quotePrefix="1" applyNumberFormat="1" applyFont="1" applyBorder="1"/>
    <xf numFmtId="164" fontId="0" fillId="3" borderId="24" xfId="0" applyNumberFormat="1" applyFill="1" applyBorder="1"/>
    <xf numFmtId="164" fontId="0" fillId="2" borderId="8" xfId="0" applyNumberFormat="1" applyFill="1" applyBorder="1"/>
    <xf numFmtId="164" fontId="5" fillId="5" borderId="3" xfId="0" applyNumberFormat="1" applyFont="1" applyFill="1" applyBorder="1"/>
    <xf numFmtId="164" fontId="5" fillId="5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Driving</a:t>
            </a:r>
            <a:r>
              <a:rPr lang="en-GB" baseline="0"/>
              <a:t> Force</a:t>
            </a:r>
            <a:r>
              <a:rPr lang="en-GB"/>
              <a:t> Against Speed</a:t>
            </a:r>
          </a:p>
        </c:rich>
      </c:tx>
      <c:layout>
        <c:manualLayout>
          <c:xMode val="edge"/>
          <c:yMode val="edge"/>
          <c:x val="0.44309574045732875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367908391461934"/>
          <c:y val="5.0925925925925923E-2"/>
          <c:w val="0.82286639651370008"/>
          <c:h val="0.8416746864975212"/>
        </c:manualLayout>
      </c:layout>
      <c:lineChart>
        <c:grouping val="standard"/>
        <c:varyColors val="0"/>
        <c:ser>
          <c:idx val="0"/>
          <c:order val="0"/>
          <c:tx>
            <c:v>1st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'Fireblade Gearing Ratios'!$M$4:$R$25</c:f>
              <c:multiLvlStrCache>
                <c:ptCount val="22"/>
                <c:lvl>
                  <c:pt idx="0">
                    <c:v>24.580</c:v>
                  </c:pt>
                  <c:pt idx="1">
                    <c:v>36.870</c:v>
                  </c:pt>
                  <c:pt idx="2">
                    <c:v>49.160</c:v>
                  </c:pt>
                  <c:pt idx="3">
                    <c:v>61.450</c:v>
                  </c:pt>
                  <c:pt idx="4">
                    <c:v>73.740</c:v>
                  </c:pt>
                  <c:pt idx="5">
                    <c:v>86.030</c:v>
                  </c:pt>
                  <c:pt idx="6">
                    <c:v>98.320</c:v>
                  </c:pt>
                  <c:pt idx="7">
                    <c:v>110.610</c:v>
                  </c:pt>
                  <c:pt idx="8">
                    <c:v>122.900</c:v>
                  </c:pt>
                  <c:pt idx="9">
                    <c:v>135.190</c:v>
                  </c:pt>
                  <c:pt idx="10">
                    <c:v>147.480</c:v>
                  </c:pt>
                  <c:pt idx="11">
                    <c:v>159.769</c:v>
                  </c:pt>
                  <c:pt idx="12">
                    <c:v>172.059</c:v>
                  </c:pt>
                  <c:pt idx="13">
                    <c:v>184.349</c:v>
                  </c:pt>
                  <c:pt idx="14">
                    <c:v>196.639</c:v>
                  </c:pt>
                  <c:pt idx="15">
                    <c:v>208.929</c:v>
                  </c:pt>
                  <c:pt idx="16">
                    <c:v>221.219</c:v>
                  </c:pt>
                  <c:pt idx="17">
                    <c:v>233.509</c:v>
                  </c:pt>
                  <c:pt idx="18">
                    <c:v>245.799</c:v>
                  </c:pt>
                  <c:pt idx="19">
                    <c:v>258.089</c:v>
                  </c:pt>
                  <c:pt idx="20">
                    <c:v>270.379</c:v>
                  </c:pt>
                  <c:pt idx="21">
                    <c:v>282.669</c:v>
                  </c:pt>
                </c:lvl>
                <c:lvl>
                  <c:pt idx="0">
                    <c:v>22.810</c:v>
                  </c:pt>
                  <c:pt idx="1">
                    <c:v>34.215</c:v>
                  </c:pt>
                  <c:pt idx="2">
                    <c:v>45.620</c:v>
                  </c:pt>
                  <c:pt idx="3">
                    <c:v>57.025</c:v>
                  </c:pt>
                  <c:pt idx="4">
                    <c:v>68.431</c:v>
                  </c:pt>
                  <c:pt idx="5">
                    <c:v>79.836</c:v>
                  </c:pt>
                  <c:pt idx="6">
                    <c:v>91.241</c:v>
                  </c:pt>
                  <c:pt idx="7">
                    <c:v>102.646</c:v>
                  </c:pt>
                  <c:pt idx="8">
                    <c:v>114.051</c:v>
                  </c:pt>
                  <c:pt idx="9">
                    <c:v>125.456</c:v>
                  </c:pt>
                  <c:pt idx="10">
                    <c:v>136.861</c:v>
                  </c:pt>
                  <c:pt idx="11">
                    <c:v>148.266</c:v>
                  </c:pt>
                  <c:pt idx="12">
                    <c:v>159.671</c:v>
                  </c:pt>
                  <c:pt idx="13">
                    <c:v>171.076</c:v>
                  </c:pt>
                  <c:pt idx="14">
                    <c:v>182.481</c:v>
                  </c:pt>
                  <c:pt idx="15">
                    <c:v>193.886</c:v>
                  </c:pt>
                  <c:pt idx="16">
                    <c:v>205.292</c:v>
                  </c:pt>
                  <c:pt idx="17">
                    <c:v>216.697</c:v>
                  </c:pt>
                  <c:pt idx="18">
                    <c:v>228.102</c:v>
                  </c:pt>
                  <c:pt idx="19">
                    <c:v>239.507</c:v>
                  </c:pt>
                  <c:pt idx="20">
                    <c:v>250.912</c:v>
                  </c:pt>
                  <c:pt idx="21">
                    <c:v>262.317</c:v>
                  </c:pt>
                </c:lvl>
                <c:lvl>
                  <c:pt idx="0">
                    <c:v>20.647</c:v>
                  </c:pt>
                  <c:pt idx="1">
                    <c:v>30.971</c:v>
                  </c:pt>
                  <c:pt idx="2">
                    <c:v>41.294</c:v>
                  </c:pt>
                  <c:pt idx="3">
                    <c:v>51.618</c:v>
                  </c:pt>
                  <c:pt idx="4">
                    <c:v>61.941</c:v>
                  </c:pt>
                  <c:pt idx="5">
                    <c:v>72.265</c:v>
                  </c:pt>
                  <c:pt idx="6">
                    <c:v>82.589</c:v>
                  </c:pt>
                  <c:pt idx="7">
                    <c:v>92.912</c:v>
                  </c:pt>
                  <c:pt idx="8">
                    <c:v>103.236</c:v>
                  </c:pt>
                  <c:pt idx="9">
                    <c:v>113.559</c:v>
                  </c:pt>
                  <c:pt idx="10">
                    <c:v>123.883</c:v>
                  </c:pt>
                  <c:pt idx="11">
                    <c:v>134.206</c:v>
                  </c:pt>
                  <c:pt idx="12">
                    <c:v>144.530</c:v>
                  </c:pt>
                  <c:pt idx="13">
                    <c:v>154.854</c:v>
                  </c:pt>
                  <c:pt idx="14">
                    <c:v>165.177</c:v>
                  </c:pt>
                  <c:pt idx="15">
                    <c:v>175.501</c:v>
                  </c:pt>
                  <c:pt idx="16">
                    <c:v>185.824</c:v>
                  </c:pt>
                  <c:pt idx="17">
                    <c:v>196.148</c:v>
                  </c:pt>
                  <c:pt idx="18">
                    <c:v>206.471</c:v>
                  </c:pt>
                  <c:pt idx="19">
                    <c:v>216.795</c:v>
                  </c:pt>
                  <c:pt idx="20">
                    <c:v>227.118</c:v>
                  </c:pt>
                  <c:pt idx="21">
                    <c:v>237.442</c:v>
                  </c:pt>
                </c:lvl>
                <c:lvl>
                  <c:pt idx="0">
                    <c:v>18.058</c:v>
                  </c:pt>
                  <c:pt idx="1">
                    <c:v>27.087</c:v>
                  </c:pt>
                  <c:pt idx="2">
                    <c:v>36.116</c:v>
                  </c:pt>
                  <c:pt idx="3">
                    <c:v>45.145</c:v>
                  </c:pt>
                  <c:pt idx="4">
                    <c:v>54.174</c:v>
                  </c:pt>
                  <c:pt idx="5">
                    <c:v>63.203</c:v>
                  </c:pt>
                  <c:pt idx="6">
                    <c:v>72.232</c:v>
                  </c:pt>
                  <c:pt idx="7">
                    <c:v>81.261</c:v>
                  </c:pt>
                  <c:pt idx="8">
                    <c:v>90.290</c:v>
                  </c:pt>
                  <c:pt idx="9">
                    <c:v>99.319</c:v>
                  </c:pt>
                  <c:pt idx="10">
                    <c:v>108.348</c:v>
                  </c:pt>
                  <c:pt idx="11">
                    <c:v>117.377</c:v>
                  </c:pt>
                  <c:pt idx="12">
                    <c:v>126.406</c:v>
                  </c:pt>
                  <c:pt idx="13">
                    <c:v>135.435</c:v>
                  </c:pt>
                  <c:pt idx="14">
                    <c:v>144.464</c:v>
                  </c:pt>
                  <c:pt idx="15">
                    <c:v>153.493</c:v>
                  </c:pt>
                  <c:pt idx="16">
                    <c:v>162.522</c:v>
                  </c:pt>
                  <c:pt idx="17">
                    <c:v>171.551</c:v>
                  </c:pt>
                  <c:pt idx="18">
                    <c:v>180.580</c:v>
                  </c:pt>
                  <c:pt idx="19">
                    <c:v>189.610</c:v>
                  </c:pt>
                  <c:pt idx="20">
                    <c:v>198.639</c:v>
                  </c:pt>
                  <c:pt idx="21">
                    <c:v>207.668</c:v>
                  </c:pt>
                </c:lvl>
                <c:lvl>
                  <c:pt idx="0">
                    <c:v>14.688</c:v>
                  </c:pt>
                  <c:pt idx="1">
                    <c:v>22.033</c:v>
                  </c:pt>
                  <c:pt idx="2">
                    <c:v>29.377</c:v>
                  </c:pt>
                  <c:pt idx="3">
                    <c:v>36.721</c:v>
                  </c:pt>
                  <c:pt idx="4">
                    <c:v>44.065</c:v>
                  </c:pt>
                  <c:pt idx="5">
                    <c:v>51.409</c:v>
                  </c:pt>
                  <c:pt idx="6">
                    <c:v>58.753</c:v>
                  </c:pt>
                  <c:pt idx="7">
                    <c:v>66.098</c:v>
                  </c:pt>
                  <c:pt idx="8">
                    <c:v>73.442</c:v>
                  </c:pt>
                  <c:pt idx="9">
                    <c:v>80.786</c:v>
                  </c:pt>
                  <c:pt idx="10">
                    <c:v>88.130</c:v>
                  </c:pt>
                  <c:pt idx="11">
                    <c:v>95.474</c:v>
                  </c:pt>
                  <c:pt idx="12">
                    <c:v>102.819</c:v>
                  </c:pt>
                  <c:pt idx="13">
                    <c:v>110.163</c:v>
                  </c:pt>
                  <c:pt idx="14">
                    <c:v>117.507</c:v>
                  </c:pt>
                  <c:pt idx="15">
                    <c:v>124.851</c:v>
                  </c:pt>
                  <c:pt idx="16">
                    <c:v>132.195</c:v>
                  </c:pt>
                  <c:pt idx="17">
                    <c:v>139.539</c:v>
                  </c:pt>
                  <c:pt idx="18">
                    <c:v>146.884</c:v>
                  </c:pt>
                  <c:pt idx="19">
                    <c:v>154.228</c:v>
                  </c:pt>
                  <c:pt idx="20">
                    <c:v>161.572</c:v>
                  </c:pt>
                  <c:pt idx="21">
                    <c:v>168.916</c:v>
                  </c:pt>
                </c:lvl>
                <c:lvl>
                  <c:pt idx="0">
                    <c:v>11.232</c:v>
                  </c:pt>
                  <c:pt idx="1">
                    <c:v>16.848</c:v>
                  </c:pt>
                  <c:pt idx="2">
                    <c:v>22.465</c:v>
                  </c:pt>
                  <c:pt idx="3">
                    <c:v>28.081</c:v>
                  </c:pt>
                  <c:pt idx="4">
                    <c:v>33.697</c:v>
                  </c:pt>
                  <c:pt idx="5">
                    <c:v>39.313</c:v>
                  </c:pt>
                  <c:pt idx="6">
                    <c:v>44.929</c:v>
                  </c:pt>
                  <c:pt idx="7">
                    <c:v>50.545</c:v>
                  </c:pt>
                  <c:pt idx="8">
                    <c:v>56.161</c:v>
                  </c:pt>
                  <c:pt idx="9">
                    <c:v>61.778</c:v>
                  </c:pt>
                  <c:pt idx="10">
                    <c:v>67.394</c:v>
                  </c:pt>
                  <c:pt idx="11">
                    <c:v>73.010</c:v>
                  </c:pt>
                  <c:pt idx="12">
                    <c:v>78.626</c:v>
                  </c:pt>
                  <c:pt idx="13">
                    <c:v>84.242</c:v>
                  </c:pt>
                  <c:pt idx="14">
                    <c:v>89.858</c:v>
                  </c:pt>
                  <c:pt idx="15">
                    <c:v>95.474</c:v>
                  </c:pt>
                  <c:pt idx="16">
                    <c:v>101.091</c:v>
                  </c:pt>
                  <c:pt idx="17">
                    <c:v>106.707</c:v>
                  </c:pt>
                  <c:pt idx="18">
                    <c:v>112.323</c:v>
                  </c:pt>
                  <c:pt idx="19">
                    <c:v>117.939</c:v>
                  </c:pt>
                  <c:pt idx="20">
                    <c:v>123.555</c:v>
                  </c:pt>
                  <c:pt idx="21">
                    <c:v>129.171</c:v>
                  </c:pt>
                </c:lvl>
              </c:multiLvlStrCache>
            </c:multiLvlStrRef>
          </c:cat>
          <c:val>
            <c:numRef>
              <c:f>'Fireblade Gearing Ratios'!$T$4:$T$25</c:f>
              <c:numCache>
                <c:formatCode>0.000</c:formatCode>
                <c:ptCount val="22"/>
                <c:pt idx="0">
                  <c:v>0</c:v>
                </c:pt>
                <c:pt idx="1">
                  <c:v>405.97281336710404</c:v>
                </c:pt>
                <c:pt idx="2">
                  <c:v>801.26213164559999</c:v>
                </c:pt>
                <c:pt idx="3">
                  <c:v>1179.4578577823233</c:v>
                </c:pt>
                <c:pt idx="4">
                  <c:v>1517.056302582336</c:v>
                </c:pt>
                <c:pt idx="5">
                  <c:v>1840.6135824087498</c:v>
                </c:pt>
                <c:pt idx="6">
                  <c:v>2131.357270177296</c:v>
                </c:pt>
                <c:pt idx="7">
                  <c:v>2407.3475599663366</c:v>
                </c:pt>
                <c:pt idx="8">
                  <c:v>2660.1902770633924</c:v>
                </c:pt>
                <c:pt idx="9">
                  <c:v>2884.5436739241604</c:v>
                </c:pt>
                <c:pt idx="10">
                  <c:v>3082.1883330634082</c:v>
                </c:pt>
                <c:pt idx="11">
                  <c:v>3264.2186532269993</c:v>
                </c:pt>
                <c:pt idx="12">
                  <c:v>3415.6660011863864</c:v>
                </c:pt>
                <c:pt idx="13">
                  <c:v>3546.9203694178559</c:v>
                </c:pt>
                <c:pt idx="14">
                  <c:v>3653.7553203039361</c:v>
                </c:pt>
                <c:pt idx="15">
                  <c:v>3736.7095174625392</c:v>
                </c:pt>
                <c:pt idx="16">
                  <c:v>3796.2019214853767</c:v>
                </c:pt>
                <c:pt idx="17">
                  <c:v>3829.1895554431831</c:v>
                </c:pt>
                <c:pt idx="18">
                  <c:v>3842.8531833722977</c:v>
                </c:pt>
                <c:pt idx="19">
                  <c:v>3803.3242515444476</c:v>
                </c:pt>
                <c:pt idx="20">
                  <c:v>3682.8921250910489</c:v>
                </c:pt>
                <c:pt idx="21">
                  <c:v>3433.5824215213192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8B-4180-BBDF-4DDEFF8224B5}"/>
            </c:ext>
          </c:extLst>
        </c:ser>
        <c:ser>
          <c:idx val="1"/>
          <c:order val="1"/>
          <c:tx>
            <c:v>2nd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'Fireblade Gearing Ratios'!$M$4:$R$25</c:f>
              <c:multiLvlStrCache>
                <c:ptCount val="22"/>
                <c:lvl>
                  <c:pt idx="0">
                    <c:v>24.580</c:v>
                  </c:pt>
                  <c:pt idx="1">
                    <c:v>36.870</c:v>
                  </c:pt>
                  <c:pt idx="2">
                    <c:v>49.160</c:v>
                  </c:pt>
                  <c:pt idx="3">
                    <c:v>61.450</c:v>
                  </c:pt>
                  <c:pt idx="4">
                    <c:v>73.740</c:v>
                  </c:pt>
                  <c:pt idx="5">
                    <c:v>86.030</c:v>
                  </c:pt>
                  <c:pt idx="6">
                    <c:v>98.320</c:v>
                  </c:pt>
                  <c:pt idx="7">
                    <c:v>110.610</c:v>
                  </c:pt>
                  <c:pt idx="8">
                    <c:v>122.900</c:v>
                  </c:pt>
                  <c:pt idx="9">
                    <c:v>135.190</c:v>
                  </c:pt>
                  <c:pt idx="10">
                    <c:v>147.480</c:v>
                  </c:pt>
                  <c:pt idx="11">
                    <c:v>159.769</c:v>
                  </c:pt>
                  <c:pt idx="12">
                    <c:v>172.059</c:v>
                  </c:pt>
                  <c:pt idx="13">
                    <c:v>184.349</c:v>
                  </c:pt>
                  <c:pt idx="14">
                    <c:v>196.639</c:v>
                  </c:pt>
                  <c:pt idx="15">
                    <c:v>208.929</c:v>
                  </c:pt>
                  <c:pt idx="16">
                    <c:v>221.219</c:v>
                  </c:pt>
                  <c:pt idx="17">
                    <c:v>233.509</c:v>
                  </c:pt>
                  <c:pt idx="18">
                    <c:v>245.799</c:v>
                  </c:pt>
                  <c:pt idx="19">
                    <c:v>258.089</c:v>
                  </c:pt>
                  <c:pt idx="20">
                    <c:v>270.379</c:v>
                  </c:pt>
                  <c:pt idx="21">
                    <c:v>282.669</c:v>
                  </c:pt>
                </c:lvl>
                <c:lvl>
                  <c:pt idx="0">
                    <c:v>22.810</c:v>
                  </c:pt>
                  <c:pt idx="1">
                    <c:v>34.215</c:v>
                  </c:pt>
                  <c:pt idx="2">
                    <c:v>45.620</c:v>
                  </c:pt>
                  <c:pt idx="3">
                    <c:v>57.025</c:v>
                  </c:pt>
                  <c:pt idx="4">
                    <c:v>68.431</c:v>
                  </c:pt>
                  <c:pt idx="5">
                    <c:v>79.836</c:v>
                  </c:pt>
                  <c:pt idx="6">
                    <c:v>91.241</c:v>
                  </c:pt>
                  <c:pt idx="7">
                    <c:v>102.646</c:v>
                  </c:pt>
                  <c:pt idx="8">
                    <c:v>114.051</c:v>
                  </c:pt>
                  <c:pt idx="9">
                    <c:v>125.456</c:v>
                  </c:pt>
                  <c:pt idx="10">
                    <c:v>136.861</c:v>
                  </c:pt>
                  <c:pt idx="11">
                    <c:v>148.266</c:v>
                  </c:pt>
                  <c:pt idx="12">
                    <c:v>159.671</c:v>
                  </c:pt>
                  <c:pt idx="13">
                    <c:v>171.076</c:v>
                  </c:pt>
                  <c:pt idx="14">
                    <c:v>182.481</c:v>
                  </c:pt>
                  <c:pt idx="15">
                    <c:v>193.886</c:v>
                  </c:pt>
                  <c:pt idx="16">
                    <c:v>205.292</c:v>
                  </c:pt>
                  <c:pt idx="17">
                    <c:v>216.697</c:v>
                  </c:pt>
                  <c:pt idx="18">
                    <c:v>228.102</c:v>
                  </c:pt>
                  <c:pt idx="19">
                    <c:v>239.507</c:v>
                  </c:pt>
                  <c:pt idx="20">
                    <c:v>250.912</c:v>
                  </c:pt>
                  <c:pt idx="21">
                    <c:v>262.317</c:v>
                  </c:pt>
                </c:lvl>
                <c:lvl>
                  <c:pt idx="0">
                    <c:v>20.647</c:v>
                  </c:pt>
                  <c:pt idx="1">
                    <c:v>30.971</c:v>
                  </c:pt>
                  <c:pt idx="2">
                    <c:v>41.294</c:v>
                  </c:pt>
                  <c:pt idx="3">
                    <c:v>51.618</c:v>
                  </c:pt>
                  <c:pt idx="4">
                    <c:v>61.941</c:v>
                  </c:pt>
                  <c:pt idx="5">
                    <c:v>72.265</c:v>
                  </c:pt>
                  <c:pt idx="6">
                    <c:v>82.589</c:v>
                  </c:pt>
                  <c:pt idx="7">
                    <c:v>92.912</c:v>
                  </c:pt>
                  <c:pt idx="8">
                    <c:v>103.236</c:v>
                  </c:pt>
                  <c:pt idx="9">
                    <c:v>113.559</c:v>
                  </c:pt>
                  <c:pt idx="10">
                    <c:v>123.883</c:v>
                  </c:pt>
                  <c:pt idx="11">
                    <c:v>134.206</c:v>
                  </c:pt>
                  <c:pt idx="12">
                    <c:v>144.530</c:v>
                  </c:pt>
                  <c:pt idx="13">
                    <c:v>154.854</c:v>
                  </c:pt>
                  <c:pt idx="14">
                    <c:v>165.177</c:v>
                  </c:pt>
                  <c:pt idx="15">
                    <c:v>175.501</c:v>
                  </c:pt>
                  <c:pt idx="16">
                    <c:v>185.824</c:v>
                  </c:pt>
                  <c:pt idx="17">
                    <c:v>196.148</c:v>
                  </c:pt>
                  <c:pt idx="18">
                    <c:v>206.471</c:v>
                  </c:pt>
                  <c:pt idx="19">
                    <c:v>216.795</c:v>
                  </c:pt>
                  <c:pt idx="20">
                    <c:v>227.118</c:v>
                  </c:pt>
                  <c:pt idx="21">
                    <c:v>237.442</c:v>
                  </c:pt>
                </c:lvl>
                <c:lvl>
                  <c:pt idx="0">
                    <c:v>18.058</c:v>
                  </c:pt>
                  <c:pt idx="1">
                    <c:v>27.087</c:v>
                  </c:pt>
                  <c:pt idx="2">
                    <c:v>36.116</c:v>
                  </c:pt>
                  <c:pt idx="3">
                    <c:v>45.145</c:v>
                  </c:pt>
                  <c:pt idx="4">
                    <c:v>54.174</c:v>
                  </c:pt>
                  <c:pt idx="5">
                    <c:v>63.203</c:v>
                  </c:pt>
                  <c:pt idx="6">
                    <c:v>72.232</c:v>
                  </c:pt>
                  <c:pt idx="7">
                    <c:v>81.261</c:v>
                  </c:pt>
                  <c:pt idx="8">
                    <c:v>90.290</c:v>
                  </c:pt>
                  <c:pt idx="9">
                    <c:v>99.319</c:v>
                  </c:pt>
                  <c:pt idx="10">
                    <c:v>108.348</c:v>
                  </c:pt>
                  <c:pt idx="11">
                    <c:v>117.377</c:v>
                  </c:pt>
                  <c:pt idx="12">
                    <c:v>126.406</c:v>
                  </c:pt>
                  <c:pt idx="13">
                    <c:v>135.435</c:v>
                  </c:pt>
                  <c:pt idx="14">
                    <c:v>144.464</c:v>
                  </c:pt>
                  <c:pt idx="15">
                    <c:v>153.493</c:v>
                  </c:pt>
                  <c:pt idx="16">
                    <c:v>162.522</c:v>
                  </c:pt>
                  <c:pt idx="17">
                    <c:v>171.551</c:v>
                  </c:pt>
                  <c:pt idx="18">
                    <c:v>180.580</c:v>
                  </c:pt>
                  <c:pt idx="19">
                    <c:v>189.610</c:v>
                  </c:pt>
                  <c:pt idx="20">
                    <c:v>198.639</c:v>
                  </c:pt>
                  <c:pt idx="21">
                    <c:v>207.668</c:v>
                  </c:pt>
                </c:lvl>
                <c:lvl>
                  <c:pt idx="0">
                    <c:v>14.688</c:v>
                  </c:pt>
                  <c:pt idx="1">
                    <c:v>22.033</c:v>
                  </c:pt>
                  <c:pt idx="2">
                    <c:v>29.377</c:v>
                  </c:pt>
                  <c:pt idx="3">
                    <c:v>36.721</c:v>
                  </c:pt>
                  <c:pt idx="4">
                    <c:v>44.065</c:v>
                  </c:pt>
                  <c:pt idx="5">
                    <c:v>51.409</c:v>
                  </c:pt>
                  <c:pt idx="6">
                    <c:v>58.753</c:v>
                  </c:pt>
                  <c:pt idx="7">
                    <c:v>66.098</c:v>
                  </c:pt>
                  <c:pt idx="8">
                    <c:v>73.442</c:v>
                  </c:pt>
                  <c:pt idx="9">
                    <c:v>80.786</c:v>
                  </c:pt>
                  <c:pt idx="10">
                    <c:v>88.130</c:v>
                  </c:pt>
                  <c:pt idx="11">
                    <c:v>95.474</c:v>
                  </c:pt>
                  <c:pt idx="12">
                    <c:v>102.819</c:v>
                  </c:pt>
                  <c:pt idx="13">
                    <c:v>110.163</c:v>
                  </c:pt>
                  <c:pt idx="14">
                    <c:v>117.507</c:v>
                  </c:pt>
                  <c:pt idx="15">
                    <c:v>124.851</c:v>
                  </c:pt>
                  <c:pt idx="16">
                    <c:v>132.195</c:v>
                  </c:pt>
                  <c:pt idx="17">
                    <c:v>139.539</c:v>
                  </c:pt>
                  <c:pt idx="18">
                    <c:v>146.884</c:v>
                  </c:pt>
                  <c:pt idx="19">
                    <c:v>154.228</c:v>
                  </c:pt>
                  <c:pt idx="20">
                    <c:v>161.572</c:v>
                  </c:pt>
                  <c:pt idx="21">
                    <c:v>168.916</c:v>
                  </c:pt>
                </c:lvl>
                <c:lvl>
                  <c:pt idx="0">
                    <c:v>11.232</c:v>
                  </c:pt>
                  <c:pt idx="1">
                    <c:v>16.848</c:v>
                  </c:pt>
                  <c:pt idx="2">
                    <c:v>22.465</c:v>
                  </c:pt>
                  <c:pt idx="3">
                    <c:v>28.081</c:v>
                  </c:pt>
                  <c:pt idx="4">
                    <c:v>33.697</c:v>
                  </c:pt>
                  <c:pt idx="5">
                    <c:v>39.313</c:v>
                  </c:pt>
                  <c:pt idx="6">
                    <c:v>44.929</c:v>
                  </c:pt>
                  <c:pt idx="7">
                    <c:v>50.545</c:v>
                  </c:pt>
                  <c:pt idx="8">
                    <c:v>56.161</c:v>
                  </c:pt>
                  <c:pt idx="9">
                    <c:v>61.778</c:v>
                  </c:pt>
                  <c:pt idx="10">
                    <c:v>67.394</c:v>
                  </c:pt>
                  <c:pt idx="11">
                    <c:v>73.010</c:v>
                  </c:pt>
                  <c:pt idx="12">
                    <c:v>78.626</c:v>
                  </c:pt>
                  <c:pt idx="13">
                    <c:v>84.242</c:v>
                  </c:pt>
                  <c:pt idx="14">
                    <c:v>89.858</c:v>
                  </c:pt>
                  <c:pt idx="15">
                    <c:v>95.474</c:v>
                  </c:pt>
                  <c:pt idx="16">
                    <c:v>101.091</c:v>
                  </c:pt>
                  <c:pt idx="17">
                    <c:v>106.707</c:v>
                  </c:pt>
                  <c:pt idx="18">
                    <c:v>112.323</c:v>
                  </c:pt>
                  <c:pt idx="19">
                    <c:v>117.939</c:v>
                  </c:pt>
                  <c:pt idx="20">
                    <c:v>123.555</c:v>
                  </c:pt>
                  <c:pt idx="21">
                    <c:v>129.171</c:v>
                  </c:pt>
                </c:lvl>
              </c:multiLvlStrCache>
            </c:multiLvlStrRef>
          </c:cat>
          <c:val>
            <c:numRef>
              <c:f>'Fireblade Gearing Ratios'!$U$4:$U$26</c:f>
              <c:numCache>
                <c:formatCode>0.000</c:formatCode>
                <c:ptCount val="23"/>
                <c:pt idx="0">
                  <c:v>0</c:v>
                </c:pt>
                <c:pt idx="1">
                  <c:v>310.44979845719723</c:v>
                </c:pt>
                <c:pt idx="2">
                  <c:v>612.72986537604709</c:v>
                </c:pt>
                <c:pt idx="3">
                  <c:v>901.93836183354131</c:v>
                </c:pt>
                <c:pt idx="4">
                  <c:v>1160.1018784453158</c:v>
                </c:pt>
                <c:pt idx="5">
                  <c:v>1407.528033606691</c:v>
                </c:pt>
                <c:pt idx="6">
                  <c:v>1629.8614419002852</c:v>
                </c:pt>
                <c:pt idx="7">
                  <c:v>1840.9128399742567</c:v>
                </c:pt>
                <c:pt idx="8">
                  <c:v>2034.2631530484764</c:v>
                </c:pt>
                <c:pt idx="9">
                  <c:v>2205.8275153537697</c:v>
                </c:pt>
                <c:pt idx="10">
                  <c:v>2356.9675488131948</c:v>
                </c:pt>
                <c:pt idx="11">
                  <c:v>2496.1672054088808</c:v>
                </c:pt>
                <c:pt idx="12">
                  <c:v>2611.9798832601778</c:v>
                </c:pt>
                <c:pt idx="13">
                  <c:v>2712.3508707313017</c:v>
                </c:pt>
                <c:pt idx="14">
                  <c:v>2794.0481861147746</c:v>
                </c:pt>
                <c:pt idx="15">
                  <c:v>2857.4837486478245</c:v>
                </c:pt>
                <c:pt idx="16">
                  <c:v>2902.9779399594049</c:v>
                </c:pt>
                <c:pt idx="17">
                  <c:v>2928.2037776918464</c:v>
                </c:pt>
                <c:pt idx="18">
                  <c:v>2938.6524343435217</c:v>
                </c:pt>
                <c:pt idx="19">
                  <c:v>2908.424427651637</c:v>
                </c:pt>
                <c:pt idx="20">
                  <c:v>2816.3292721284497</c:v>
                </c:pt>
                <c:pt idx="21">
                  <c:v>2625.680675281008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68B-4180-BBDF-4DDEFF8224B5}"/>
            </c:ext>
          </c:extLst>
        </c:ser>
        <c:ser>
          <c:idx val="2"/>
          <c:order val="2"/>
          <c:tx>
            <c:v>3rd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'Fireblade Gearing Ratios'!$M$4:$R$25</c:f>
              <c:multiLvlStrCache>
                <c:ptCount val="22"/>
                <c:lvl>
                  <c:pt idx="0">
                    <c:v>24.580</c:v>
                  </c:pt>
                  <c:pt idx="1">
                    <c:v>36.870</c:v>
                  </c:pt>
                  <c:pt idx="2">
                    <c:v>49.160</c:v>
                  </c:pt>
                  <c:pt idx="3">
                    <c:v>61.450</c:v>
                  </c:pt>
                  <c:pt idx="4">
                    <c:v>73.740</c:v>
                  </c:pt>
                  <c:pt idx="5">
                    <c:v>86.030</c:v>
                  </c:pt>
                  <c:pt idx="6">
                    <c:v>98.320</c:v>
                  </c:pt>
                  <c:pt idx="7">
                    <c:v>110.610</c:v>
                  </c:pt>
                  <c:pt idx="8">
                    <c:v>122.900</c:v>
                  </c:pt>
                  <c:pt idx="9">
                    <c:v>135.190</c:v>
                  </c:pt>
                  <c:pt idx="10">
                    <c:v>147.480</c:v>
                  </c:pt>
                  <c:pt idx="11">
                    <c:v>159.769</c:v>
                  </c:pt>
                  <c:pt idx="12">
                    <c:v>172.059</c:v>
                  </c:pt>
                  <c:pt idx="13">
                    <c:v>184.349</c:v>
                  </c:pt>
                  <c:pt idx="14">
                    <c:v>196.639</c:v>
                  </c:pt>
                  <c:pt idx="15">
                    <c:v>208.929</c:v>
                  </c:pt>
                  <c:pt idx="16">
                    <c:v>221.219</c:v>
                  </c:pt>
                  <c:pt idx="17">
                    <c:v>233.509</c:v>
                  </c:pt>
                  <c:pt idx="18">
                    <c:v>245.799</c:v>
                  </c:pt>
                  <c:pt idx="19">
                    <c:v>258.089</c:v>
                  </c:pt>
                  <c:pt idx="20">
                    <c:v>270.379</c:v>
                  </c:pt>
                  <c:pt idx="21">
                    <c:v>282.669</c:v>
                  </c:pt>
                </c:lvl>
                <c:lvl>
                  <c:pt idx="0">
                    <c:v>22.810</c:v>
                  </c:pt>
                  <c:pt idx="1">
                    <c:v>34.215</c:v>
                  </c:pt>
                  <c:pt idx="2">
                    <c:v>45.620</c:v>
                  </c:pt>
                  <c:pt idx="3">
                    <c:v>57.025</c:v>
                  </c:pt>
                  <c:pt idx="4">
                    <c:v>68.431</c:v>
                  </c:pt>
                  <c:pt idx="5">
                    <c:v>79.836</c:v>
                  </c:pt>
                  <c:pt idx="6">
                    <c:v>91.241</c:v>
                  </c:pt>
                  <c:pt idx="7">
                    <c:v>102.646</c:v>
                  </c:pt>
                  <c:pt idx="8">
                    <c:v>114.051</c:v>
                  </c:pt>
                  <c:pt idx="9">
                    <c:v>125.456</c:v>
                  </c:pt>
                  <c:pt idx="10">
                    <c:v>136.861</c:v>
                  </c:pt>
                  <c:pt idx="11">
                    <c:v>148.266</c:v>
                  </c:pt>
                  <c:pt idx="12">
                    <c:v>159.671</c:v>
                  </c:pt>
                  <c:pt idx="13">
                    <c:v>171.076</c:v>
                  </c:pt>
                  <c:pt idx="14">
                    <c:v>182.481</c:v>
                  </c:pt>
                  <c:pt idx="15">
                    <c:v>193.886</c:v>
                  </c:pt>
                  <c:pt idx="16">
                    <c:v>205.292</c:v>
                  </c:pt>
                  <c:pt idx="17">
                    <c:v>216.697</c:v>
                  </c:pt>
                  <c:pt idx="18">
                    <c:v>228.102</c:v>
                  </c:pt>
                  <c:pt idx="19">
                    <c:v>239.507</c:v>
                  </c:pt>
                  <c:pt idx="20">
                    <c:v>250.912</c:v>
                  </c:pt>
                  <c:pt idx="21">
                    <c:v>262.317</c:v>
                  </c:pt>
                </c:lvl>
                <c:lvl>
                  <c:pt idx="0">
                    <c:v>20.647</c:v>
                  </c:pt>
                  <c:pt idx="1">
                    <c:v>30.971</c:v>
                  </c:pt>
                  <c:pt idx="2">
                    <c:v>41.294</c:v>
                  </c:pt>
                  <c:pt idx="3">
                    <c:v>51.618</c:v>
                  </c:pt>
                  <c:pt idx="4">
                    <c:v>61.941</c:v>
                  </c:pt>
                  <c:pt idx="5">
                    <c:v>72.265</c:v>
                  </c:pt>
                  <c:pt idx="6">
                    <c:v>82.589</c:v>
                  </c:pt>
                  <c:pt idx="7">
                    <c:v>92.912</c:v>
                  </c:pt>
                  <c:pt idx="8">
                    <c:v>103.236</c:v>
                  </c:pt>
                  <c:pt idx="9">
                    <c:v>113.559</c:v>
                  </c:pt>
                  <c:pt idx="10">
                    <c:v>123.883</c:v>
                  </c:pt>
                  <c:pt idx="11">
                    <c:v>134.206</c:v>
                  </c:pt>
                  <c:pt idx="12">
                    <c:v>144.530</c:v>
                  </c:pt>
                  <c:pt idx="13">
                    <c:v>154.854</c:v>
                  </c:pt>
                  <c:pt idx="14">
                    <c:v>165.177</c:v>
                  </c:pt>
                  <c:pt idx="15">
                    <c:v>175.501</c:v>
                  </c:pt>
                  <c:pt idx="16">
                    <c:v>185.824</c:v>
                  </c:pt>
                  <c:pt idx="17">
                    <c:v>196.148</c:v>
                  </c:pt>
                  <c:pt idx="18">
                    <c:v>206.471</c:v>
                  </c:pt>
                  <c:pt idx="19">
                    <c:v>216.795</c:v>
                  </c:pt>
                  <c:pt idx="20">
                    <c:v>227.118</c:v>
                  </c:pt>
                  <c:pt idx="21">
                    <c:v>237.442</c:v>
                  </c:pt>
                </c:lvl>
                <c:lvl>
                  <c:pt idx="0">
                    <c:v>18.058</c:v>
                  </c:pt>
                  <c:pt idx="1">
                    <c:v>27.087</c:v>
                  </c:pt>
                  <c:pt idx="2">
                    <c:v>36.116</c:v>
                  </c:pt>
                  <c:pt idx="3">
                    <c:v>45.145</c:v>
                  </c:pt>
                  <c:pt idx="4">
                    <c:v>54.174</c:v>
                  </c:pt>
                  <c:pt idx="5">
                    <c:v>63.203</c:v>
                  </c:pt>
                  <c:pt idx="6">
                    <c:v>72.232</c:v>
                  </c:pt>
                  <c:pt idx="7">
                    <c:v>81.261</c:v>
                  </c:pt>
                  <c:pt idx="8">
                    <c:v>90.290</c:v>
                  </c:pt>
                  <c:pt idx="9">
                    <c:v>99.319</c:v>
                  </c:pt>
                  <c:pt idx="10">
                    <c:v>108.348</c:v>
                  </c:pt>
                  <c:pt idx="11">
                    <c:v>117.377</c:v>
                  </c:pt>
                  <c:pt idx="12">
                    <c:v>126.406</c:v>
                  </c:pt>
                  <c:pt idx="13">
                    <c:v>135.435</c:v>
                  </c:pt>
                  <c:pt idx="14">
                    <c:v>144.464</c:v>
                  </c:pt>
                  <c:pt idx="15">
                    <c:v>153.493</c:v>
                  </c:pt>
                  <c:pt idx="16">
                    <c:v>162.522</c:v>
                  </c:pt>
                  <c:pt idx="17">
                    <c:v>171.551</c:v>
                  </c:pt>
                  <c:pt idx="18">
                    <c:v>180.580</c:v>
                  </c:pt>
                  <c:pt idx="19">
                    <c:v>189.610</c:v>
                  </c:pt>
                  <c:pt idx="20">
                    <c:v>198.639</c:v>
                  </c:pt>
                  <c:pt idx="21">
                    <c:v>207.668</c:v>
                  </c:pt>
                </c:lvl>
                <c:lvl>
                  <c:pt idx="0">
                    <c:v>14.688</c:v>
                  </c:pt>
                  <c:pt idx="1">
                    <c:v>22.033</c:v>
                  </c:pt>
                  <c:pt idx="2">
                    <c:v>29.377</c:v>
                  </c:pt>
                  <c:pt idx="3">
                    <c:v>36.721</c:v>
                  </c:pt>
                  <c:pt idx="4">
                    <c:v>44.065</c:v>
                  </c:pt>
                  <c:pt idx="5">
                    <c:v>51.409</c:v>
                  </c:pt>
                  <c:pt idx="6">
                    <c:v>58.753</c:v>
                  </c:pt>
                  <c:pt idx="7">
                    <c:v>66.098</c:v>
                  </c:pt>
                  <c:pt idx="8">
                    <c:v>73.442</c:v>
                  </c:pt>
                  <c:pt idx="9">
                    <c:v>80.786</c:v>
                  </c:pt>
                  <c:pt idx="10">
                    <c:v>88.130</c:v>
                  </c:pt>
                  <c:pt idx="11">
                    <c:v>95.474</c:v>
                  </c:pt>
                  <c:pt idx="12">
                    <c:v>102.819</c:v>
                  </c:pt>
                  <c:pt idx="13">
                    <c:v>110.163</c:v>
                  </c:pt>
                  <c:pt idx="14">
                    <c:v>117.507</c:v>
                  </c:pt>
                  <c:pt idx="15">
                    <c:v>124.851</c:v>
                  </c:pt>
                  <c:pt idx="16">
                    <c:v>132.195</c:v>
                  </c:pt>
                  <c:pt idx="17">
                    <c:v>139.539</c:v>
                  </c:pt>
                  <c:pt idx="18">
                    <c:v>146.884</c:v>
                  </c:pt>
                  <c:pt idx="19">
                    <c:v>154.228</c:v>
                  </c:pt>
                  <c:pt idx="20">
                    <c:v>161.572</c:v>
                  </c:pt>
                  <c:pt idx="21">
                    <c:v>168.916</c:v>
                  </c:pt>
                </c:lvl>
                <c:lvl>
                  <c:pt idx="0">
                    <c:v>11.232</c:v>
                  </c:pt>
                  <c:pt idx="1">
                    <c:v>16.848</c:v>
                  </c:pt>
                  <c:pt idx="2">
                    <c:v>22.465</c:v>
                  </c:pt>
                  <c:pt idx="3">
                    <c:v>28.081</c:v>
                  </c:pt>
                  <c:pt idx="4">
                    <c:v>33.697</c:v>
                  </c:pt>
                  <c:pt idx="5">
                    <c:v>39.313</c:v>
                  </c:pt>
                  <c:pt idx="6">
                    <c:v>44.929</c:v>
                  </c:pt>
                  <c:pt idx="7">
                    <c:v>50.545</c:v>
                  </c:pt>
                  <c:pt idx="8">
                    <c:v>56.161</c:v>
                  </c:pt>
                  <c:pt idx="9">
                    <c:v>61.778</c:v>
                  </c:pt>
                  <c:pt idx="10">
                    <c:v>67.394</c:v>
                  </c:pt>
                  <c:pt idx="11">
                    <c:v>73.010</c:v>
                  </c:pt>
                  <c:pt idx="12">
                    <c:v>78.626</c:v>
                  </c:pt>
                  <c:pt idx="13">
                    <c:v>84.242</c:v>
                  </c:pt>
                  <c:pt idx="14">
                    <c:v>89.858</c:v>
                  </c:pt>
                  <c:pt idx="15">
                    <c:v>95.474</c:v>
                  </c:pt>
                  <c:pt idx="16">
                    <c:v>101.091</c:v>
                  </c:pt>
                  <c:pt idx="17">
                    <c:v>106.707</c:v>
                  </c:pt>
                  <c:pt idx="18">
                    <c:v>112.323</c:v>
                  </c:pt>
                  <c:pt idx="19">
                    <c:v>117.939</c:v>
                  </c:pt>
                  <c:pt idx="20">
                    <c:v>123.555</c:v>
                  </c:pt>
                  <c:pt idx="21">
                    <c:v>129.171</c:v>
                  </c:pt>
                </c:lvl>
              </c:multiLvlStrCache>
            </c:multiLvlStrRef>
          </c:cat>
          <c:val>
            <c:numRef>
              <c:f>'Fireblade Gearing Ratios'!$V$4:$V$25</c:f>
              <c:numCache>
                <c:formatCode>0.000</c:formatCode>
                <c:ptCount val="22"/>
                <c:pt idx="0">
                  <c:v>0</c:v>
                </c:pt>
                <c:pt idx="1">
                  <c:v>252.51897482164364</c:v>
                </c:pt>
                <c:pt idx="2">
                  <c:v>498.39271346377029</c:v>
                </c:pt>
                <c:pt idx="3">
                  <c:v>733.63407421866987</c:v>
                </c:pt>
                <c:pt idx="4">
                  <c:v>943.62353749140516</c:v>
                </c:pt>
                <c:pt idx="5">
                  <c:v>1144.8792617853467</c:v>
                </c:pt>
                <c:pt idx="6">
                  <c:v>1325.724617813629</c:v>
                </c:pt>
                <c:pt idx="7">
                  <c:v>1497.3932191178167</c:v>
                </c:pt>
                <c:pt idx="8">
                  <c:v>1654.6638086997173</c:v>
                </c:pt>
                <c:pt idx="9">
                  <c:v>1794.2137684695733</c:v>
                </c:pt>
                <c:pt idx="10">
                  <c:v>1917.1506377906367</c:v>
                </c:pt>
                <c:pt idx="11">
                  <c:v>2030.3752388493292</c:v>
                </c:pt>
                <c:pt idx="12">
                  <c:v>2124.5769385369867</c:v>
                </c:pt>
                <c:pt idx="13">
                  <c:v>2206.2184115996233</c:v>
                </c:pt>
                <c:pt idx="14">
                  <c:v>2272.6707733947924</c:v>
                </c:pt>
                <c:pt idx="15">
                  <c:v>2324.2690778475126</c:v>
                </c:pt>
                <c:pt idx="16">
                  <c:v>2361.2739224550187</c:v>
                </c:pt>
                <c:pt idx="17">
                  <c:v>2381.7925464479131</c:v>
                </c:pt>
                <c:pt idx="18">
                  <c:v>2390.2914537722422</c:v>
                </c:pt>
                <c:pt idx="19">
                  <c:v>2365.7040799080296</c:v>
                </c:pt>
                <c:pt idx="20">
                  <c:v>2290.7941447934754</c:v>
                </c:pt>
                <c:pt idx="21">
                  <c:v>2135.7211234343135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68B-4180-BBDF-4DDEFF8224B5}"/>
            </c:ext>
          </c:extLst>
        </c:ser>
        <c:ser>
          <c:idx val="3"/>
          <c:order val="3"/>
          <c:tx>
            <c:v>4th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multiLvlStrRef>
              <c:f>'Fireblade Gearing Ratios'!$M$4:$R$25</c:f>
              <c:multiLvlStrCache>
                <c:ptCount val="22"/>
                <c:lvl>
                  <c:pt idx="0">
                    <c:v>24.580</c:v>
                  </c:pt>
                  <c:pt idx="1">
                    <c:v>36.870</c:v>
                  </c:pt>
                  <c:pt idx="2">
                    <c:v>49.160</c:v>
                  </c:pt>
                  <c:pt idx="3">
                    <c:v>61.450</c:v>
                  </c:pt>
                  <c:pt idx="4">
                    <c:v>73.740</c:v>
                  </c:pt>
                  <c:pt idx="5">
                    <c:v>86.030</c:v>
                  </c:pt>
                  <c:pt idx="6">
                    <c:v>98.320</c:v>
                  </c:pt>
                  <c:pt idx="7">
                    <c:v>110.610</c:v>
                  </c:pt>
                  <c:pt idx="8">
                    <c:v>122.900</c:v>
                  </c:pt>
                  <c:pt idx="9">
                    <c:v>135.190</c:v>
                  </c:pt>
                  <c:pt idx="10">
                    <c:v>147.480</c:v>
                  </c:pt>
                  <c:pt idx="11">
                    <c:v>159.769</c:v>
                  </c:pt>
                  <c:pt idx="12">
                    <c:v>172.059</c:v>
                  </c:pt>
                  <c:pt idx="13">
                    <c:v>184.349</c:v>
                  </c:pt>
                  <c:pt idx="14">
                    <c:v>196.639</c:v>
                  </c:pt>
                  <c:pt idx="15">
                    <c:v>208.929</c:v>
                  </c:pt>
                  <c:pt idx="16">
                    <c:v>221.219</c:v>
                  </c:pt>
                  <c:pt idx="17">
                    <c:v>233.509</c:v>
                  </c:pt>
                  <c:pt idx="18">
                    <c:v>245.799</c:v>
                  </c:pt>
                  <c:pt idx="19">
                    <c:v>258.089</c:v>
                  </c:pt>
                  <c:pt idx="20">
                    <c:v>270.379</c:v>
                  </c:pt>
                  <c:pt idx="21">
                    <c:v>282.669</c:v>
                  </c:pt>
                </c:lvl>
                <c:lvl>
                  <c:pt idx="0">
                    <c:v>22.810</c:v>
                  </c:pt>
                  <c:pt idx="1">
                    <c:v>34.215</c:v>
                  </c:pt>
                  <c:pt idx="2">
                    <c:v>45.620</c:v>
                  </c:pt>
                  <c:pt idx="3">
                    <c:v>57.025</c:v>
                  </c:pt>
                  <c:pt idx="4">
                    <c:v>68.431</c:v>
                  </c:pt>
                  <c:pt idx="5">
                    <c:v>79.836</c:v>
                  </c:pt>
                  <c:pt idx="6">
                    <c:v>91.241</c:v>
                  </c:pt>
                  <c:pt idx="7">
                    <c:v>102.646</c:v>
                  </c:pt>
                  <c:pt idx="8">
                    <c:v>114.051</c:v>
                  </c:pt>
                  <c:pt idx="9">
                    <c:v>125.456</c:v>
                  </c:pt>
                  <c:pt idx="10">
                    <c:v>136.861</c:v>
                  </c:pt>
                  <c:pt idx="11">
                    <c:v>148.266</c:v>
                  </c:pt>
                  <c:pt idx="12">
                    <c:v>159.671</c:v>
                  </c:pt>
                  <c:pt idx="13">
                    <c:v>171.076</c:v>
                  </c:pt>
                  <c:pt idx="14">
                    <c:v>182.481</c:v>
                  </c:pt>
                  <c:pt idx="15">
                    <c:v>193.886</c:v>
                  </c:pt>
                  <c:pt idx="16">
                    <c:v>205.292</c:v>
                  </c:pt>
                  <c:pt idx="17">
                    <c:v>216.697</c:v>
                  </c:pt>
                  <c:pt idx="18">
                    <c:v>228.102</c:v>
                  </c:pt>
                  <c:pt idx="19">
                    <c:v>239.507</c:v>
                  </c:pt>
                  <c:pt idx="20">
                    <c:v>250.912</c:v>
                  </c:pt>
                  <c:pt idx="21">
                    <c:v>262.317</c:v>
                  </c:pt>
                </c:lvl>
                <c:lvl>
                  <c:pt idx="0">
                    <c:v>20.647</c:v>
                  </c:pt>
                  <c:pt idx="1">
                    <c:v>30.971</c:v>
                  </c:pt>
                  <c:pt idx="2">
                    <c:v>41.294</c:v>
                  </c:pt>
                  <c:pt idx="3">
                    <c:v>51.618</c:v>
                  </c:pt>
                  <c:pt idx="4">
                    <c:v>61.941</c:v>
                  </c:pt>
                  <c:pt idx="5">
                    <c:v>72.265</c:v>
                  </c:pt>
                  <c:pt idx="6">
                    <c:v>82.589</c:v>
                  </c:pt>
                  <c:pt idx="7">
                    <c:v>92.912</c:v>
                  </c:pt>
                  <c:pt idx="8">
                    <c:v>103.236</c:v>
                  </c:pt>
                  <c:pt idx="9">
                    <c:v>113.559</c:v>
                  </c:pt>
                  <c:pt idx="10">
                    <c:v>123.883</c:v>
                  </c:pt>
                  <c:pt idx="11">
                    <c:v>134.206</c:v>
                  </c:pt>
                  <c:pt idx="12">
                    <c:v>144.530</c:v>
                  </c:pt>
                  <c:pt idx="13">
                    <c:v>154.854</c:v>
                  </c:pt>
                  <c:pt idx="14">
                    <c:v>165.177</c:v>
                  </c:pt>
                  <c:pt idx="15">
                    <c:v>175.501</c:v>
                  </c:pt>
                  <c:pt idx="16">
                    <c:v>185.824</c:v>
                  </c:pt>
                  <c:pt idx="17">
                    <c:v>196.148</c:v>
                  </c:pt>
                  <c:pt idx="18">
                    <c:v>206.471</c:v>
                  </c:pt>
                  <c:pt idx="19">
                    <c:v>216.795</c:v>
                  </c:pt>
                  <c:pt idx="20">
                    <c:v>227.118</c:v>
                  </c:pt>
                  <c:pt idx="21">
                    <c:v>237.442</c:v>
                  </c:pt>
                </c:lvl>
                <c:lvl>
                  <c:pt idx="0">
                    <c:v>18.058</c:v>
                  </c:pt>
                  <c:pt idx="1">
                    <c:v>27.087</c:v>
                  </c:pt>
                  <c:pt idx="2">
                    <c:v>36.116</c:v>
                  </c:pt>
                  <c:pt idx="3">
                    <c:v>45.145</c:v>
                  </c:pt>
                  <c:pt idx="4">
                    <c:v>54.174</c:v>
                  </c:pt>
                  <c:pt idx="5">
                    <c:v>63.203</c:v>
                  </c:pt>
                  <c:pt idx="6">
                    <c:v>72.232</c:v>
                  </c:pt>
                  <c:pt idx="7">
                    <c:v>81.261</c:v>
                  </c:pt>
                  <c:pt idx="8">
                    <c:v>90.290</c:v>
                  </c:pt>
                  <c:pt idx="9">
                    <c:v>99.319</c:v>
                  </c:pt>
                  <c:pt idx="10">
                    <c:v>108.348</c:v>
                  </c:pt>
                  <c:pt idx="11">
                    <c:v>117.377</c:v>
                  </c:pt>
                  <c:pt idx="12">
                    <c:v>126.406</c:v>
                  </c:pt>
                  <c:pt idx="13">
                    <c:v>135.435</c:v>
                  </c:pt>
                  <c:pt idx="14">
                    <c:v>144.464</c:v>
                  </c:pt>
                  <c:pt idx="15">
                    <c:v>153.493</c:v>
                  </c:pt>
                  <c:pt idx="16">
                    <c:v>162.522</c:v>
                  </c:pt>
                  <c:pt idx="17">
                    <c:v>171.551</c:v>
                  </c:pt>
                  <c:pt idx="18">
                    <c:v>180.580</c:v>
                  </c:pt>
                  <c:pt idx="19">
                    <c:v>189.610</c:v>
                  </c:pt>
                  <c:pt idx="20">
                    <c:v>198.639</c:v>
                  </c:pt>
                  <c:pt idx="21">
                    <c:v>207.668</c:v>
                  </c:pt>
                </c:lvl>
                <c:lvl>
                  <c:pt idx="0">
                    <c:v>14.688</c:v>
                  </c:pt>
                  <c:pt idx="1">
                    <c:v>22.033</c:v>
                  </c:pt>
                  <c:pt idx="2">
                    <c:v>29.377</c:v>
                  </c:pt>
                  <c:pt idx="3">
                    <c:v>36.721</c:v>
                  </c:pt>
                  <c:pt idx="4">
                    <c:v>44.065</c:v>
                  </c:pt>
                  <c:pt idx="5">
                    <c:v>51.409</c:v>
                  </c:pt>
                  <c:pt idx="6">
                    <c:v>58.753</c:v>
                  </c:pt>
                  <c:pt idx="7">
                    <c:v>66.098</c:v>
                  </c:pt>
                  <c:pt idx="8">
                    <c:v>73.442</c:v>
                  </c:pt>
                  <c:pt idx="9">
                    <c:v>80.786</c:v>
                  </c:pt>
                  <c:pt idx="10">
                    <c:v>88.130</c:v>
                  </c:pt>
                  <c:pt idx="11">
                    <c:v>95.474</c:v>
                  </c:pt>
                  <c:pt idx="12">
                    <c:v>102.819</c:v>
                  </c:pt>
                  <c:pt idx="13">
                    <c:v>110.163</c:v>
                  </c:pt>
                  <c:pt idx="14">
                    <c:v>117.507</c:v>
                  </c:pt>
                  <c:pt idx="15">
                    <c:v>124.851</c:v>
                  </c:pt>
                  <c:pt idx="16">
                    <c:v>132.195</c:v>
                  </c:pt>
                  <c:pt idx="17">
                    <c:v>139.539</c:v>
                  </c:pt>
                  <c:pt idx="18">
                    <c:v>146.884</c:v>
                  </c:pt>
                  <c:pt idx="19">
                    <c:v>154.228</c:v>
                  </c:pt>
                  <c:pt idx="20">
                    <c:v>161.572</c:v>
                  </c:pt>
                  <c:pt idx="21">
                    <c:v>168.916</c:v>
                  </c:pt>
                </c:lvl>
                <c:lvl>
                  <c:pt idx="0">
                    <c:v>11.232</c:v>
                  </c:pt>
                  <c:pt idx="1">
                    <c:v>16.848</c:v>
                  </c:pt>
                  <c:pt idx="2">
                    <c:v>22.465</c:v>
                  </c:pt>
                  <c:pt idx="3">
                    <c:v>28.081</c:v>
                  </c:pt>
                  <c:pt idx="4">
                    <c:v>33.697</c:v>
                  </c:pt>
                  <c:pt idx="5">
                    <c:v>39.313</c:v>
                  </c:pt>
                  <c:pt idx="6">
                    <c:v>44.929</c:v>
                  </c:pt>
                  <c:pt idx="7">
                    <c:v>50.545</c:v>
                  </c:pt>
                  <c:pt idx="8">
                    <c:v>56.161</c:v>
                  </c:pt>
                  <c:pt idx="9">
                    <c:v>61.778</c:v>
                  </c:pt>
                  <c:pt idx="10">
                    <c:v>67.394</c:v>
                  </c:pt>
                  <c:pt idx="11">
                    <c:v>73.010</c:v>
                  </c:pt>
                  <c:pt idx="12">
                    <c:v>78.626</c:v>
                  </c:pt>
                  <c:pt idx="13">
                    <c:v>84.242</c:v>
                  </c:pt>
                  <c:pt idx="14">
                    <c:v>89.858</c:v>
                  </c:pt>
                  <c:pt idx="15">
                    <c:v>95.474</c:v>
                  </c:pt>
                  <c:pt idx="16">
                    <c:v>101.091</c:v>
                  </c:pt>
                  <c:pt idx="17">
                    <c:v>106.707</c:v>
                  </c:pt>
                  <c:pt idx="18">
                    <c:v>112.323</c:v>
                  </c:pt>
                  <c:pt idx="19">
                    <c:v>117.939</c:v>
                  </c:pt>
                  <c:pt idx="20">
                    <c:v>123.555</c:v>
                  </c:pt>
                  <c:pt idx="21">
                    <c:v>129.171</c:v>
                  </c:pt>
                </c:lvl>
              </c:multiLvlStrCache>
            </c:multiLvlStrRef>
          </c:cat>
          <c:val>
            <c:numRef>
              <c:f>'Fireblade Gearing Ratios'!$W$4:$W$25</c:f>
              <c:numCache>
                <c:formatCode>0.000</c:formatCode>
                <c:ptCount val="22"/>
                <c:pt idx="0">
                  <c:v>0</c:v>
                </c:pt>
                <c:pt idx="1">
                  <c:v>220.85389702654862</c:v>
                </c:pt>
                <c:pt idx="2">
                  <c:v>435.8958493945039</c:v>
                </c:pt>
                <c:pt idx="3">
                  <c:v>641.63869030870978</c:v>
                </c:pt>
                <c:pt idx="4">
                  <c:v>825.29614152026068</c:v>
                </c:pt>
                <c:pt idx="5">
                  <c:v>1001.3150368948031</c:v>
                </c:pt>
                <c:pt idx="6">
                  <c:v>1159.4829593893803</c:v>
                </c:pt>
                <c:pt idx="7">
                  <c:v>1309.6248630697096</c:v>
                </c:pt>
                <c:pt idx="8">
                  <c:v>1447.1742199897531</c:v>
                </c:pt>
                <c:pt idx="9">
                  <c:v>1569.225057820214</c:v>
                </c:pt>
                <c:pt idx="10">
                  <c:v>1676.7460340041916</c:v>
                </c:pt>
                <c:pt idx="11">
                  <c:v>1775.7726295333023</c:v>
                </c:pt>
                <c:pt idx="12">
                  <c:v>1858.1617351331422</c:v>
                </c:pt>
                <c:pt idx="13">
                  <c:v>1929.5656266530041</c:v>
                </c:pt>
                <c:pt idx="14">
                  <c:v>1987.6850732389378</c:v>
                </c:pt>
                <c:pt idx="15">
                  <c:v>2032.8131141174276</c:v>
                </c:pt>
                <c:pt idx="16">
                  <c:v>2065.1776686868498</c:v>
                </c:pt>
                <c:pt idx="17">
                  <c:v>2083.1233223695235</c:v>
                </c:pt>
                <c:pt idx="18">
                  <c:v>2090.5564936960409</c:v>
                </c:pt>
                <c:pt idx="19">
                  <c:v>2069.0522984592453</c:v>
                </c:pt>
                <c:pt idx="20">
                  <c:v>2003.5358313987379</c:v>
                </c:pt>
                <c:pt idx="21">
                  <c:v>1867.9084746227088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568B-4180-BBDF-4DDEFF8224B5}"/>
            </c:ext>
          </c:extLst>
        </c:ser>
        <c:ser>
          <c:idx val="4"/>
          <c:order val="4"/>
          <c:tx>
            <c:v>5th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multiLvlStrRef>
              <c:f>'Fireblade Gearing Ratios'!$M$4:$R$25</c:f>
              <c:multiLvlStrCache>
                <c:ptCount val="22"/>
                <c:lvl>
                  <c:pt idx="0">
                    <c:v>24.580</c:v>
                  </c:pt>
                  <c:pt idx="1">
                    <c:v>36.870</c:v>
                  </c:pt>
                  <c:pt idx="2">
                    <c:v>49.160</c:v>
                  </c:pt>
                  <c:pt idx="3">
                    <c:v>61.450</c:v>
                  </c:pt>
                  <c:pt idx="4">
                    <c:v>73.740</c:v>
                  </c:pt>
                  <c:pt idx="5">
                    <c:v>86.030</c:v>
                  </c:pt>
                  <c:pt idx="6">
                    <c:v>98.320</c:v>
                  </c:pt>
                  <c:pt idx="7">
                    <c:v>110.610</c:v>
                  </c:pt>
                  <c:pt idx="8">
                    <c:v>122.900</c:v>
                  </c:pt>
                  <c:pt idx="9">
                    <c:v>135.190</c:v>
                  </c:pt>
                  <c:pt idx="10">
                    <c:v>147.480</c:v>
                  </c:pt>
                  <c:pt idx="11">
                    <c:v>159.769</c:v>
                  </c:pt>
                  <c:pt idx="12">
                    <c:v>172.059</c:v>
                  </c:pt>
                  <c:pt idx="13">
                    <c:v>184.349</c:v>
                  </c:pt>
                  <c:pt idx="14">
                    <c:v>196.639</c:v>
                  </c:pt>
                  <c:pt idx="15">
                    <c:v>208.929</c:v>
                  </c:pt>
                  <c:pt idx="16">
                    <c:v>221.219</c:v>
                  </c:pt>
                  <c:pt idx="17">
                    <c:v>233.509</c:v>
                  </c:pt>
                  <c:pt idx="18">
                    <c:v>245.799</c:v>
                  </c:pt>
                  <c:pt idx="19">
                    <c:v>258.089</c:v>
                  </c:pt>
                  <c:pt idx="20">
                    <c:v>270.379</c:v>
                  </c:pt>
                  <c:pt idx="21">
                    <c:v>282.669</c:v>
                  </c:pt>
                </c:lvl>
                <c:lvl>
                  <c:pt idx="0">
                    <c:v>22.810</c:v>
                  </c:pt>
                  <c:pt idx="1">
                    <c:v>34.215</c:v>
                  </c:pt>
                  <c:pt idx="2">
                    <c:v>45.620</c:v>
                  </c:pt>
                  <c:pt idx="3">
                    <c:v>57.025</c:v>
                  </c:pt>
                  <c:pt idx="4">
                    <c:v>68.431</c:v>
                  </c:pt>
                  <c:pt idx="5">
                    <c:v>79.836</c:v>
                  </c:pt>
                  <c:pt idx="6">
                    <c:v>91.241</c:v>
                  </c:pt>
                  <c:pt idx="7">
                    <c:v>102.646</c:v>
                  </c:pt>
                  <c:pt idx="8">
                    <c:v>114.051</c:v>
                  </c:pt>
                  <c:pt idx="9">
                    <c:v>125.456</c:v>
                  </c:pt>
                  <c:pt idx="10">
                    <c:v>136.861</c:v>
                  </c:pt>
                  <c:pt idx="11">
                    <c:v>148.266</c:v>
                  </c:pt>
                  <c:pt idx="12">
                    <c:v>159.671</c:v>
                  </c:pt>
                  <c:pt idx="13">
                    <c:v>171.076</c:v>
                  </c:pt>
                  <c:pt idx="14">
                    <c:v>182.481</c:v>
                  </c:pt>
                  <c:pt idx="15">
                    <c:v>193.886</c:v>
                  </c:pt>
                  <c:pt idx="16">
                    <c:v>205.292</c:v>
                  </c:pt>
                  <c:pt idx="17">
                    <c:v>216.697</c:v>
                  </c:pt>
                  <c:pt idx="18">
                    <c:v>228.102</c:v>
                  </c:pt>
                  <c:pt idx="19">
                    <c:v>239.507</c:v>
                  </c:pt>
                  <c:pt idx="20">
                    <c:v>250.912</c:v>
                  </c:pt>
                  <c:pt idx="21">
                    <c:v>262.317</c:v>
                  </c:pt>
                </c:lvl>
                <c:lvl>
                  <c:pt idx="0">
                    <c:v>20.647</c:v>
                  </c:pt>
                  <c:pt idx="1">
                    <c:v>30.971</c:v>
                  </c:pt>
                  <c:pt idx="2">
                    <c:v>41.294</c:v>
                  </c:pt>
                  <c:pt idx="3">
                    <c:v>51.618</c:v>
                  </c:pt>
                  <c:pt idx="4">
                    <c:v>61.941</c:v>
                  </c:pt>
                  <c:pt idx="5">
                    <c:v>72.265</c:v>
                  </c:pt>
                  <c:pt idx="6">
                    <c:v>82.589</c:v>
                  </c:pt>
                  <c:pt idx="7">
                    <c:v>92.912</c:v>
                  </c:pt>
                  <c:pt idx="8">
                    <c:v>103.236</c:v>
                  </c:pt>
                  <c:pt idx="9">
                    <c:v>113.559</c:v>
                  </c:pt>
                  <c:pt idx="10">
                    <c:v>123.883</c:v>
                  </c:pt>
                  <c:pt idx="11">
                    <c:v>134.206</c:v>
                  </c:pt>
                  <c:pt idx="12">
                    <c:v>144.530</c:v>
                  </c:pt>
                  <c:pt idx="13">
                    <c:v>154.854</c:v>
                  </c:pt>
                  <c:pt idx="14">
                    <c:v>165.177</c:v>
                  </c:pt>
                  <c:pt idx="15">
                    <c:v>175.501</c:v>
                  </c:pt>
                  <c:pt idx="16">
                    <c:v>185.824</c:v>
                  </c:pt>
                  <c:pt idx="17">
                    <c:v>196.148</c:v>
                  </c:pt>
                  <c:pt idx="18">
                    <c:v>206.471</c:v>
                  </c:pt>
                  <c:pt idx="19">
                    <c:v>216.795</c:v>
                  </c:pt>
                  <c:pt idx="20">
                    <c:v>227.118</c:v>
                  </c:pt>
                  <c:pt idx="21">
                    <c:v>237.442</c:v>
                  </c:pt>
                </c:lvl>
                <c:lvl>
                  <c:pt idx="0">
                    <c:v>18.058</c:v>
                  </c:pt>
                  <c:pt idx="1">
                    <c:v>27.087</c:v>
                  </c:pt>
                  <c:pt idx="2">
                    <c:v>36.116</c:v>
                  </c:pt>
                  <c:pt idx="3">
                    <c:v>45.145</c:v>
                  </c:pt>
                  <c:pt idx="4">
                    <c:v>54.174</c:v>
                  </c:pt>
                  <c:pt idx="5">
                    <c:v>63.203</c:v>
                  </c:pt>
                  <c:pt idx="6">
                    <c:v>72.232</c:v>
                  </c:pt>
                  <c:pt idx="7">
                    <c:v>81.261</c:v>
                  </c:pt>
                  <c:pt idx="8">
                    <c:v>90.290</c:v>
                  </c:pt>
                  <c:pt idx="9">
                    <c:v>99.319</c:v>
                  </c:pt>
                  <c:pt idx="10">
                    <c:v>108.348</c:v>
                  </c:pt>
                  <c:pt idx="11">
                    <c:v>117.377</c:v>
                  </c:pt>
                  <c:pt idx="12">
                    <c:v>126.406</c:v>
                  </c:pt>
                  <c:pt idx="13">
                    <c:v>135.435</c:v>
                  </c:pt>
                  <c:pt idx="14">
                    <c:v>144.464</c:v>
                  </c:pt>
                  <c:pt idx="15">
                    <c:v>153.493</c:v>
                  </c:pt>
                  <c:pt idx="16">
                    <c:v>162.522</c:v>
                  </c:pt>
                  <c:pt idx="17">
                    <c:v>171.551</c:v>
                  </c:pt>
                  <c:pt idx="18">
                    <c:v>180.580</c:v>
                  </c:pt>
                  <c:pt idx="19">
                    <c:v>189.610</c:v>
                  </c:pt>
                  <c:pt idx="20">
                    <c:v>198.639</c:v>
                  </c:pt>
                  <c:pt idx="21">
                    <c:v>207.668</c:v>
                  </c:pt>
                </c:lvl>
                <c:lvl>
                  <c:pt idx="0">
                    <c:v>14.688</c:v>
                  </c:pt>
                  <c:pt idx="1">
                    <c:v>22.033</c:v>
                  </c:pt>
                  <c:pt idx="2">
                    <c:v>29.377</c:v>
                  </c:pt>
                  <c:pt idx="3">
                    <c:v>36.721</c:v>
                  </c:pt>
                  <c:pt idx="4">
                    <c:v>44.065</c:v>
                  </c:pt>
                  <c:pt idx="5">
                    <c:v>51.409</c:v>
                  </c:pt>
                  <c:pt idx="6">
                    <c:v>58.753</c:v>
                  </c:pt>
                  <c:pt idx="7">
                    <c:v>66.098</c:v>
                  </c:pt>
                  <c:pt idx="8">
                    <c:v>73.442</c:v>
                  </c:pt>
                  <c:pt idx="9">
                    <c:v>80.786</c:v>
                  </c:pt>
                  <c:pt idx="10">
                    <c:v>88.130</c:v>
                  </c:pt>
                  <c:pt idx="11">
                    <c:v>95.474</c:v>
                  </c:pt>
                  <c:pt idx="12">
                    <c:v>102.819</c:v>
                  </c:pt>
                  <c:pt idx="13">
                    <c:v>110.163</c:v>
                  </c:pt>
                  <c:pt idx="14">
                    <c:v>117.507</c:v>
                  </c:pt>
                  <c:pt idx="15">
                    <c:v>124.851</c:v>
                  </c:pt>
                  <c:pt idx="16">
                    <c:v>132.195</c:v>
                  </c:pt>
                  <c:pt idx="17">
                    <c:v>139.539</c:v>
                  </c:pt>
                  <c:pt idx="18">
                    <c:v>146.884</c:v>
                  </c:pt>
                  <c:pt idx="19">
                    <c:v>154.228</c:v>
                  </c:pt>
                  <c:pt idx="20">
                    <c:v>161.572</c:v>
                  </c:pt>
                  <c:pt idx="21">
                    <c:v>168.916</c:v>
                  </c:pt>
                </c:lvl>
                <c:lvl>
                  <c:pt idx="0">
                    <c:v>11.232</c:v>
                  </c:pt>
                  <c:pt idx="1">
                    <c:v>16.848</c:v>
                  </c:pt>
                  <c:pt idx="2">
                    <c:v>22.465</c:v>
                  </c:pt>
                  <c:pt idx="3">
                    <c:v>28.081</c:v>
                  </c:pt>
                  <c:pt idx="4">
                    <c:v>33.697</c:v>
                  </c:pt>
                  <c:pt idx="5">
                    <c:v>39.313</c:v>
                  </c:pt>
                  <c:pt idx="6">
                    <c:v>44.929</c:v>
                  </c:pt>
                  <c:pt idx="7">
                    <c:v>50.545</c:v>
                  </c:pt>
                  <c:pt idx="8">
                    <c:v>56.161</c:v>
                  </c:pt>
                  <c:pt idx="9">
                    <c:v>61.778</c:v>
                  </c:pt>
                  <c:pt idx="10">
                    <c:v>67.394</c:v>
                  </c:pt>
                  <c:pt idx="11">
                    <c:v>73.010</c:v>
                  </c:pt>
                  <c:pt idx="12">
                    <c:v>78.626</c:v>
                  </c:pt>
                  <c:pt idx="13">
                    <c:v>84.242</c:v>
                  </c:pt>
                  <c:pt idx="14">
                    <c:v>89.858</c:v>
                  </c:pt>
                  <c:pt idx="15">
                    <c:v>95.474</c:v>
                  </c:pt>
                  <c:pt idx="16">
                    <c:v>101.091</c:v>
                  </c:pt>
                  <c:pt idx="17">
                    <c:v>106.707</c:v>
                  </c:pt>
                  <c:pt idx="18">
                    <c:v>112.323</c:v>
                  </c:pt>
                  <c:pt idx="19">
                    <c:v>117.939</c:v>
                  </c:pt>
                  <c:pt idx="20">
                    <c:v>123.555</c:v>
                  </c:pt>
                  <c:pt idx="21">
                    <c:v>129.171</c:v>
                  </c:pt>
                </c:lvl>
              </c:multiLvlStrCache>
            </c:multiLvlStrRef>
          </c:cat>
          <c:val>
            <c:numRef>
              <c:f>'Fireblade Gearing Ratios'!$X$4:$X$25</c:f>
              <c:numCache>
                <c:formatCode>0.000</c:formatCode>
                <c:ptCount val="22"/>
                <c:pt idx="0">
                  <c:v>0</c:v>
                </c:pt>
                <c:pt idx="1">
                  <c:v>199.91085506713452</c:v>
                </c:pt>
                <c:pt idx="2">
                  <c:v>394.56089815881819</c:v>
                </c:pt>
                <c:pt idx="3">
                  <c:v>580.79364208978041</c:v>
                </c:pt>
                <c:pt idx="4">
                  <c:v>747.03530051402902</c:v>
                </c:pt>
                <c:pt idx="5">
                  <c:v>906.3627489133994</c:v>
                </c:pt>
                <c:pt idx="6">
                  <c:v>1049.5319891024565</c:v>
                </c:pt>
                <c:pt idx="7">
                  <c:v>1185.4362984682714</c:v>
                </c:pt>
                <c:pt idx="8">
                  <c:v>1309.9421818872765</c:v>
                </c:pt>
                <c:pt idx="9">
                  <c:v>1420.4192333717456</c:v>
                </c:pt>
                <c:pt idx="10">
                  <c:v>1517.7442549175871</c:v>
                </c:pt>
                <c:pt idx="11">
                  <c:v>1607.3803974223858</c:v>
                </c:pt>
                <c:pt idx="12">
                  <c:v>1681.9567430084476</c:v>
                </c:pt>
                <c:pt idx="13">
                  <c:v>1746.5895758497018</c:v>
                </c:pt>
                <c:pt idx="14">
                  <c:v>1799.197695604211</c:v>
                </c:pt>
                <c:pt idx="15">
                  <c:v>1840.0463532959473</c:v>
                </c:pt>
                <c:pt idx="16">
                  <c:v>1869.3418552768894</c:v>
                </c:pt>
                <c:pt idx="17">
                  <c:v>1885.5857659379312</c:v>
                </c:pt>
                <c:pt idx="18">
                  <c:v>1892.314067569692</c:v>
                </c:pt>
                <c:pt idx="19">
                  <c:v>1872.8490632605233</c:v>
                </c:pt>
                <c:pt idx="20">
                  <c:v>1813.545364628168</c:v>
                </c:pt>
                <c:pt idx="21">
                  <c:v>1690.7792227188311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568B-4180-BBDF-4DDEFF8224B5}"/>
            </c:ext>
          </c:extLst>
        </c:ser>
        <c:ser>
          <c:idx val="5"/>
          <c:order val="5"/>
          <c:tx>
            <c:v>6th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multiLvlStrRef>
              <c:f>'Fireblade Gearing Ratios'!$M$4:$R$25</c:f>
              <c:multiLvlStrCache>
                <c:ptCount val="22"/>
                <c:lvl>
                  <c:pt idx="0">
                    <c:v>24.580</c:v>
                  </c:pt>
                  <c:pt idx="1">
                    <c:v>36.870</c:v>
                  </c:pt>
                  <c:pt idx="2">
                    <c:v>49.160</c:v>
                  </c:pt>
                  <c:pt idx="3">
                    <c:v>61.450</c:v>
                  </c:pt>
                  <c:pt idx="4">
                    <c:v>73.740</c:v>
                  </c:pt>
                  <c:pt idx="5">
                    <c:v>86.030</c:v>
                  </c:pt>
                  <c:pt idx="6">
                    <c:v>98.320</c:v>
                  </c:pt>
                  <c:pt idx="7">
                    <c:v>110.610</c:v>
                  </c:pt>
                  <c:pt idx="8">
                    <c:v>122.900</c:v>
                  </c:pt>
                  <c:pt idx="9">
                    <c:v>135.190</c:v>
                  </c:pt>
                  <c:pt idx="10">
                    <c:v>147.480</c:v>
                  </c:pt>
                  <c:pt idx="11">
                    <c:v>159.769</c:v>
                  </c:pt>
                  <c:pt idx="12">
                    <c:v>172.059</c:v>
                  </c:pt>
                  <c:pt idx="13">
                    <c:v>184.349</c:v>
                  </c:pt>
                  <c:pt idx="14">
                    <c:v>196.639</c:v>
                  </c:pt>
                  <c:pt idx="15">
                    <c:v>208.929</c:v>
                  </c:pt>
                  <c:pt idx="16">
                    <c:v>221.219</c:v>
                  </c:pt>
                  <c:pt idx="17">
                    <c:v>233.509</c:v>
                  </c:pt>
                  <c:pt idx="18">
                    <c:v>245.799</c:v>
                  </c:pt>
                  <c:pt idx="19">
                    <c:v>258.089</c:v>
                  </c:pt>
                  <c:pt idx="20">
                    <c:v>270.379</c:v>
                  </c:pt>
                  <c:pt idx="21">
                    <c:v>282.669</c:v>
                  </c:pt>
                </c:lvl>
                <c:lvl>
                  <c:pt idx="0">
                    <c:v>22.810</c:v>
                  </c:pt>
                  <c:pt idx="1">
                    <c:v>34.215</c:v>
                  </c:pt>
                  <c:pt idx="2">
                    <c:v>45.620</c:v>
                  </c:pt>
                  <c:pt idx="3">
                    <c:v>57.025</c:v>
                  </c:pt>
                  <c:pt idx="4">
                    <c:v>68.431</c:v>
                  </c:pt>
                  <c:pt idx="5">
                    <c:v>79.836</c:v>
                  </c:pt>
                  <c:pt idx="6">
                    <c:v>91.241</c:v>
                  </c:pt>
                  <c:pt idx="7">
                    <c:v>102.646</c:v>
                  </c:pt>
                  <c:pt idx="8">
                    <c:v>114.051</c:v>
                  </c:pt>
                  <c:pt idx="9">
                    <c:v>125.456</c:v>
                  </c:pt>
                  <c:pt idx="10">
                    <c:v>136.861</c:v>
                  </c:pt>
                  <c:pt idx="11">
                    <c:v>148.266</c:v>
                  </c:pt>
                  <c:pt idx="12">
                    <c:v>159.671</c:v>
                  </c:pt>
                  <c:pt idx="13">
                    <c:v>171.076</c:v>
                  </c:pt>
                  <c:pt idx="14">
                    <c:v>182.481</c:v>
                  </c:pt>
                  <c:pt idx="15">
                    <c:v>193.886</c:v>
                  </c:pt>
                  <c:pt idx="16">
                    <c:v>205.292</c:v>
                  </c:pt>
                  <c:pt idx="17">
                    <c:v>216.697</c:v>
                  </c:pt>
                  <c:pt idx="18">
                    <c:v>228.102</c:v>
                  </c:pt>
                  <c:pt idx="19">
                    <c:v>239.507</c:v>
                  </c:pt>
                  <c:pt idx="20">
                    <c:v>250.912</c:v>
                  </c:pt>
                  <c:pt idx="21">
                    <c:v>262.317</c:v>
                  </c:pt>
                </c:lvl>
                <c:lvl>
                  <c:pt idx="0">
                    <c:v>20.647</c:v>
                  </c:pt>
                  <c:pt idx="1">
                    <c:v>30.971</c:v>
                  </c:pt>
                  <c:pt idx="2">
                    <c:v>41.294</c:v>
                  </c:pt>
                  <c:pt idx="3">
                    <c:v>51.618</c:v>
                  </c:pt>
                  <c:pt idx="4">
                    <c:v>61.941</c:v>
                  </c:pt>
                  <c:pt idx="5">
                    <c:v>72.265</c:v>
                  </c:pt>
                  <c:pt idx="6">
                    <c:v>82.589</c:v>
                  </c:pt>
                  <c:pt idx="7">
                    <c:v>92.912</c:v>
                  </c:pt>
                  <c:pt idx="8">
                    <c:v>103.236</c:v>
                  </c:pt>
                  <c:pt idx="9">
                    <c:v>113.559</c:v>
                  </c:pt>
                  <c:pt idx="10">
                    <c:v>123.883</c:v>
                  </c:pt>
                  <c:pt idx="11">
                    <c:v>134.206</c:v>
                  </c:pt>
                  <c:pt idx="12">
                    <c:v>144.530</c:v>
                  </c:pt>
                  <c:pt idx="13">
                    <c:v>154.854</c:v>
                  </c:pt>
                  <c:pt idx="14">
                    <c:v>165.177</c:v>
                  </c:pt>
                  <c:pt idx="15">
                    <c:v>175.501</c:v>
                  </c:pt>
                  <c:pt idx="16">
                    <c:v>185.824</c:v>
                  </c:pt>
                  <c:pt idx="17">
                    <c:v>196.148</c:v>
                  </c:pt>
                  <c:pt idx="18">
                    <c:v>206.471</c:v>
                  </c:pt>
                  <c:pt idx="19">
                    <c:v>216.795</c:v>
                  </c:pt>
                  <c:pt idx="20">
                    <c:v>227.118</c:v>
                  </c:pt>
                  <c:pt idx="21">
                    <c:v>237.442</c:v>
                  </c:pt>
                </c:lvl>
                <c:lvl>
                  <c:pt idx="0">
                    <c:v>18.058</c:v>
                  </c:pt>
                  <c:pt idx="1">
                    <c:v>27.087</c:v>
                  </c:pt>
                  <c:pt idx="2">
                    <c:v>36.116</c:v>
                  </c:pt>
                  <c:pt idx="3">
                    <c:v>45.145</c:v>
                  </c:pt>
                  <c:pt idx="4">
                    <c:v>54.174</c:v>
                  </c:pt>
                  <c:pt idx="5">
                    <c:v>63.203</c:v>
                  </c:pt>
                  <c:pt idx="6">
                    <c:v>72.232</c:v>
                  </c:pt>
                  <c:pt idx="7">
                    <c:v>81.261</c:v>
                  </c:pt>
                  <c:pt idx="8">
                    <c:v>90.290</c:v>
                  </c:pt>
                  <c:pt idx="9">
                    <c:v>99.319</c:v>
                  </c:pt>
                  <c:pt idx="10">
                    <c:v>108.348</c:v>
                  </c:pt>
                  <c:pt idx="11">
                    <c:v>117.377</c:v>
                  </c:pt>
                  <c:pt idx="12">
                    <c:v>126.406</c:v>
                  </c:pt>
                  <c:pt idx="13">
                    <c:v>135.435</c:v>
                  </c:pt>
                  <c:pt idx="14">
                    <c:v>144.464</c:v>
                  </c:pt>
                  <c:pt idx="15">
                    <c:v>153.493</c:v>
                  </c:pt>
                  <c:pt idx="16">
                    <c:v>162.522</c:v>
                  </c:pt>
                  <c:pt idx="17">
                    <c:v>171.551</c:v>
                  </c:pt>
                  <c:pt idx="18">
                    <c:v>180.580</c:v>
                  </c:pt>
                  <c:pt idx="19">
                    <c:v>189.610</c:v>
                  </c:pt>
                  <c:pt idx="20">
                    <c:v>198.639</c:v>
                  </c:pt>
                  <c:pt idx="21">
                    <c:v>207.668</c:v>
                  </c:pt>
                </c:lvl>
                <c:lvl>
                  <c:pt idx="0">
                    <c:v>14.688</c:v>
                  </c:pt>
                  <c:pt idx="1">
                    <c:v>22.033</c:v>
                  </c:pt>
                  <c:pt idx="2">
                    <c:v>29.377</c:v>
                  </c:pt>
                  <c:pt idx="3">
                    <c:v>36.721</c:v>
                  </c:pt>
                  <c:pt idx="4">
                    <c:v>44.065</c:v>
                  </c:pt>
                  <c:pt idx="5">
                    <c:v>51.409</c:v>
                  </c:pt>
                  <c:pt idx="6">
                    <c:v>58.753</c:v>
                  </c:pt>
                  <c:pt idx="7">
                    <c:v>66.098</c:v>
                  </c:pt>
                  <c:pt idx="8">
                    <c:v>73.442</c:v>
                  </c:pt>
                  <c:pt idx="9">
                    <c:v>80.786</c:v>
                  </c:pt>
                  <c:pt idx="10">
                    <c:v>88.130</c:v>
                  </c:pt>
                  <c:pt idx="11">
                    <c:v>95.474</c:v>
                  </c:pt>
                  <c:pt idx="12">
                    <c:v>102.819</c:v>
                  </c:pt>
                  <c:pt idx="13">
                    <c:v>110.163</c:v>
                  </c:pt>
                  <c:pt idx="14">
                    <c:v>117.507</c:v>
                  </c:pt>
                  <c:pt idx="15">
                    <c:v>124.851</c:v>
                  </c:pt>
                  <c:pt idx="16">
                    <c:v>132.195</c:v>
                  </c:pt>
                  <c:pt idx="17">
                    <c:v>139.539</c:v>
                  </c:pt>
                  <c:pt idx="18">
                    <c:v>146.884</c:v>
                  </c:pt>
                  <c:pt idx="19">
                    <c:v>154.228</c:v>
                  </c:pt>
                  <c:pt idx="20">
                    <c:v>161.572</c:v>
                  </c:pt>
                  <c:pt idx="21">
                    <c:v>168.916</c:v>
                  </c:pt>
                </c:lvl>
                <c:lvl>
                  <c:pt idx="0">
                    <c:v>11.232</c:v>
                  </c:pt>
                  <c:pt idx="1">
                    <c:v>16.848</c:v>
                  </c:pt>
                  <c:pt idx="2">
                    <c:v>22.465</c:v>
                  </c:pt>
                  <c:pt idx="3">
                    <c:v>28.081</c:v>
                  </c:pt>
                  <c:pt idx="4">
                    <c:v>33.697</c:v>
                  </c:pt>
                  <c:pt idx="5">
                    <c:v>39.313</c:v>
                  </c:pt>
                  <c:pt idx="6">
                    <c:v>44.929</c:v>
                  </c:pt>
                  <c:pt idx="7">
                    <c:v>50.545</c:v>
                  </c:pt>
                  <c:pt idx="8">
                    <c:v>56.161</c:v>
                  </c:pt>
                  <c:pt idx="9">
                    <c:v>61.778</c:v>
                  </c:pt>
                  <c:pt idx="10">
                    <c:v>67.394</c:v>
                  </c:pt>
                  <c:pt idx="11">
                    <c:v>73.010</c:v>
                  </c:pt>
                  <c:pt idx="12">
                    <c:v>78.626</c:v>
                  </c:pt>
                  <c:pt idx="13">
                    <c:v>84.242</c:v>
                  </c:pt>
                  <c:pt idx="14">
                    <c:v>89.858</c:v>
                  </c:pt>
                  <c:pt idx="15">
                    <c:v>95.474</c:v>
                  </c:pt>
                  <c:pt idx="16">
                    <c:v>101.091</c:v>
                  </c:pt>
                  <c:pt idx="17">
                    <c:v>106.707</c:v>
                  </c:pt>
                  <c:pt idx="18">
                    <c:v>112.323</c:v>
                  </c:pt>
                  <c:pt idx="19">
                    <c:v>117.939</c:v>
                  </c:pt>
                  <c:pt idx="20">
                    <c:v>123.555</c:v>
                  </c:pt>
                  <c:pt idx="21">
                    <c:v>129.171</c:v>
                  </c:pt>
                </c:lvl>
              </c:multiLvlStrCache>
            </c:multiLvlStrRef>
          </c:cat>
          <c:val>
            <c:numRef>
              <c:f>'Fireblade Gearing Ratios'!$Y$4:$Y$25</c:f>
              <c:numCache>
                <c:formatCode>0.000</c:formatCode>
                <c:ptCount val="22"/>
                <c:pt idx="0">
                  <c:v>0</c:v>
                </c:pt>
                <c:pt idx="1">
                  <c:v>185.5172735023009</c:v>
                </c:pt>
                <c:pt idx="2">
                  <c:v>366.15251349138333</c:v>
                </c:pt>
                <c:pt idx="3">
                  <c:v>538.97649985931616</c:v>
                </c:pt>
                <c:pt idx="4">
                  <c:v>693.2487588770191</c:v>
                </c:pt>
                <c:pt idx="5">
                  <c:v>841.10463099163485</c:v>
                </c:pt>
                <c:pt idx="6">
                  <c:v>973.96568588707964</c:v>
                </c:pt>
                <c:pt idx="7">
                  <c:v>1100.0848849785561</c:v>
                </c:pt>
                <c:pt idx="8">
                  <c:v>1215.6263447913925</c:v>
                </c:pt>
                <c:pt idx="9">
                  <c:v>1318.1490485689801</c:v>
                </c:pt>
                <c:pt idx="10">
                  <c:v>1408.4666685635214</c:v>
                </c:pt>
                <c:pt idx="11">
                  <c:v>1491.649008807974</c:v>
                </c:pt>
                <c:pt idx="12">
                  <c:v>1560.8558575118398</c:v>
                </c:pt>
                <c:pt idx="13">
                  <c:v>1620.8351263885233</c:v>
                </c:pt>
                <c:pt idx="14">
                  <c:v>1669.6554615207081</c:v>
                </c:pt>
                <c:pt idx="15">
                  <c:v>1707.5630158586393</c:v>
                </c:pt>
                <c:pt idx="16">
                  <c:v>1734.749241696954</c:v>
                </c:pt>
                <c:pt idx="17">
                  <c:v>1749.8235907904002</c:v>
                </c:pt>
                <c:pt idx="18">
                  <c:v>1756.0674547046742</c:v>
                </c:pt>
                <c:pt idx="19">
                  <c:v>1738.0039307057662</c:v>
                </c:pt>
                <c:pt idx="20">
                  <c:v>1682.9700983749401</c:v>
                </c:pt>
                <c:pt idx="21">
                  <c:v>1569.0431186830756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568B-4180-BBDF-4DDEFF822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49329087"/>
        <c:axId val="2049329919"/>
      </c:lineChart>
      <c:catAx>
        <c:axId val="20493290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</a:p>
            </c:rich>
          </c:tx>
          <c:layout>
            <c:manualLayout>
              <c:xMode val="edge"/>
              <c:yMode val="edge"/>
              <c:x val="0.90726469803984877"/>
              <c:y val="0.9073361807712826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9329919"/>
        <c:crosses val="autoZero"/>
        <c:auto val="1"/>
        <c:lblAlgn val="ctr"/>
        <c:lblOffset val="100"/>
        <c:noMultiLvlLbl val="0"/>
      </c:catAx>
      <c:valAx>
        <c:axId val="204932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93290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861684</xdr:colOff>
      <xdr:row>28</xdr:row>
      <xdr:rowOff>115955</xdr:rowOff>
    </xdr:from>
    <xdr:to>
      <xdr:col>23</xdr:col>
      <xdr:colOff>554182</xdr:colOff>
      <xdr:row>53</xdr:row>
      <xdr:rowOff>34637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3EFFCCD-E704-4C73-9D73-370AF16A6C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J58"/>
  <sheetViews>
    <sheetView tabSelected="1" workbookViewId="0">
      <selection activeCell="D7" sqref="D7"/>
    </sheetView>
  </sheetViews>
  <sheetFormatPr defaultRowHeight="15" x14ac:dyDescent="0.25"/>
  <cols>
    <col min="1" max="2" width="9.140625" style="1"/>
    <col min="3" max="7" width="22.7109375" style="1" customWidth="1"/>
    <col min="8" max="9" width="15.7109375" style="1" customWidth="1"/>
    <col min="10" max="10" width="14.7109375" style="1" customWidth="1"/>
    <col min="11" max="11" width="16.7109375" style="1" customWidth="1"/>
    <col min="12" max="14" width="15.7109375" style="1" customWidth="1"/>
    <col min="15" max="16384" width="9.140625" style="1"/>
  </cols>
  <sheetData>
    <row r="2" spans="3:10" x14ac:dyDescent="0.25">
      <c r="D2" s="2"/>
    </row>
    <row r="3" spans="3:10" x14ac:dyDescent="0.25">
      <c r="C3" s="3" t="s">
        <v>0</v>
      </c>
      <c r="D3" s="4"/>
      <c r="E3" s="4"/>
      <c r="F3" s="4"/>
      <c r="G3" s="5" t="s">
        <v>1</v>
      </c>
      <c r="J3" s="6" t="s">
        <v>2</v>
      </c>
    </row>
    <row r="4" spans="3:10" x14ac:dyDescent="0.25"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J4" s="6" t="s">
        <v>8</v>
      </c>
    </row>
    <row r="5" spans="3:10" x14ac:dyDescent="0.25">
      <c r="C5" s="9"/>
      <c r="D5" s="10">
        <v>104.4</v>
      </c>
      <c r="E5" s="10">
        <v>134</v>
      </c>
      <c r="F5" s="10">
        <v>94.65</v>
      </c>
      <c r="G5" s="10">
        <v>137.19999999999999</v>
      </c>
    </row>
    <row r="6" spans="3:10" x14ac:dyDescent="0.25">
      <c r="C6" s="11" t="s">
        <v>9</v>
      </c>
      <c r="D6" s="8" t="s">
        <v>4</v>
      </c>
      <c r="E6" s="8" t="s">
        <v>5</v>
      </c>
      <c r="F6" s="8" t="s">
        <v>6</v>
      </c>
      <c r="G6" s="8" t="s">
        <v>10</v>
      </c>
    </row>
    <row r="7" spans="3:10" x14ac:dyDescent="0.25">
      <c r="C7" s="9"/>
      <c r="D7" s="10">
        <v>112</v>
      </c>
      <c r="E7" s="10">
        <v>147.19999999999999</v>
      </c>
      <c r="F7" s="10">
        <v>109.2</v>
      </c>
      <c r="G7" s="10">
        <v>146</v>
      </c>
    </row>
    <row r="8" spans="3:10" x14ac:dyDescent="0.25">
      <c r="C8" s="11" t="s">
        <v>11</v>
      </c>
      <c r="D8" s="8" t="s">
        <v>12</v>
      </c>
      <c r="E8" s="8" t="s">
        <v>13</v>
      </c>
      <c r="F8" s="8" t="s">
        <v>14</v>
      </c>
      <c r="G8" s="8" t="s">
        <v>15</v>
      </c>
    </row>
    <row r="9" spans="3:10" x14ac:dyDescent="0.25">
      <c r="C9" s="9"/>
      <c r="D9" s="10">
        <v>72.150000000000006</v>
      </c>
      <c r="E9" s="10">
        <v>22.15</v>
      </c>
      <c r="F9" s="10">
        <f>F7-E9</f>
        <v>87.050000000000011</v>
      </c>
      <c r="G9" s="10">
        <f>G7-E9</f>
        <v>123.85</v>
      </c>
    </row>
    <row r="10" spans="3:10" x14ac:dyDescent="0.25">
      <c r="C10" s="11" t="s">
        <v>16</v>
      </c>
      <c r="D10" s="8" t="s">
        <v>17</v>
      </c>
      <c r="E10" s="12" t="s">
        <v>18</v>
      </c>
      <c r="F10" s="8" t="s">
        <v>19</v>
      </c>
      <c r="G10" s="8" t="s">
        <v>20</v>
      </c>
    </row>
    <row r="11" spans="3:10" x14ac:dyDescent="0.25">
      <c r="C11" s="9"/>
      <c r="D11" s="10">
        <v>1.39</v>
      </c>
      <c r="E11" s="10">
        <v>0.35</v>
      </c>
      <c r="F11" s="10">
        <v>0.29749999999999999</v>
      </c>
      <c r="G11" s="10">
        <f>E11/D11</f>
        <v>0.25179856115107913</v>
      </c>
    </row>
    <row r="12" spans="3:10" x14ac:dyDescent="0.25">
      <c r="C12" s="13" t="s">
        <v>21</v>
      </c>
      <c r="D12" s="14" t="s">
        <v>22</v>
      </c>
      <c r="E12" s="14" t="s">
        <v>23</v>
      </c>
      <c r="F12" s="14" t="s">
        <v>24</v>
      </c>
      <c r="G12" s="15" t="s">
        <v>23</v>
      </c>
    </row>
    <row r="13" spans="3:10" x14ac:dyDescent="0.25">
      <c r="C13" s="10"/>
      <c r="D13" s="10">
        <f>(F5*D11)/(F5+D5)</f>
        <v>0.6609570459683497</v>
      </c>
      <c r="E13" s="10">
        <f>(G5*D11)/(E5+G5)</f>
        <v>0.70320058997050139</v>
      </c>
      <c r="F13" s="10">
        <f>((D11*(F5-F9))/((F5+D5)*G11))+F11</f>
        <v>0.50827202425808282</v>
      </c>
      <c r="G13" s="16">
        <f>((D11*(G5-G9))/((G5+E5)*G11))+F11</f>
        <v>0.56923972819216173</v>
      </c>
    </row>
    <row r="18" spans="3:7" x14ac:dyDescent="0.25">
      <c r="C18" s="55"/>
      <c r="D18" s="55"/>
      <c r="E18" s="55"/>
    </row>
    <row r="19" spans="3:7" x14ac:dyDescent="0.25">
      <c r="C19" s="55"/>
      <c r="D19" s="55"/>
      <c r="E19" s="55"/>
    </row>
    <row r="20" spans="3:7" x14ac:dyDescent="0.25">
      <c r="C20" s="55"/>
      <c r="D20" s="55"/>
      <c r="E20" s="55"/>
    </row>
    <row r="21" spans="3:7" x14ac:dyDescent="0.25">
      <c r="C21" s="55"/>
      <c r="D21" s="55"/>
      <c r="E21" s="55"/>
    </row>
    <row r="22" spans="3:7" x14ac:dyDescent="0.25">
      <c r="C22" s="55"/>
      <c r="D22" s="55"/>
      <c r="E22" s="55"/>
    </row>
    <row r="23" spans="3:7" x14ac:dyDescent="0.25">
      <c r="C23" s="55"/>
      <c r="D23" s="55"/>
      <c r="E23" s="55"/>
    </row>
    <row r="24" spans="3:7" x14ac:dyDescent="0.25">
      <c r="C24" s="55"/>
      <c r="D24" s="55"/>
      <c r="E24" s="55"/>
    </row>
    <row r="25" spans="3:7" x14ac:dyDescent="0.25">
      <c r="C25" s="55"/>
      <c r="D25" s="55"/>
      <c r="E25" s="55"/>
      <c r="G25" s="2"/>
    </row>
    <row r="26" spans="3:7" x14ac:dyDescent="0.25">
      <c r="C26" s="55"/>
      <c r="D26" s="55"/>
      <c r="E26" s="55"/>
      <c r="G26" s="2"/>
    </row>
    <row r="27" spans="3:7" x14ac:dyDescent="0.25">
      <c r="C27" s="55"/>
      <c r="D27" s="55"/>
      <c r="E27" s="55"/>
      <c r="G27" s="2"/>
    </row>
    <row r="28" spans="3:7" x14ac:dyDescent="0.25">
      <c r="C28" s="55"/>
      <c r="D28" s="55"/>
      <c r="E28" s="55"/>
      <c r="G28" s="2"/>
    </row>
    <row r="29" spans="3:7" x14ac:dyDescent="0.25">
      <c r="C29" s="55"/>
      <c r="D29" s="55"/>
      <c r="E29" s="55"/>
      <c r="G29" s="2"/>
    </row>
    <row r="30" spans="3:7" x14ac:dyDescent="0.25">
      <c r="C30" s="55"/>
      <c r="D30" s="55"/>
      <c r="E30" s="55"/>
      <c r="G30" s="2"/>
    </row>
    <row r="31" spans="3:7" x14ac:dyDescent="0.25">
      <c r="C31" s="55"/>
      <c r="D31" s="55"/>
      <c r="E31" s="55"/>
      <c r="G31" s="2"/>
    </row>
    <row r="32" spans="3:7" x14ac:dyDescent="0.25">
      <c r="C32" s="55"/>
      <c r="D32" s="55"/>
      <c r="E32" s="55"/>
      <c r="G32" s="2"/>
    </row>
    <row r="33" spans="3:7" x14ac:dyDescent="0.25">
      <c r="C33" s="55"/>
      <c r="D33" s="55"/>
      <c r="E33" s="55"/>
      <c r="G33" s="2"/>
    </row>
    <row r="34" spans="3:7" x14ac:dyDescent="0.25">
      <c r="C34" s="55"/>
      <c r="D34" s="55"/>
      <c r="E34" s="55"/>
      <c r="G34" s="2"/>
    </row>
    <row r="35" spans="3:7" x14ac:dyDescent="0.25">
      <c r="C35" s="55"/>
      <c r="D35" s="55"/>
      <c r="E35" s="55"/>
      <c r="G35" s="2"/>
    </row>
    <row r="36" spans="3:7" x14ac:dyDescent="0.25">
      <c r="C36" s="55"/>
      <c r="D36" s="55"/>
      <c r="E36" s="55"/>
      <c r="G36" s="2"/>
    </row>
    <row r="37" spans="3:7" x14ac:dyDescent="0.25">
      <c r="C37" s="55"/>
      <c r="D37" s="55"/>
      <c r="E37" s="55"/>
      <c r="G37" s="2"/>
    </row>
    <row r="38" spans="3:7" x14ac:dyDescent="0.25">
      <c r="C38" s="55"/>
      <c r="D38" s="55"/>
      <c r="E38" s="55"/>
      <c r="G38" s="2"/>
    </row>
    <row r="39" spans="3:7" x14ac:dyDescent="0.25">
      <c r="C39" s="55"/>
      <c r="D39" s="56"/>
      <c r="E39" s="57"/>
      <c r="G39" s="2"/>
    </row>
    <row r="40" spans="3:7" x14ac:dyDescent="0.25">
      <c r="C40" s="55"/>
      <c r="D40" s="56"/>
      <c r="E40" s="55"/>
      <c r="G40" s="2"/>
    </row>
    <row r="41" spans="3:7" x14ac:dyDescent="0.25">
      <c r="C41" s="55"/>
      <c r="D41" s="56"/>
      <c r="E41" s="56"/>
      <c r="G41" s="2"/>
    </row>
    <row r="42" spans="3:7" x14ac:dyDescent="0.25">
      <c r="C42" s="55"/>
      <c r="D42" s="56"/>
      <c r="E42" s="56"/>
      <c r="G42" s="2"/>
    </row>
    <row r="43" spans="3:7" x14ac:dyDescent="0.25">
      <c r="C43" s="55"/>
      <c r="D43" s="56"/>
      <c r="E43" s="56"/>
      <c r="G43" s="2"/>
    </row>
    <row r="44" spans="3:7" x14ac:dyDescent="0.25">
      <c r="C44" s="55"/>
      <c r="D44" s="55"/>
      <c r="E44" s="55"/>
      <c r="G44" s="2"/>
    </row>
    <row r="45" spans="3:7" x14ac:dyDescent="0.25">
      <c r="C45" s="55"/>
      <c r="D45" s="56"/>
      <c r="E45" s="55"/>
      <c r="G45" s="2"/>
    </row>
    <row r="46" spans="3:7" x14ac:dyDescent="0.25">
      <c r="C46" s="55"/>
      <c r="D46" s="56"/>
      <c r="E46" s="58"/>
      <c r="G46" s="2"/>
    </row>
    <row r="47" spans="3:7" x14ac:dyDescent="0.25">
      <c r="C47" s="55"/>
      <c r="D47" s="56"/>
      <c r="E47" s="58"/>
      <c r="G47" s="2"/>
    </row>
    <row r="48" spans="3:7" x14ac:dyDescent="0.25">
      <c r="C48" s="56"/>
      <c r="D48" s="56"/>
      <c r="E48" s="56"/>
      <c r="G48" s="2"/>
    </row>
    <row r="49" spans="3:7" x14ac:dyDescent="0.25">
      <c r="C49" s="55"/>
      <c r="D49" s="56"/>
      <c r="E49" s="56"/>
      <c r="G49" s="2"/>
    </row>
    <row r="50" spans="3:7" x14ac:dyDescent="0.25">
      <c r="C50" s="55"/>
      <c r="D50" s="55"/>
      <c r="E50" s="55"/>
    </row>
    <row r="51" spans="3:7" x14ac:dyDescent="0.25">
      <c r="C51" s="55"/>
      <c r="D51" s="55"/>
      <c r="E51" s="55"/>
    </row>
    <row r="52" spans="3:7" x14ac:dyDescent="0.25">
      <c r="C52" s="55"/>
      <c r="D52" s="55"/>
      <c r="E52" s="55"/>
    </row>
    <row r="53" spans="3:7" x14ac:dyDescent="0.25">
      <c r="C53" s="55"/>
      <c r="D53" s="55"/>
      <c r="E53" s="55"/>
    </row>
    <row r="54" spans="3:7" x14ac:dyDescent="0.25">
      <c r="C54" s="55"/>
      <c r="D54" s="55"/>
      <c r="E54" s="55"/>
    </row>
    <row r="55" spans="3:7" x14ac:dyDescent="0.25">
      <c r="C55" s="55"/>
      <c r="D55" s="55"/>
      <c r="E55" s="56"/>
    </row>
    <row r="56" spans="3:7" x14ac:dyDescent="0.25">
      <c r="C56" s="55"/>
      <c r="D56" s="55"/>
      <c r="E56" s="56"/>
    </row>
    <row r="57" spans="3:7" x14ac:dyDescent="0.25">
      <c r="C57" s="55"/>
      <c r="D57" s="55"/>
      <c r="E57" s="56"/>
    </row>
    <row r="58" spans="3:7" x14ac:dyDescent="0.25">
      <c r="C58" s="55"/>
      <c r="D58" s="55"/>
      <c r="E58" s="5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121D3-3F46-47E5-9DB2-FCE1A3787CB4}">
  <dimension ref="C3:J13"/>
  <sheetViews>
    <sheetView workbookViewId="0">
      <selection activeCell="C4" sqref="C4:C8"/>
    </sheetView>
  </sheetViews>
  <sheetFormatPr defaultRowHeight="15" x14ac:dyDescent="0.25"/>
  <cols>
    <col min="1" max="2" width="9.140625" style="1"/>
    <col min="3" max="7" width="22.7109375" style="1" customWidth="1"/>
    <col min="8" max="16384" width="9.140625" style="1"/>
  </cols>
  <sheetData>
    <row r="3" spans="3:10" x14ac:dyDescent="0.25">
      <c r="C3" s="3" t="s">
        <v>25</v>
      </c>
      <c r="D3" s="4"/>
      <c r="E3" s="4"/>
      <c r="F3" s="4"/>
      <c r="G3" s="5" t="s">
        <v>1</v>
      </c>
      <c r="J3" s="6" t="s">
        <v>2</v>
      </c>
    </row>
    <row r="4" spans="3:10" x14ac:dyDescent="0.25">
      <c r="C4" s="7" t="s">
        <v>3</v>
      </c>
      <c r="D4" s="8" t="s">
        <v>4</v>
      </c>
      <c r="E4" s="8" t="s">
        <v>5</v>
      </c>
      <c r="F4" s="8" t="s">
        <v>6</v>
      </c>
      <c r="G4" s="8" t="s">
        <v>7</v>
      </c>
      <c r="J4" s="6" t="s">
        <v>8</v>
      </c>
    </row>
    <row r="5" spans="3:10" x14ac:dyDescent="0.25">
      <c r="C5" s="9"/>
      <c r="D5" s="10">
        <v>37.9</v>
      </c>
      <c r="E5" s="10">
        <v>68.900000000000006</v>
      </c>
      <c r="F5" s="10">
        <v>39</v>
      </c>
      <c r="G5" s="10">
        <v>80.2</v>
      </c>
    </row>
    <row r="6" spans="3:10" x14ac:dyDescent="0.25">
      <c r="C6" s="11" t="s">
        <v>9</v>
      </c>
      <c r="D6" s="8" t="s">
        <v>4</v>
      </c>
      <c r="E6" s="8" t="s">
        <v>5</v>
      </c>
      <c r="F6" s="8" t="s">
        <v>6</v>
      </c>
      <c r="G6" s="8" t="s">
        <v>10</v>
      </c>
    </row>
    <row r="7" spans="3:10" x14ac:dyDescent="0.25">
      <c r="C7" s="9"/>
      <c r="D7" s="10">
        <v>39.450000000000003</v>
      </c>
      <c r="E7" s="10">
        <v>73</v>
      </c>
      <c r="F7" s="10">
        <v>59.9</v>
      </c>
      <c r="G7" s="10">
        <v>98.4</v>
      </c>
    </row>
    <row r="8" spans="3:10" x14ac:dyDescent="0.25">
      <c r="C8" s="11" t="s">
        <v>11</v>
      </c>
      <c r="D8" s="8" t="s">
        <v>26</v>
      </c>
      <c r="E8" s="8" t="s">
        <v>27</v>
      </c>
      <c r="F8" s="8" t="s">
        <v>14</v>
      </c>
      <c r="G8" s="8" t="s">
        <v>15</v>
      </c>
    </row>
    <row r="9" spans="3:10" x14ac:dyDescent="0.25">
      <c r="C9" s="9"/>
      <c r="D9" s="10">
        <v>72.150000000000006</v>
      </c>
      <c r="E9" s="10">
        <v>22.15</v>
      </c>
      <c r="F9" s="10">
        <f>F7-E9</f>
        <v>37.75</v>
      </c>
      <c r="G9" s="10">
        <f>G7-E9</f>
        <v>76.25</v>
      </c>
    </row>
    <row r="10" spans="3:10" x14ac:dyDescent="0.25">
      <c r="C10" s="11" t="s">
        <v>16</v>
      </c>
      <c r="D10" s="8" t="s">
        <v>17</v>
      </c>
      <c r="E10" s="12" t="s">
        <v>18</v>
      </c>
      <c r="F10" s="8" t="s">
        <v>19</v>
      </c>
      <c r="G10" s="8" t="s">
        <v>20</v>
      </c>
    </row>
    <row r="11" spans="3:10" x14ac:dyDescent="0.25">
      <c r="C11" s="9"/>
      <c r="D11" s="10">
        <v>1.34</v>
      </c>
      <c r="E11" s="10">
        <v>0.35</v>
      </c>
      <c r="F11" s="10">
        <v>0.33500000000000002</v>
      </c>
      <c r="G11" s="10">
        <f>E11/D11</f>
        <v>0.26119402985074625</v>
      </c>
    </row>
    <row r="12" spans="3:10" x14ac:dyDescent="0.25">
      <c r="C12" s="13" t="s">
        <v>21</v>
      </c>
      <c r="D12" s="14" t="s">
        <v>28</v>
      </c>
      <c r="E12" s="14" t="s">
        <v>29</v>
      </c>
      <c r="F12" s="14" t="s">
        <v>30</v>
      </c>
      <c r="G12" s="15" t="s">
        <v>29</v>
      </c>
    </row>
    <row r="13" spans="3:10" x14ac:dyDescent="0.25">
      <c r="C13" s="10"/>
      <c r="D13" s="10">
        <f>(F5*D11)/(F5+D5)</f>
        <v>0.67958387516254881</v>
      </c>
      <c r="E13" s="10">
        <f>(G5*D11)/(E5+G5)</f>
        <v>0.72077800134138159</v>
      </c>
      <c r="F13" s="10">
        <f>((D11*(F5-F9))/((F5+D5)*G11))+F11</f>
        <v>0.41839216050529449</v>
      </c>
      <c r="G13" s="16">
        <f>((D11*(G5-G9))/((G5+E5)*G11))+F11</f>
        <v>0.4709130018204466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1E5C-54F8-4862-A397-B0C5E0F1739F}">
  <dimension ref="C3:Z43"/>
  <sheetViews>
    <sheetView zoomScale="70" zoomScaleNormal="70" workbookViewId="0">
      <selection activeCell="G6" sqref="G6"/>
    </sheetView>
  </sheetViews>
  <sheetFormatPr defaultRowHeight="15" x14ac:dyDescent="0.25"/>
  <cols>
    <col min="1" max="2" width="9.140625" style="1"/>
    <col min="3" max="5" width="20.7109375" style="1" customWidth="1"/>
    <col min="6" max="8" width="9.140625" style="1"/>
    <col min="9" max="26" width="18.28515625" style="1" customWidth="1"/>
    <col min="27" max="16384" width="9.140625" style="1"/>
  </cols>
  <sheetData>
    <row r="3" spans="3:26" x14ac:dyDescent="0.25">
      <c r="C3" s="17" t="s">
        <v>31</v>
      </c>
      <c r="D3" s="18"/>
      <c r="E3" s="19" t="s">
        <v>1</v>
      </c>
      <c r="I3" s="70" t="s">
        <v>32</v>
      </c>
      <c r="J3" s="63" t="s">
        <v>33</v>
      </c>
      <c r="K3" s="64" t="s">
        <v>34</v>
      </c>
      <c r="L3" s="71" t="s">
        <v>35</v>
      </c>
      <c r="M3" s="63" t="s">
        <v>36</v>
      </c>
      <c r="N3" s="63" t="s">
        <v>37</v>
      </c>
      <c r="O3" s="63" t="s">
        <v>38</v>
      </c>
      <c r="P3" s="63" t="s">
        <v>39</v>
      </c>
      <c r="Q3" s="63" t="s">
        <v>40</v>
      </c>
      <c r="R3" s="63" t="s">
        <v>41</v>
      </c>
      <c r="S3" s="70" t="s">
        <v>42</v>
      </c>
      <c r="T3" s="63" t="s">
        <v>43</v>
      </c>
      <c r="U3" s="63" t="s">
        <v>44</v>
      </c>
      <c r="V3" s="63" t="s">
        <v>45</v>
      </c>
      <c r="W3" s="63" t="s">
        <v>46</v>
      </c>
      <c r="X3" s="63" t="s">
        <v>47</v>
      </c>
      <c r="Y3" s="63" t="s">
        <v>48</v>
      </c>
      <c r="Z3" s="59"/>
    </row>
    <row r="4" spans="3:26" x14ac:dyDescent="0.25">
      <c r="C4" s="20" t="s">
        <v>32</v>
      </c>
      <c r="D4" s="21"/>
      <c r="E4" s="22" t="s">
        <v>49</v>
      </c>
      <c r="I4" s="31">
        <v>1000</v>
      </c>
      <c r="J4" s="10">
        <v>0</v>
      </c>
      <c r="K4" s="10">
        <v>0</v>
      </c>
      <c r="L4" s="8"/>
      <c r="M4" s="16">
        <f>((I4*60*(E11/D11)*(E7/D7)*C22*PI())/1000)*(D20/E20)</f>
        <v>11.232279231162668</v>
      </c>
      <c r="N4" s="16">
        <f>((I4*60*(E12/D12)*(E7/D7)*C22*PI())/1000)*(D20/E20)</f>
        <v>14.688365148443488</v>
      </c>
      <c r="O4" s="60">
        <f>((I4*60*(E13/D13)*(E7/D7)*C22*PI())/1000)*(D20/E20)</f>
        <v>18.058048917792288</v>
      </c>
      <c r="P4" s="67">
        <f>((I4*60*(E14/D14)*(E7/D7)*C22*PI())/1000)*(D20/E20)</f>
        <v>20.647133971341454</v>
      </c>
      <c r="Q4" s="67">
        <f>((I4*60*(E15/D15)*(E7/D7)*C22*PI())/1000)*(D20/E20)</f>
        <v>22.810167054053416</v>
      </c>
      <c r="R4" s="16">
        <f>((I4*60*(E16/D16)*(E7/D7)*C22*PI())/1000)*(D20/E20)</f>
        <v>24.579921394454107</v>
      </c>
      <c r="S4" s="69"/>
      <c r="T4" s="10">
        <f>(J4*1000)/(M4*(1000/3600))</f>
        <v>0</v>
      </c>
      <c r="U4" s="10">
        <f>(J4*1000)/(N4*(1000/3600))</f>
        <v>0</v>
      </c>
      <c r="V4" s="10">
        <f>(J4*1000)/(O4*(1000/3600))</f>
        <v>0</v>
      </c>
      <c r="W4" s="10">
        <f>(J4*1000)/(P4*(1000/3600))</f>
        <v>0</v>
      </c>
      <c r="X4" s="10">
        <f>(J4*1000)/(Q4*(1000/3600))</f>
        <v>0</v>
      </c>
      <c r="Y4" s="10">
        <f>(J4*1000)/(R4*(1000/3600))</f>
        <v>0</v>
      </c>
      <c r="Z4" s="59"/>
    </row>
    <row r="5" spans="3:26" x14ac:dyDescent="0.25">
      <c r="C5" s="23"/>
      <c r="D5" s="24"/>
      <c r="E5" s="25">
        <v>11650</v>
      </c>
      <c r="I5" s="31">
        <v>1500</v>
      </c>
      <c r="J5" s="10">
        <v>1.9</v>
      </c>
      <c r="K5" s="10">
        <v>12.4</v>
      </c>
      <c r="L5" s="8"/>
      <c r="M5" s="16">
        <f>((I5*60*(E11/D11)*(E7/D7)*C22*PI())/1000)*(D20/E20)</f>
        <v>16.848418846744</v>
      </c>
      <c r="N5" s="16">
        <f>((I5*60*(E12/D12)*(E7/D7)*C22*PI())/1000)*(D20/E20)</f>
        <v>22.032547722665228</v>
      </c>
      <c r="O5" s="60">
        <f>((I5*60*(E13/D13)*(E7/D7)*C22*PI())/1000)*(D20/E20)</f>
        <v>27.08707337668843</v>
      </c>
      <c r="P5" s="10">
        <f>((I5*60*(E14/D14)*(E7/D7)*C22*PI())/1000)*(D20/E20)</f>
        <v>30.970700957012181</v>
      </c>
      <c r="Q5" s="68">
        <f>((I5*60*(E15/D15)*(E7/D7)*C22*PI())/1000)*(D20/E20)</f>
        <v>34.215250581080127</v>
      </c>
      <c r="R5" s="66">
        <f>((I5*60*(E16/D16)*(E7/D7)*C22*PI())/1000)*(D20/E20)</f>
        <v>36.869882091681163</v>
      </c>
      <c r="S5" s="8"/>
      <c r="T5" s="10">
        <f t="shared" ref="T5:T25" si="0">(J5*1000)/(M5*(1000/3600))</f>
        <v>405.97281336710404</v>
      </c>
      <c r="U5" s="10">
        <f t="shared" ref="U5:U25" si="1">(J5*1000)/(N5*(1000/3600))</f>
        <v>310.44979845719723</v>
      </c>
      <c r="V5" s="10">
        <f t="shared" ref="V5:V25" si="2">(J5*1000)/(O5*(1000/3600))</f>
        <v>252.51897482164364</v>
      </c>
      <c r="W5" s="10">
        <f t="shared" ref="W5:W25" si="3">(J5*1000)/(P5*(1000/3600))</f>
        <v>220.85389702654862</v>
      </c>
      <c r="X5" s="10">
        <f t="shared" ref="X5:X25" si="4">(J5*1000)/(Q5*(1000/3600))</f>
        <v>199.91085506713452</v>
      </c>
      <c r="Y5" s="10">
        <f t="shared" ref="Y5:Y25" si="5">(J5*1000)/(R5*(1000/3600))</f>
        <v>185.5172735023009</v>
      </c>
      <c r="Z5" s="59"/>
    </row>
    <row r="6" spans="3:26" x14ac:dyDescent="0.25">
      <c r="C6" s="26" t="s">
        <v>50</v>
      </c>
      <c r="D6" s="27"/>
      <c r="E6" s="28"/>
      <c r="I6" s="31">
        <v>2000</v>
      </c>
      <c r="J6" s="10">
        <v>5</v>
      </c>
      <c r="K6" s="10">
        <v>24</v>
      </c>
      <c r="L6" s="8"/>
      <c r="M6" s="10">
        <f>((I6*60*(E11/D11)*(E7/D7)*C22*PI())/1000)*(D20/E20)</f>
        <v>22.464558462325336</v>
      </c>
      <c r="N6" s="10">
        <f>((I6*60*(E12/D12)*(E7/D7)*C22*PI())/1000)*(D20/E20)</f>
        <v>29.376730296886976</v>
      </c>
      <c r="O6" s="60">
        <f>((I6*60*(E13/D13)*(E7/D7)*C22*PI())/1000)*(D20/E20)</f>
        <v>36.116097835584576</v>
      </c>
      <c r="P6" s="10">
        <f>((I6*60*(E14/D14)*(E7/D7)*C22*PI())/1000)*(D20/E20)</f>
        <v>41.294267942682907</v>
      </c>
      <c r="Q6" s="65">
        <f>((I6*60*(E15/D15)*(E7/D7)*C22*PI())/1000)*(D20/E20)</f>
        <v>45.620334108106832</v>
      </c>
      <c r="R6" s="10">
        <f>((I6*60*(E16/D16)*(E7/D7)*C22*PI())/1000)*(D20/E20)</f>
        <v>49.159842788908215</v>
      </c>
      <c r="S6" s="8"/>
      <c r="T6" s="10">
        <f t="shared" si="0"/>
        <v>801.26213164559999</v>
      </c>
      <c r="U6" s="10">
        <f t="shared" si="1"/>
        <v>612.72986537604709</v>
      </c>
      <c r="V6" s="10">
        <f t="shared" si="2"/>
        <v>498.39271346377029</v>
      </c>
      <c r="W6" s="10">
        <f t="shared" si="3"/>
        <v>435.8958493945039</v>
      </c>
      <c r="X6" s="10">
        <f t="shared" si="4"/>
        <v>394.56089815881819</v>
      </c>
      <c r="Y6" s="10">
        <f t="shared" si="5"/>
        <v>366.15251349138333</v>
      </c>
      <c r="Z6" s="59"/>
    </row>
    <row r="7" spans="3:26" x14ac:dyDescent="0.25">
      <c r="C7" s="29"/>
      <c r="D7" s="29">
        <v>77</v>
      </c>
      <c r="E7" s="29">
        <v>48</v>
      </c>
      <c r="I7" s="31">
        <v>2500</v>
      </c>
      <c r="J7" s="10">
        <v>9.1999999999999993</v>
      </c>
      <c r="K7" s="10">
        <v>35</v>
      </c>
      <c r="L7" s="8"/>
      <c r="M7" s="10">
        <f>((I7*60*(E11/D11)*(E7/D7)*C22*PI())/1000)*(D20/E20)</f>
        <v>28.080698077906664</v>
      </c>
      <c r="N7" s="10">
        <f>((I7*60*(E12/D12)*(E7/D7)*C22*PI())/1000)*(D20/E20)</f>
        <v>36.720912871108716</v>
      </c>
      <c r="O7" s="60">
        <f>((I7*60*(E13/D13)*(E7/D7)*C22*PI())/1000)*(D20/E20)</f>
        <v>45.145122294480721</v>
      </c>
      <c r="P7" s="10">
        <f>((I7*60*(E14/D14)*(E7/D7)*C22*PI())/1000)*(D20/E20)</f>
        <v>51.617834928353638</v>
      </c>
      <c r="Q7" s="65">
        <f>((I7*60*(E15/D15)*(E7/D7)*C22*PI())/1000)*(D20/E20)</f>
        <v>57.025417635133536</v>
      </c>
      <c r="R7" s="10">
        <f>((I7*60*(E16/D16)*(E7/D7)*C22*PI())/1000)*(D20/E20)</f>
        <v>61.449803486135274</v>
      </c>
      <c r="S7" s="8"/>
      <c r="T7" s="10">
        <f t="shared" si="0"/>
        <v>1179.4578577823233</v>
      </c>
      <c r="U7" s="10">
        <f t="shared" si="1"/>
        <v>901.93836183354131</v>
      </c>
      <c r="V7" s="10">
        <f t="shared" si="2"/>
        <v>733.63407421866987</v>
      </c>
      <c r="W7" s="10">
        <f t="shared" si="3"/>
        <v>641.63869030870978</v>
      </c>
      <c r="X7" s="10">
        <f t="shared" si="4"/>
        <v>580.79364208978041</v>
      </c>
      <c r="Y7" s="10">
        <f t="shared" si="5"/>
        <v>538.97649985931616</v>
      </c>
      <c r="Z7" s="59"/>
    </row>
    <row r="8" spans="3:26" x14ac:dyDescent="0.25">
      <c r="C8" s="26" t="s">
        <v>51</v>
      </c>
      <c r="D8" s="27"/>
      <c r="E8" s="28"/>
      <c r="I8" s="31">
        <v>3000</v>
      </c>
      <c r="J8" s="10">
        <v>14.2</v>
      </c>
      <c r="K8" s="10">
        <v>45.2</v>
      </c>
      <c r="L8" s="8"/>
      <c r="M8" s="16">
        <f>((I8*60*(E11/D11)*(E7/D7)*C22*PI())/1000)*(D20/E20)</f>
        <v>33.696837693488</v>
      </c>
      <c r="N8" s="10">
        <f>((I8*60*(E12/D12)*(E7/D7)*C22*PI())/1000)*(D20/E20)</f>
        <v>44.065095445330456</v>
      </c>
      <c r="O8" s="60">
        <f>((I8*60*(E13/D13)*(E7/D7)*C22*PI())/1000)*(D20/E20)</f>
        <v>54.17414675337686</v>
      </c>
      <c r="P8" s="10">
        <f>((I8*60*(E14/D14)*(E7/D7)*C22*PI())/1000)*(D20/E20)</f>
        <v>61.941401914024361</v>
      </c>
      <c r="Q8" s="65">
        <f>((I8*60*(E15/D15)*(E7/D7)*C22*PI())/1000)*(D20/E20)</f>
        <v>68.430501162160255</v>
      </c>
      <c r="R8" s="10">
        <f>((I8*60*(E16/D16)*(E7/D7)*C22*PI())/1000)*(D20/E20)</f>
        <v>73.739764183362325</v>
      </c>
      <c r="S8" s="8"/>
      <c r="T8" s="10">
        <f t="shared" si="0"/>
        <v>1517.056302582336</v>
      </c>
      <c r="U8" s="10">
        <f t="shared" si="1"/>
        <v>1160.1018784453158</v>
      </c>
      <c r="V8" s="10">
        <f t="shared" si="2"/>
        <v>943.62353749140516</v>
      </c>
      <c r="W8" s="10">
        <f t="shared" si="3"/>
        <v>825.29614152026068</v>
      </c>
      <c r="X8" s="10">
        <f t="shared" si="4"/>
        <v>747.03530051402902</v>
      </c>
      <c r="Y8" s="10">
        <f t="shared" si="5"/>
        <v>693.2487588770191</v>
      </c>
      <c r="Z8" s="59"/>
    </row>
    <row r="9" spans="3:26" x14ac:dyDescent="0.25">
      <c r="C9" s="29"/>
      <c r="D9" s="29">
        <v>16</v>
      </c>
      <c r="E9" s="29">
        <v>41</v>
      </c>
      <c r="I9" s="31">
        <v>3500</v>
      </c>
      <c r="J9" s="10">
        <v>20.100000000000001</v>
      </c>
      <c r="K9" s="10">
        <v>54.8</v>
      </c>
      <c r="L9" s="8"/>
      <c r="M9" s="10">
        <f>((I9*60*(E11/D11)*(E7/D7)*C22*PI())/1000)*(D20/E20)</f>
        <v>39.312977309069332</v>
      </c>
      <c r="N9" s="10">
        <f>((I9*60*(E12/D12)*(E7/D7)*C22*PI())/1000)*(D20/E20)</f>
        <v>51.409278019552204</v>
      </c>
      <c r="O9" s="60">
        <f>((I9*60*(E13/D13)*(E7/D7)*C22*PI())/1000)*(D20/E20)</f>
        <v>63.203171212273006</v>
      </c>
      <c r="P9" s="10">
        <f>((I9*60*(E14/D14)*(E7/D7)*C22*PI())/1000)*(D20/E20)</f>
        <v>72.264968899695091</v>
      </c>
      <c r="Q9" s="65">
        <f>((I9*60*(E15/D15)*(E7/D7)*C22*PI())/1000)*(D20/E20)</f>
        <v>79.835584689186959</v>
      </c>
      <c r="R9" s="10">
        <f>((I9*60*(E16/D16)*(E7/D7)*C22*PI())/1000)*(D20/E20)</f>
        <v>86.02972488058937</v>
      </c>
      <c r="S9" s="8"/>
      <c r="T9" s="10">
        <f t="shared" si="0"/>
        <v>1840.6135824087498</v>
      </c>
      <c r="U9" s="10">
        <f t="shared" si="1"/>
        <v>1407.528033606691</v>
      </c>
      <c r="V9" s="10">
        <f t="shared" si="2"/>
        <v>1144.8792617853467</v>
      </c>
      <c r="W9" s="10">
        <f t="shared" si="3"/>
        <v>1001.3150368948031</v>
      </c>
      <c r="X9" s="10">
        <f t="shared" si="4"/>
        <v>906.3627489133994</v>
      </c>
      <c r="Y9" s="10">
        <f t="shared" si="5"/>
        <v>841.10463099163485</v>
      </c>
      <c r="Z9" s="59"/>
    </row>
    <row r="10" spans="3:26" x14ac:dyDescent="0.25">
      <c r="C10" s="26" t="s">
        <v>52</v>
      </c>
      <c r="D10" s="27"/>
      <c r="E10" s="28"/>
      <c r="I10" s="31">
        <v>4000</v>
      </c>
      <c r="J10" s="10">
        <v>26.6</v>
      </c>
      <c r="K10" s="10">
        <v>63.6</v>
      </c>
      <c r="L10" s="8"/>
      <c r="M10" s="10">
        <f>((I10*60*(E11/D11)*(E7/D7)*C22*PI())/1000)*(D20/E20)</f>
        <v>44.929116924650671</v>
      </c>
      <c r="N10" s="10">
        <f>((I10*60*(E12/D12)*(E7/D7)*C22*PI())/1000)*(D20/E20)</f>
        <v>58.753460593773951</v>
      </c>
      <c r="O10" s="60">
        <f>((I10*60*(E13/D13)*(E7/D7)*C22*PI())/1000)*(D20/E20)</f>
        <v>72.232195671169151</v>
      </c>
      <c r="P10" s="10">
        <f>((I10*60*(E14/D14)*(E7/D7)*C22*PI())/1000)*(D20/E20)</f>
        <v>82.588535885365815</v>
      </c>
      <c r="Q10" s="65">
        <f>((I10*60*(E15/D15)*(E7/D7)*C22*PI())/1000)*(D20/E20)</f>
        <v>91.240668216213663</v>
      </c>
      <c r="R10" s="10">
        <f>((I10*60*(E16/D16)*(E7/D7)*C22*PI())/1000)*(D20/E20)</f>
        <v>98.319685577816429</v>
      </c>
      <c r="S10" s="8"/>
      <c r="T10" s="10">
        <f t="shared" si="0"/>
        <v>2131.357270177296</v>
      </c>
      <c r="U10" s="10">
        <f t="shared" si="1"/>
        <v>1629.8614419002852</v>
      </c>
      <c r="V10" s="10">
        <f t="shared" si="2"/>
        <v>1325.724617813629</v>
      </c>
      <c r="W10" s="10">
        <f t="shared" si="3"/>
        <v>1159.4829593893803</v>
      </c>
      <c r="X10" s="10">
        <f t="shared" si="4"/>
        <v>1049.5319891024565</v>
      </c>
      <c r="Y10" s="10">
        <f t="shared" si="5"/>
        <v>973.96568588707964</v>
      </c>
      <c r="Z10" s="59"/>
    </row>
    <row r="11" spans="3:26" x14ac:dyDescent="0.25">
      <c r="C11" s="29">
        <v>1</v>
      </c>
      <c r="D11" s="30">
        <v>33</v>
      </c>
      <c r="E11" s="30">
        <v>13</v>
      </c>
      <c r="I11" s="31">
        <v>4500</v>
      </c>
      <c r="J11" s="10">
        <v>33.799999999999997</v>
      </c>
      <c r="K11" s="10">
        <v>71.7</v>
      </c>
      <c r="L11" s="8"/>
      <c r="M11" s="10">
        <f>((I11*60*(E11/D11)*(E7/D7)*C22*PI())/1000)*(D20/E20)</f>
        <v>50.545256540231996</v>
      </c>
      <c r="N11" s="10">
        <f>((I11*60*(E12/D12)*(E7/D7)*C22*PI())/1000)*(D20/E20)</f>
        <v>66.097643167995699</v>
      </c>
      <c r="O11" s="60">
        <f>((I11*60*(E13/D13)*(E7/D7)*C22*PI())/1000)*(D20/E20)</f>
        <v>81.261220130065297</v>
      </c>
      <c r="P11" s="10">
        <f>((I11*60*(E14/D14)*(E7/D7)*C22*PI())/1000)*(D20/E20)</f>
        <v>92.912102871036538</v>
      </c>
      <c r="Q11" s="65">
        <f>((I11*60*(E15/D15)*(E7/D7)*C22*PI())/1000)*(D20/E20)</f>
        <v>102.64575174324038</v>
      </c>
      <c r="R11" s="10">
        <f>((I11*60*(E16/D16)*(E7/D7)*C22*PI())/1000)*(D20/E20)</f>
        <v>110.60964627504349</v>
      </c>
      <c r="S11" s="8"/>
      <c r="T11" s="10">
        <f t="shared" si="0"/>
        <v>2407.3475599663366</v>
      </c>
      <c r="U11" s="10">
        <f t="shared" si="1"/>
        <v>1840.9128399742567</v>
      </c>
      <c r="V11" s="10">
        <f t="shared" si="2"/>
        <v>1497.3932191178167</v>
      </c>
      <c r="W11" s="10">
        <f t="shared" si="3"/>
        <v>1309.6248630697096</v>
      </c>
      <c r="X11" s="10">
        <f t="shared" si="4"/>
        <v>1185.4362984682714</v>
      </c>
      <c r="Y11" s="10">
        <f t="shared" si="5"/>
        <v>1100.0848849785561</v>
      </c>
      <c r="Z11" s="59"/>
    </row>
    <row r="12" spans="3:26" x14ac:dyDescent="0.25">
      <c r="C12" s="29">
        <v>2</v>
      </c>
      <c r="D12" s="29">
        <v>33</v>
      </c>
      <c r="E12" s="29">
        <v>17</v>
      </c>
      <c r="I12" s="31">
        <v>5000</v>
      </c>
      <c r="J12" s="10">
        <v>41.5</v>
      </c>
      <c r="K12" s="10">
        <v>79.2</v>
      </c>
      <c r="L12" s="8"/>
      <c r="M12" s="10">
        <f>((I12*60*(E11/D11)*(E7/D7)*C22*PI())/1000)*(D20/E20)</f>
        <v>56.161396155813328</v>
      </c>
      <c r="N12" s="16">
        <f>((I12*60*(E12/D12)*(E7/D7)*C22*PI())/1000)*(D20/E20)</f>
        <v>73.441825742217432</v>
      </c>
      <c r="O12" s="60">
        <f>((I12*60*(E13/D13)*(E7/D7)*C22*PI())/1000)*(D20/E20)</f>
        <v>90.290244588961443</v>
      </c>
      <c r="P12" s="16">
        <f>((I12*60*(E14/D14)*(E7/D7)*C22*PI())/1000)*(D20/E20)</f>
        <v>103.23566985670728</v>
      </c>
      <c r="Q12" s="65">
        <f>((I12*60*(E15/D15)*(E7/D7)*C22*PI())/1000)*(D20/E20)</f>
        <v>114.05083527026707</v>
      </c>
      <c r="R12" s="10">
        <f>((I12*60*(E16/D16)*(E7/D7)*C22*PI())/1000)*(D20/E20)</f>
        <v>122.89960697227055</v>
      </c>
      <c r="S12" s="8"/>
      <c r="T12" s="10">
        <f t="shared" si="0"/>
        <v>2660.1902770633924</v>
      </c>
      <c r="U12" s="10">
        <f t="shared" si="1"/>
        <v>2034.2631530484764</v>
      </c>
      <c r="V12" s="10">
        <f t="shared" si="2"/>
        <v>1654.6638086997173</v>
      </c>
      <c r="W12" s="10">
        <f t="shared" si="3"/>
        <v>1447.1742199897531</v>
      </c>
      <c r="X12" s="10">
        <f t="shared" si="4"/>
        <v>1309.9421818872765</v>
      </c>
      <c r="Y12" s="10">
        <f t="shared" si="5"/>
        <v>1215.6263447913925</v>
      </c>
      <c r="Z12" s="59"/>
    </row>
    <row r="13" spans="3:26" x14ac:dyDescent="0.25">
      <c r="C13" s="29">
        <v>3</v>
      </c>
      <c r="D13" s="29">
        <v>30</v>
      </c>
      <c r="E13" s="29">
        <v>19</v>
      </c>
      <c r="I13" s="31">
        <v>5500</v>
      </c>
      <c r="J13" s="10">
        <v>49.5</v>
      </c>
      <c r="K13" s="10">
        <v>85.9</v>
      </c>
      <c r="L13" s="8"/>
      <c r="M13" s="10">
        <f>((I13*60*(E11/D11)*(E7/D7)*C22*PI())/1000)*(D20/E20)</f>
        <v>61.77753577139466</v>
      </c>
      <c r="N13" s="10">
        <f>((I13*60*(E12/D12)*(E7/D7)*C22*PI())/1000)*(D20/E20)</f>
        <v>80.786008316439165</v>
      </c>
      <c r="O13" s="60">
        <f>((I13*60*(E13/D13)*(E7/D7)*C22*PI())/1000)*(D20/E20)</f>
        <v>99.319269047857574</v>
      </c>
      <c r="P13" s="10">
        <f>((I13*60*(E14/D14)*(E7/D7)*C22*PI())/1000)*(D20/E20)</f>
        <v>113.559236842378</v>
      </c>
      <c r="Q13" s="65">
        <f>((I13*60*(E15/D15)*(E7/D7)*C22*PI())/1000)*(D20/E20)</f>
        <v>125.45591879729379</v>
      </c>
      <c r="R13" s="10">
        <f>((I13*60*(E16/D16)*(E7/D7)*C22*PI())/1000)*(D20/E20)</f>
        <v>135.18956766949759</v>
      </c>
      <c r="S13" s="8"/>
      <c r="T13" s="10">
        <f t="shared" si="0"/>
        <v>2884.5436739241604</v>
      </c>
      <c r="U13" s="10">
        <f t="shared" si="1"/>
        <v>2205.8275153537697</v>
      </c>
      <c r="V13" s="10">
        <f t="shared" si="2"/>
        <v>1794.2137684695733</v>
      </c>
      <c r="W13" s="10">
        <f t="shared" si="3"/>
        <v>1569.225057820214</v>
      </c>
      <c r="X13" s="10">
        <f t="shared" si="4"/>
        <v>1420.4192333717456</v>
      </c>
      <c r="Y13" s="10">
        <f t="shared" si="5"/>
        <v>1318.1490485689801</v>
      </c>
      <c r="Z13" s="59"/>
    </row>
    <row r="14" spans="3:26" x14ac:dyDescent="0.25">
      <c r="C14" s="29">
        <v>4</v>
      </c>
      <c r="D14" s="29">
        <v>29</v>
      </c>
      <c r="E14" s="29">
        <v>21</v>
      </c>
      <c r="I14" s="31">
        <v>6000</v>
      </c>
      <c r="J14" s="10">
        <v>57.7</v>
      </c>
      <c r="K14" s="10">
        <v>91.9</v>
      </c>
      <c r="L14" s="8"/>
      <c r="M14" s="16">
        <f>((I14*60*(E11/D11)*(E7/D7)*C22*PI())/1000)*(D20/E20)</f>
        <v>67.393675386976</v>
      </c>
      <c r="N14" s="10">
        <f>((I14*60*(E12/D12)*(E7/D7)*C22*PI())/1000)*(D20/E20)</f>
        <v>88.130190890660913</v>
      </c>
      <c r="O14" s="60">
        <f>((I14*60*(E13/D13)*(E7/D7)*C22*PI())/1000)*(D20/E20)</f>
        <v>108.34829350675372</v>
      </c>
      <c r="P14" s="10">
        <f>((I14*60*(E14/D14)*(E7/D7)*C22*PI())/1000)*(D20/E20)</f>
        <v>123.88280382804872</v>
      </c>
      <c r="Q14" s="65">
        <f>((I14*60*(E15/D15)*(E7/D7)*C22*PI())/1000)*(D20/E20)</f>
        <v>136.86100232432051</v>
      </c>
      <c r="R14" s="10">
        <f>((I14*60*(E16/D16)*(E7/D7)*C22*PI())/1000)*(D20/E20)</f>
        <v>147.47952836672465</v>
      </c>
      <c r="S14" s="8"/>
      <c r="T14" s="10">
        <f t="shared" si="0"/>
        <v>3082.1883330634082</v>
      </c>
      <c r="U14" s="10">
        <f t="shared" si="1"/>
        <v>2356.9675488131948</v>
      </c>
      <c r="V14" s="10">
        <f t="shared" si="2"/>
        <v>1917.1506377906367</v>
      </c>
      <c r="W14" s="10">
        <f t="shared" si="3"/>
        <v>1676.7460340041916</v>
      </c>
      <c r="X14" s="10">
        <f t="shared" si="4"/>
        <v>1517.7442549175871</v>
      </c>
      <c r="Y14" s="10">
        <f t="shared" si="5"/>
        <v>1408.4666685635214</v>
      </c>
      <c r="Z14" s="59"/>
    </row>
    <row r="15" spans="3:26" x14ac:dyDescent="0.25">
      <c r="C15" s="29">
        <v>5</v>
      </c>
      <c r="D15" s="29">
        <v>25</v>
      </c>
      <c r="E15" s="29">
        <v>20</v>
      </c>
      <c r="I15" s="31">
        <v>6500</v>
      </c>
      <c r="J15" s="10">
        <v>66.2</v>
      </c>
      <c r="K15" s="10">
        <v>97.2</v>
      </c>
      <c r="L15" s="8"/>
      <c r="M15" s="16">
        <f>((I15*60*(E11/D11)*(E7/D7)*C22*PI())/1000)*(D20/E20)</f>
        <v>73.009815002557318</v>
      </c>
      <c r="N15" s="10">
        <f>((I15*60*(E12/D12)*(E7/D7)*C22*PI())/1000)*(D20/E20)</f>
        <v>95.474373464882675</v>
      </c>
      <c r="O15" s="60">
        <f>((I15*60*(E13/D13)*(E7/D7)*C22*PI())/1000)*(D20/E20)</f>
        <v>117.37731796564987</v>
      </c>
      <c r="P15" s="10">
        <f>((I15*60*(E14/D14)*(E7/D7)*C22*PI())/1000)*(D20/E20)</f>
        <v>134.20637081371945</v>
      </c>
      <c r="Q15" s="65">
        <f>((I15*60*(E15/D15)*(E7/D7)*C22*PI())/1000)*(D20/E20)</f>
        <v>148.26608585134719</v>
      </c>
      <c r="R15" s="10">
        <f>((I15*60*(E16/D16)*(E7/D7)*C22*PI())/1000)*(D20/E20)</f>
        <v>159.76948906395171</v>
      </c>
      <c r="S15" s="8"/>
      <c r="T15" s="10">
        <f t="shared" si="0"/>
        <v>3264.2186532269993</v>
      </c>
      <c r="U15" s="10">
        <f t="shared" si="1"/>
        <v>2496.1672054088808</v>
      </c>
      <c r="V15" s="10">
        <f t="shared" si="2"/>
        <v>2030.3752388493292</v>
      </c>
      <c r="W15" s="10">
        <f t="shared" si="3"/>
        <v>1775.7726295333023</v>
      </c>
      <c r="X15" s="10">
        <f t="shared" si="4"/>
        <v>1607.3803974223858</v>
      </c>
      <c r="Y15" s="10">
        <f t="shared" si="5"/>
        <v>1491.649008807974</v>
      </c>
      <c r="Z15" s="59"/>
    </row>
    <row r="16" spans="3:26" x14ac:dyDescent="0.25">
      <c r="C16" s="29">
        <v>6</v>
      </c>
      <c r="D16" s="29">
        <v>29</v>
      </c>
      <c r="E16" s="29">
        <v>25</v>
      </c>
      <c r="I16" s="31">
        <v>7000</v>
      </c>
      <c r="J16" s="10">
        <v>74.599999999999994</v>
      </c>
      <c r="K16" s="10">
        <v>101.8</v>
      </c>
      <c r="L16" s="8"/>
      <c r="M16" s="16">
        <f>((I16*60*(E11/D11)*(E7/D7)*C22*PI())/1000)*(D20/E20)</f>
        <v>78.625954618138664</v>
      </c>
      <c r="N16" s="10">
        <f>((I16*60*(E12/D12)*(E7/D7)*C22*PI())/1000)*(D20/E20)</f>
        <v>102.81855603910441</v>
      </c>
      <c r="O16" s="60">
        <f>((I16*60*(E13/D13)*(E7/D7)*C22*PI())/1000)*(D20/E20)</f>
        <v>126.40634242454601</v>
      </c>
      <c r="P16" s="10">
        <f>((I16*60*(E14/D14)*(E7/D7)*C22*PI())/1000)*(D20/E20)</f>
        <v>144.52993779939018</v>
      </c>
      <c r="Q16" s="65">
        <f>((I16*60*(E15/D15)*(E7/D7)*C22*PI())/1000)*(D20/E20)</f>
        <v>159.67116937837392</v>
      </c>
      <c r="R16" s="10">
        <f>((I16*60*(E16/D16)*(E7/D7)*C22*PI())/1000)*(D20/E20)</f>
        <v>172.05944976117874</v>
      </c>
      <c r="S16" s="8"/>
      <c r="T16" s="10">
        <f t="shared" si="0"/>
        <v>3415.6660011863864</v>
      </c>
      <c r="U16" s="10">
        <f t="shared" si="1"/>
        <v>2611.9798832601778</v>
      </c>
      <c r="V16" s="10">
        <f t="shared" si="2"/>
        <v>2124.5769385369867</v>
      </c>
      <c r="W16" s="10">
        <f t="shared" si="3"/>
        <v>1858.1617351331422</v>
      </c>
      <c r="X16" s="10">
        <f t="shared" si="4"/>
        <v>1681.9567430084476</v>
      </c>
      <c r="Y16" s="10">
        <f t="shared" si="5"/>
        <v>1560.8558575118398</v>
      </c>
      <c r="Z16" s="59"/>
    </row>
    <row r="17" spans="3:26" x14ac:dyDescent="0.25">
      <c r="C17" s="26" t="s">
        <v>53</v>
      </c>
      <c r="D17" s="27"/>
      <c r="E17" s="28"/>
      <c r="I17" s="31">
        <v>7500</v>
      </c>
      <c r="J17" s="10">
        <v>83</v>
      </c>
      <c r="K17" s="10">
        <v>105.7</v>
      </c>
      <c r="L17" s="8"/>
      <c r="M17" s="16">
        <f>((I17*60*(E11/D11)*(E7/D7)*C22*PI())/1000)*(D20/E20)</f>
        <v>84.242094233719996</v>
      </c>
      <c r="N17" s="10">
        <f>((I17*60*(E12/D12)*(E7/D7)*C22*PI())/1000)*(D20/E20)</f>
        <v>110.16273861332616</v>
      </c>
      <c r="O17" s="60">
        <f>((I17*60*(E13/D13)*(E7/D7)*C22*PI())/1000)*(D20/E20)</f>
        <v>135.43536688344216</v>
      </c>
      <c r="P17" s="10">
        <f>((I17*60*(E14/D14)*(E7/D7)*C22*PI())/1000)*(D20/E20)</f>
        <v>154.85350478506089</v>
      </c>
      <c r="Q17" s="65">
        <f>((I17*60*(E15/D15)*(E7/D7)*C22*PI())/1000)*(D20/E20)</f>
        <v>171.07625290540062</v>
      </c>
      <c r="R17" s="10">
        <f>((I17*60*(E16/D16)*(E7/D7)*C22*PI())/1000)*(D20/E20)</f>
        <v>184.34941045840583</v>
      </c>
      <c r="S17" s="8"/>
      <c r="T17" s="10">
        <f t="shared" si="0"/>
        <v>3546.9203694178559</v>
      </c>
      <c r="U17" s="10">
        <f t="shared" si="1"/>
        <v>2712.3508707313017</v>
      </c>
      <c r="V17" s="10">
        <f t="shared" si="2"/>
        <v>2206.2184115996233</v>
      </c>
      <c r="W17" s="10">
        <f t="shared" si="3"/>
        <v>1929.5656266530041</v>
      </c>
      <c r="X17" s="10">
        <f t="shared" si="4"/>
        <v>1746.5895758497018</v>
      </c>
      <c r="Y17" s="10">
        <f t="shared" si="5"/>
        <v>1620.8351263885233</v>
      </c>
      <c r="Z17" s="59"/>
    </row>
    <row r="18" spans="3:26" x14ac:dyDescent="0.25">
      <c r="C18" s="29">
        <v>190</v>
      </c>
      <c r="D18" s="29">
        <v>50</v>
      </c>
      <c r="E18" s="29">
        <v>17</v>
      </c>
      <c r="I18" s="31">
        <v>8000</v>
      </c>
      <c r="J18" s="10">
        <v>91.2</v>
      </c>
      <c r="K18" s="10">
        <v>108.8</v>
      </c>
      <c r="L18" s="8"/>
      <c r="M18" s="16">
        <f>((I18*60*(E11/D11)*(E7/D7)*C22*PI())/1000)*(D20/E20)</f>
        <v>89.858233849301342</v>
      </c>
      <c r="N18" s="16">
        <f>((I18*60*(E12/D12)*(E7/D7)*C22*PI())/1000)*(D20/E20)</f>
        <v>117.5069211875479</v>
      </c>
      <c r="O18" s="60">
        <f>((I18*60*(E13/D13)*(E7/D7)*C22*PI())/1000)*(D20/E20)</f>
        <v>144.4643913423383</v>
      </c>
      <c r="P18" s="16">
        <f>((I18*60*(E14/D14)*(E7/D7)*C22*PI())/1000)*(D20/E20)</f>
        <v>165.17707177073163</v>
      </c>
      <c r="Q18" s="65">
        <f>((I18*60*(E15/D15)*(E7/D7)*C22*PI())/1000)*(D20/E20)</f>
        <v>182.48133643242733</v>
      </c>
      <c r="R18" s="10">
        <f>((I18*60*(E16/D16)*(E7/D7)*C22*PI())/1000)*(D20/E20)</f>
        <v>196.63937115563286</v>
      </c>
      <c r="S18" s="8"/>
      <c r="T18" s="10">
        <f t="shared" si="0"/>
        <v>3653.7553203039361</v>
      </c>
      <c r="U18" s="10">
        <f t="shared" si="1"/>
        <v>2794.0481861147746</v>
      </c>
      <c r="V18" s="10">
        <f t="shared" si="2"/>
        <v>2272.6707733947924</v>
      </c>
      <c r="W18" s="10">
        <f t="shared" si="3"/>
        <v>1987.6850732389378</v>
      </c>
      <c r="X18" s="10">
        <f t="shared" si="4"/>
        <v>1799.197695604211</v>
      </c>
      <c r="Y18" s="10">
        <f t="shared" si="5"/>
        <v>1669.6554615207081</v>
      </c>
      <c r="Z18" s="59"/>
    </row>
    <row r="19" spans="3:26" x14ac:dyDescent="0.25">
      <c r="C19" s="26" t="s">
        <v>54</v>
      </c>
      <c r="D19" s="27" t="s">
        <v>4</v>
      </c>
      <c r="E19" s="28" t="s">
        <v>6</v>
      </c>
      <c r="I19" s="31">
        <v>8500</v>
      </c>
      <c r="J19" s="10">
        <v>99.1</v>
      </c>
      <c r="K19" s="10">
        <v>111.3</v>
      </c>
      <c r="L19" s="8"/>
      <c r="M19" s="16">
        <f>((I19*60*(E11/D11)*(E7/D7)*C22*PI())/1000)*(D20/E20)</f>
        <v>95.474373464882675</v>
      </c>
      <c r="N19" s="10">
        <f>((I19*60*(E12/D12)*(E7/D7)*C22*PI())/1000)*(D20/E20)</f>
        <v>124.85110376176964</v>
      </c>
      <c r="O19" s="60">
        <f>((I19*60*(E13/D13)*(E7/D7)*C22*PI())/1000)*(D20/E20)</f>
        <v>153.49341580123445</v>
      </c>
      <c r="P19" s="10">
        <f>((I19*60*(E14/D14)*(E7/D7)*C22*PI())/1000)*(D20/E20)</f>
        <v>175.50063875640237</v>
      </c>
      <c r="Q19" s="65">
        <f>((I19*60*(E15/D15)*(E7/D7)*C22*PI())/1000)*(D20/E20)</f>
        <v>193.88641995945406</v>
      </c>
      <c r="R19" s="10">
        <f>((I19*60*(E16/D16)*(E7/D7)*C22*PI())/1000)*(D20/E20)</f>
        <v>208.92933185285992</v>
      </c>
      <c r="S19" s="8"/>
      <c r="T19" s="10">
        <f t="shared" si="0"/>
        <v>3736.7095174625392</v>
      </c>
      <c r="U19" s="10">
        <f t="shared" si="1"/>
        <v>2857.4837486478245</v>
      </c>
      <c r="V19" s="10">
        <f t="shared" si="2"/>
        <v>2324.2690778475126</v>
      </c>
      <c r="W19" s="10">
        <f t="shared" si="3"/>
        <v>2032.8131141174276</v>
      </c>
      <c r="X19" s="10">
        <f t="shared" si="4"/>
        <v>1840.0463532959473</v>
      </c>
      <c r="Y19" s="10">
        <f t="shared" si="5"/>
        <v>1707.5630158586393</v>
      </c>
      <c r="Z19" s="59"/>
    </row>
    <row r="20" spans="3:26" x14ac:dyDescent="0.25">
      <c r="C20" s="29"/>
      <c r="D20" s="29">
        <v>16</v>
      </c>
      <c r="E20" s="29">
        <v>41</v>
      </c>
      <c r="I20" s="31">
        <v>9000</v>
      </c>
      <c r="J20" s="10">
        <v>106.6</v>
      </c>
      <c r="K20" s="10">
        <v>113.1</v>
      </c>
      <c r="L20" s="8"/>
      <c r="M20" s="16">
        <f>((I20*60*(E11/D11)*(E7/D7)*C22*PI())/1000)*(D20/E20)</f>
        <v>101.09051308046399</v>
      </c>
      <c r="N20" s="16">
        <f>((I20*60*(E12/D12)*(E7/D7)*C22*PI())/1000)*(D20/E20)</f>
        <v>132.1952863359914</v>
      </c>
      <c r="O20" s="60">
        <f>((I20*60*(E13/D13)*(E7/D7)*C22*PI())/1000)*(D20/E20)</f>
        <v>162.52244026013059</v>
      </c>
      <c r="P20" s="10">
        <f>((I20*60*(E14/D14)*(E7/D7)*C22*PI())/1000)*(D20/E20)</f>
        <v>185.82420574207308</v>
      </c>
      <c r="Q20" s="65">
        <f>((I20*60*(E15/D15)*(E7/D7)*C22*PI())/1000)*(D20/E20)</f>
        <v>205.29150348648076</v>
      </c>
      <c r="R20" s="10">
        <f>((I20*60*(E16/D16)*(E7/D7)*C22*PI())/1000)*(D20/E20)</f>
        <v>221.21929255008698</v>
      </c>
      <c r="S20" s="8"/>
      <c r="T20" s="10">
        <f t="shared" si="0"/>
        <v>3796.2019214853767</v>
      </c>
      <c r="U20" s="10">
        <f t="shared" si="1"/>
        <v>2902.9779399594049</v>
      </c>
      <c r="V20" s="10">
        <f t="shared" si="2"/>
        <v>2361.2739224550187</v>
      </c>
      <c r="W20" s="10">
        <f t="shared" si="3"/>
        <v>2065.1776686868498</v>
      </c>
      <c r="X20" s="10">
        <f t="shared" si="4"/>
        <v>1869.3418552768894</v>
      </c>
      <c r="Y20" s="10">
        <f t="shared" si="5"/>
        <v>1734.749241696954</v>
      </c>
      <c r="Z20" s="59"/>
    </row>
    <row r="21" spans="3:26" x14ac:dyDescent="0.25">
      <c r="C21" s="26" t="s">
        <v>55</v>
      </c>
      <c r="D21" s="27"/>
      <c r="E21" s="28"/>
      <c r="I21" s="31">
        <v>9500</v>
      </c>
      <c r="J21" s="10">
        <v>113.5</v>
      </c>
      <c r="K21" s="10">
        <v>114.4</v>
      </c>
      <c r="L21" s="8"/>
      <c r="M21" s="16">
        <f>((I21*60*(E11/D11)*(E7/D7)*C22*PI())/1000)*(D20/E20)</f>
        <v>106.70665269604534</v>
      </c>
      <c r="N21" s="10">
        <f>((I21*60*(E12/D12)*(E7/D7)*C22*PI())/1000)*(D20/E20)</f>
        <v>139.53946891021312</v>
      </c>
      <c r="O21" s="60">
        <f>((I21*60*(E13/D13)*(E7/D7)*C22*PI())/1000)*(D20/E20)</f>
        <v>171.55146471902674</v>
      </c>
      <c r="P21" s="10">
        <f>((I21*60*(E14/D14)*(E7/D7)*C22*PI())/1000)*(D20/E20)</f>
        <v>196.14777272774384</v>
      </c>
      <c r="Q21" s="65">
        <f>((I21*60*(E15/D15)*(E7/D7)*C22*PI())/1000)*(D20/E20)</f>
        <v>216.69658701350744</v>
      </c>
      <c r="R21" s="10">
        <f>((I21*60*(E16/D16)*(E7/D7)*C22*PI())/1000)*(D20/E20)</f>
        <v>233.50925324731401</v>
      </c>
      <c r="S21" s="8"/>
      <c r="T21" s="10">
        <f t="shared" si="0"/>
        <v>3829.1895554431831</v>
      </c>
      <c r="U21" s="10">
        <f t="shared" si="1"/>
        <v>2928.2037776918464</v>
      </c>
      <c r="V21" s="10">
        <f t="shared" si="2"/>
        <v>2381.7925464479131</v>
      </c>
      <c r="W21" s="10">
        <f t="shared" si="3"/>
        <v>2083.1233223695235</v>
      </c>
      <c r="X21" s="10">
        <f t="shared" si="4"/>
        <v>1885.5857659379312</v>
      </c>
      <c r="Y21" s="10">
        <f t="shared" si="5"/>
        <v>1749.8235907904002</v>
      </c>
      <c r="Z21" s="59"/>
    </row>
    <row r="22" spans="3:26" x14ac:dyDescent="0.25">
      <c r="C22" s="23">
        <f xml:space="preserve"> ((((C18/25.4)*(D18/100)+(E18/2))*2*PI()*25.4)/PI())/1000</f>
        <v>0.62179999999999991</v>
      </c>
      <c r="D22" s="24"/>
      <c r="E22" s="25"/>
      <c r="I22" s="31">
        <v>10000</v>
      </c>
      <c r="J22" s="10">
        <v>119.9</v>
      </c>
      <c r="K22" s="10">
        <v>114.5</v>
      </c>
      <c r="L22" s="8"/>
      <c r="M22" s="16">
        <f>((I22*60*(E11/D11)*(E7/D7)*C22*PI())/1000)*(D20/E20)</f>
        <v>112.32279231162666</v>
      </c>
      <c r="N22" s="10">
        <f>((I22*60*(E12/D12)*(E7/D7)*C22*PI())/1000)*(D20/E20)</f>
        <v>146.88365148443486</v>
      </c>
      <c r="O22" s="60">
        <f>((I22*60*(E13/D13)*(E7/D7)*C22*PI())/1000)*(D20/E20)</f>
        <v>180.58048917792289</v>
      </c>
      <c r="P22" s="10">
        <f>((I22*60*(E14/D14)*(E7/D7)*C22*PI())/1000)*(D20/E20)</f>
        <v>206.47133971341455</v>
      </c>
      <c r="Q22" s="65">
        <f>((I22*60*(E15/D15)*(E7/D7)*C22*PI())/1000)*(D20/E20)</f>
        <v>228.10167054053414</v>
      </c>
      <c r="R22" s="10">
        <f>((I22*60*(E16/D16)*(E7/D7)*C22*PI())/1000)*(D20/E20)</f>
        <v>245.79921394454109</v>
      </c>
      <c r="S22" s="8"/>
      <c r="T22" s="10">
        <f t="shared" si="0"/>
        <v>3842.8531833722977</v>
      </c>
      <c r="U22" s="10">
        <f t="shared" si="1"/>
        <v>2938.6524343435217</v>
      </c>
      <c r="V22" s="10">
        <f t="shared" si="2"/>
        <v>2390.2914537722422</v>
      </c>
      <c r="W22" s="10">
        <f t="shared" si="3"/>
        <v>2090.5564936960409</v>
      </c>
      <c r="X22" s="10">
        <f t="shared" si="4"/>
        <v>1892.314067569692</v>
      </c>
      <c r="Y22" s="10">
        <f t="shared" si="5"/>
        <v>1756.0674547046742</v>
      </c>
      <c r="Z22" s="59"/>
    </row>
    <row r="23" spans="3:26" x14ac:dyDescent="0.25">
      <c r="C23" s="32" t="s">
        <v>56</v>
      </c>
      <c r="D23" s="33" t="s">
        <v>57</v>
      </c>
      <c r="E23" s="34" t="s">
        <v>58</v>
      </c>
      <c r="I23" s="31">
        <v>10500</v>
      </c>
      <c r="J23" s="10">
        <v>124.6</v>
      </c>
      <c r="K23" s="10">
        <v>113.3</v>
      </c>
      <c r="L23" s="8"/>
      <c r="M23" s="16">
        <f>((I23*60*(E11/D11)*(E7/D7)*C22*PI())/1000)*(D20/E20)</f>
        <v>117.93893192720802</v>
      </c>
      <c r="N23" s="10">
        <f>((I23*60*(E12/D12)*(E7/D7)*C22*PI())/1000)*(D20/E20)</f>
        <v>154.22783405865661</v>
      </c>
      <c r="O23" s="60">
        <f>((I23*60*(E13/D13)*(E7/D7)*C22*PI())/1000)*(D20/E20)</f>
        <v>189.60951363681903</v>
      </c>
      <c r="P23" s="10">
        <f>((I23*60*(E14/D14)*(E7/D7)*C22*PI())/1000)*(D20/E20)</f>
        <v>216.79490669908526</v>
      </c>
      <c r="Q23" s="65">
        <f>((I23*60*(E15/D15)*(E7/D7)*C22*PI())/1000)*(D20/E20)</f>
        <v>239.50675406756091</v>
      </c>
      <c r="R23" s="10">
        <f>((I23*60*(E16/D16)*(E7/D7)*C22*PI())/1000)*(D20/E20)</f>
        <v>258.08917464176812</v>
      </c>
      <c r="S23" s="8"/>
      <c r="T23" s="10">
        <f t="shared" si="0"/>
        <v>3803.3242515444476</v>
      </c>
      <c r="U23" s="10">
        <f t="shared" si="1"/>
        <v>2908.424427651637</v>
      </c>
      <c r="V23" s="10">
        <f t="shared" si="2"/>
        <v>2365.7040799080296</v>
      </c>
      <c r="W23" s="10">
        <f t="shared" si="3"/>
        <v>2069.0522984592453</v>
      </c>
      <c r="X23" s="10">
        <f t="shared" si="4"/>
        <v>1872.8490632605233</v>
      </c>
      <c r="Y23" s="10">
        <f t="shared" si="5"/>
        <v>1738.0039307057662</v>
      </c>
      <c r="Z23" s="59"/>
    </row>
    <row r="24" spans="3:26" x14ac:dyDescent="0.25">
      <c r="C24" s="35">
        <v>1</v>
      </c>
      <c r="D24" s="36"/>
      <c r="E24" s="36">
        <f>((E5*60*(E11/D11)*(E7/D7)*C22*PI())/1000)*(D20/E20)</f>
        <v>130.85605304304508</v>
      </c>
      <c r="I24" s="31">
        <v>11000</v>
      </c>
      <c r="J24" s="10">
        <v>126.4</v>
      </c>
      <c r="K24" s="10">
        <v>109.7</v>
      </c>
      <c r="L24" s="8"/>
      <c r="M24" s="16">
        <f>((I24*60*(E11/D11)*(E7/D7)*C22*PI())/1000)*(D20/E20)</f>
        <v>123.55507154278932</v>
      </c>
      <c r="N24" s="16">
        <f>((I24*60*(E12/D12)*(E7/D7)*C22*PI())/1000)*(D20/E20)</f>
        <v>161.57201663287833</v>
      </c>
      <c r="O24" s="60">
        <f>((I24*60*(E13/D13)*(E7/D7)*C22*PI())/1000)*(D20/E20)</f>
        <v>198.63853809571515</v>
      </c>
      <c r="P24" s="10">
        <f>((I24*60*(E14/D14)*(E7/D7)*C22*PI())/1000)*(D20/E20)</f>
        <v>227.118473684756</v>
      </c>
      <c r="Q24" s="65">
        <f>((I24*60*(E15/D15)*(E7/D7)*C22*PI())/1000)*(D20/E20)</f>
        <v>250.91183759458758</v>
      </c>
      <c r="R24" s="10">
        <f>((I24*60*(E16/D16)*(E7/D7)*C22*PI())/1000)*(D20/E20)</f>
        <v>270.37913533899518</v>
      </c>
      <c r="S24" s="8"/>
      <c r="T24" s="10">
        <f t="shared" si="0"/>
        <v>3682.8921250910489</v>
      </c>
      <c r="U24" s="10">
        <f t="shared" si="1"/>
        <v>2816.3292721284497</v>
      </c>
      <c r="V24" s="10">
        <f t="shared" si="2"/>
        <v>2290.7941447934754</v>
      </c>
      <c r="W24" s="10">
        <f t="shared" si="3"/>
        <v>2003.5358313987379</v>
      </c>
      <c r="X24" s="10">
        <f t="shared" si="4"/>
        <v>1813.545364628168</v>
      </c>
      <c r="Y24" s="10">
        <f t="shared" si="5"/>
        <v>1682.9700983749401</v>
      </c>
      <c r="Z24" s="59"/>
    </row>
    <row r="25" spans="3:26" x14ac:dyDescent="0.25">
      <c r="C25" s="35">
        <v>2</v>
      </c>
      <c r="D25" s="37"/>
      <c r="E25" s="38">
        <f>((E5*60*(E12/D12)*(E7/D7)*C22*PI())/1000)*(D20/E20)</f>
        <v>171.11945397936663</v>
      </c>
      <c r="I25" s="31">
        <v>11500</v>
      </c>
      <c r="J25" s="10">
        <v>123.2</v>
      </c>
      <c r="K25" s="10">
        <v>102.3</v>
      </c>
      <c r="L25" s="8"/>
      <c r="M25" s="16">
        <f>((I25*60*(E11/D11)*(E7/D7)*C22*PI())/1000)*(D20/E20)</f>
        <v>129.17121115837065</v>
      </c>
      <c r="N25" s="10">
        <f>((I25*60*(E12/D12)*(E7/D7)*C22*PI())/1000)*(D20/E20)</f>
        <v>168.91619920710014</v>
      </c>
      <c r="O25" s="60">
        <f>((I25*60*(E13/D13)*(E7/D7)*C22*PI())/1000)*(D20/E20)</f>
        <v>207.66756255461127</v>
      </c>
      <c r="P25" s="10">
        <f>((I25*60*(E14/D14)*(E7/D7)*C22*PI())/1000)*(D20/E20)</f>
        <v>237.44204067042674</v>
      </c>
      <c r="Q25" s="65">
        <f>((I25*60*(E15/D15)*(E7/D7)*C22*PI())/1000)*(D20/E20)</f>
        <v>262.31692112161431</v>
      </c>
      <c r="R25" s="10">
        <f>((I25*60*(E16/D16)*(E7/D7)*C22*PI())/1000)*(D20/E20)</f>
        <v>282.66909603622224</v>
      </c>
      <c r="S25" s="8"/>
      <c r="T25" s="10">
        <f t="shared" si="0"/>
        <v>3433.5824215213192</v>
      </c>
      <c r="U25" s="10">
        <f t="shared" si="1"/>
        <v>2625.680675281008</v>
      </c>
      <c r="V25" s="10">
        <f t="shared" si="2"/>
        <v>2135.7211234343135</v>
      </c>
      <c r="W25" s="10">
        <f t="shared" si="3"/>
        <v>1867.9084746227088</v>
      </c>
      <c r="X25" s="10">
        <f t="shared" si="4"/>
        <v>1690.7792227188311</v>
      </c>
      <c r="Y25" s="10">
        <f t="shared" si="5"/>
        <v>1569.0431186830756</v>
      </c>
      <c r="Z25" s="59"/>
    </row>
    <row r="26" spans="3:26" x14ac:dyDescent="0.25">
      <c r="C26" s="35">
        <v>3</v>
      </c>
      <c r="D26" s="37"/>
      <c r="E26" s="36">
        <f>((E5*60*(E13/D13)*(E7/D7)*C22*PI())/1000)*(D20/E20)</f>
        <v>210.37626989228016</v>
      </c>
      <c r="I26" s="61"/>
      <c r="J26" s="59"/>
      <c r="K26" s="59"/>
      <c r="L26" s="59"/>
      <c r="M26" s="62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</row>
    <row r="27" spans="3:26" x14ac:dyDescent="0.25">
      <c r="C27" s="35">
        <v>4</v>
      </c>
      <c r="D27" s="37"/>
      <c r="E27" s="37">
        <f>((E5*60*(E14/D14)*(E7/D7)*C22*PI())/1000)*(D20/E20)</f>
        <v>240.53911076612798</v>
      </c>
    </row>
    <row r="28" spans="3:26" x14ac:dyDescent="0.25">
      <c r="C28" s="35">
        <v>5</v>
      </c>
      <c r="D28" s="37"/>
      <c r="E28" s="37">
        <f>((E5*60*(E15/D15)*(E7/D7)*C22*PI())/1000)*(D20/E20)</f>
        <v>265.7384461797223</v>
      </c>
    </row>
    <row r="29" spans="3:26" x14ac:dyDescent="0.25">
      <c r="C29" s="35">
        <v>6</v>
      </c>
      <c r="D29" s="37"/>
      <c r="E29" s="37">
        <f>((E5*60*(E16/D16)*(E7/D7)*C22*PI())/1000)*(D20/E20)</f>
        <v>286.35608424539032</v>
      </c>
    </row>
    <row r="30" spans="3:26" x14ac:dyDescent="0.25">
      <c r="C30" s="39" t="s">
        <v>59</v>
      </c>
      <c r="D30" s="40"/>
      <c r="E30" s="41"/>
    </row>
    <row r="31" spans="3:26" x14ac:dyDescent="0.25">
      <c r="C31" s="35">
        <v>1</v>
      </c>
      <c r="D31" s="42"/>
      <c r="E31" s="43">
        <f>E5*(E11/D11)*(D12/E12)</f>
        <v>8908.823529411764</v>
      </c>
    </row>
    <row r="32" spans="3:26" x14ac:dyDescent="0.25">
      <c r="C32" s="35">
        <v>2</v>
      </c>
      <c r="D32" s="44"/>
      <c r="E32" s="16">
        <f>E5*(E12/D12)*(D13/E13)</f>
        <v>9476.076555023923</v>
      </c>
    </row>
    <row r="33" spans="3:5" x14ac:dyDescent="0.25">
      <c r="C33" s="35">
        <v>3</v>
      </c>
      <c r="D33" s="42"/>
      <c r="E33" s="45">
        <f>E5*(E13/D13)*(D14/E14)</f>
        <v>10189.126984126984</v>
      </c>
    </row>
    <row r="34" spans="3:5" x14ac:dyDescent="0.25">
      <c r="C34" s="46">
        <v>4</v>
      </c>
      <c r="D34" s="42"/>
      <c r="E34" s="42">
        <f>E5*(E14/D14)*(D15/E15)</f>
        <v>10545.258620689656</v>
      </c>
    </row>
    <row r="35" spans="3:5" x14ac:dyDescent="0.25">
      <c r="C35" s="47">
        <v>5</v>
      </c>
      <c r="D35" s="48"/>
      <c r="E35" s="48">
        <f>E5*(E15/D15)*(D16/E16)</f>
        <v>10811.199999999999</v>
      </c>
    </row>
    <row r="36" spans="3:5" x14ac:dyDescent="0.25">
      <c r="C36" s="39" t="s">
        <v>60</v>
      </c>
      <c r="D36" s="40" t="s">
        <v>61</v>
      </c>
      <c r="E36" s="41" t="s">
        <v>62</v>
      </c>
    </row>
    <row r="37" spans="3:5" x14ac:dyDescent="0.25">
      <c r="C37" s="43" t="s">
        <v>63</v>
      </c>
      <c r="D37" s="43">
        <v>0.625</v>
      </c>
      <c r="E37" s="43">
        <v>114</v>
      </c>
    </row>
    <row r="38" spans="3:5" x14ac:dyDescent="0.25">
      <c r="C38" s="39" t="s">
        <v>64</v>
      </c>
      <c r="D38" s="40"/>
      <c r="E38" s="41"/>
    </row>
    <row r="39" spans="3:5" x14ac:dyDescent="0.25">
      <c r="C39" s="35"/>
      <c r="D39" s="49"/>
      <c r="E39" s="50">
        <v>105</v>
      </c>
    </row>
    <row r="40" spans="3:5" x14ac:dyDescent="0.25">
      <c r="C40" s="51" t="s">
        <v>65</v>
      </c>
      <c r="D40" s="52"/>
      <c r="E40" s="53"/>
    </row>
    <row r="41" spans="3:5" x14ac:dyDescent="0.25">
      <c r="C41" s="35"/>
      <c r="D41" s="49"/>
      <c r="E41" s="54">
        <f>0.5*(E37-(0.5*(D20+E20)))*25.4*(D37)-E39</f>
        <v>573.65625</v>
      </c>
    </row>
    <row r="42" spans="3:5" x14ac:dyDescent="0.25">
      <c r="C42" s="55" t="s">
        <v>66</v>
      </c>
      <c r="D42" s="55"/>
      <c r="E42" s="56"/>
    </row>
    <row r="43" spans="3:5" x14ac:dyDescent="0.25">
      <c r="C43" s="1" t="s">
        <v>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Fireblade COG</vt:lpstr>
      <vt:lpstr>EPure COG</vt:lpstr>
      <vt:lpstr>Fireblade Gearing Ratios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Connor Smith</dc:creator>
  <cp:keywords/>
  <dc:description/>
  <cp:lastModifiedBy>Connor Smith</cp:lastModifiedBy>
  <cp:revision/>
  <dcterms:created xsi:type="dcterms:W3CDTF">2021-12-11T20:35:08Z</dcterms:created>
  <dcterms:modified xsi:type="dcterms:W3CDTF">2021-12-13T03:47:24Z</dcterms:modified>
  <cp:category/>
  <cp:contentStatus/>
</cp:coreProperties>
</file>