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845B21E-3069-455B-8CB6-7484513F96D9}" xr6:coauthVersionLast="45" xr6:coauthVersionMax="45" xr10:uidLastSave="{00000000-0000-0000-0000-000000000000}"/>
  <bookViews>
    <workbookView xWindow="2442" yWindow="2442" windowWidth="17280" windowHeight="8994" activeTab="1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1" l="1"/>
  <c r="H22" i="2"/>
  <c r="P25" i="1"/>
  <c r="P27" i="1"/>
  <c r="P28" i="1"/>
  <c r="P30" i="1"/>
  <c r="P31" i="1"/>
  <c r="P34" i="1"/>
  <c r="P35" i="1"/>
  <c r="P36" i="1"/>
  <c r="P39" i="1"/>
  <c r="P41" i="1"/>
  <c r="P43" i="1"/>
  <c r="D16" i="1"/>
  <c r="N16" i="1"/>
  <c r="L16" i="1"/>
  <c r="J16" i="1"/>
  <c r="H16" i="1"/>
  <c r="F16" i="1"/>
  <c r="E47" i="1"/>
  <c r="E54" i="1" s="1"/>
  <c r="E57" i="1" s="1"/>
  <c r="F47" i="1"/>
  <c r="F54" i="1" s="1"/>
  <c r="F57" i="1" s="1"/>
  <c r="N47" i="1"/>
  <c r="P12" i="1"/>
  <c r="P16" i="1" s="1"/>
  <c r="P11" i="1"/>
  <c r="E16" i="1"/>
  <c r="G16" i="1"/>
  <c r="I16" i="1"/>
  <c r="K16" i="1"/>
  <c r="M16" i="1"/>
  <c r="O16" i="1"/>
  <c r="E38" i="1"/>
  <c r="O42" i="1"/>
  <c r="N42" i="1"/>
  <c r="M42" i="1"/>
  <c r="M47" i="1" s="1"/>
  <c r="L42" i="1"/>
  <c r="K42" i="1"/>
  <c r="J42" i="1"/>
  <c r="I42" i="1"/>
  <c r="H42" i="1"/>
  <c r="G42" i="1"/>
  <c r="F42" i="1"/>
  <c r="E42" i="1"/>
  <c r="D42" i="1"/>
  <c r="P42" i="1" s="1"/>
  <c r="K41" i="1"/>
  <c r="K40" i="1"/>
  <c r="F40" i="1"/>
  <c r="P40" i="1" s="1"/>
  <c r="O38" i="1"/>
  <c r="N38" i="1"/>
  <c r="M38" i="1"/>
  <c r="L38" i="1"/>
  <c r="K38" i="1"/>
  <c r="J38" i="1"/>
  <c r="I38" i="1"/>
  <c r="H38" i="1"/>
  <c r="G38" i="1"/>
  <c r="F38" i="1"/>
  <c r="D38" i="1"/>
  <c r="P38" i="1" s="1"/>
  <c r="N37" i="1"/>
  <c r="K37" i="1"/>
  <c r="H37" i="1"/>
  <c r="D37" i="1"/>
  <c r="P37" i="1" s="1"/>
  <c r="O33" i="1"/>
  <c r="N33" i="1"/>
  <c r="M33" i="1"/>
  <c r="L33" i="1"/>
  <c r="K33" i="1"/>
  <c r="J33" i="1"/>
  <c r="P33" i="1" s="1"/>
  <c r="I33" i="1"/>
  <c r="H33" i="1"/>
  <c r="G33" i="1"/>
  <c r="O32" i="1"/>
  <c r="N32" i="1"/>
  <c r="M32" i="1"/>
  <c r="L32" i="1"/>
  <c r="K32" i="1"/>
  <c r="J32" i="1"/>
  <c r="I32" i="1"/>
  <c r="H32" i="1"/>
  <c r="G32" i="1"/>
  <c r="F32" i="1"/>
  <c r="E32" i="1"/>
  <c r="D32" i="1"/>
  <c r="P32" i="1" s="1"/>
  <c r="O29" i="1"/>
  <c r="N29" i="1"/>
  <c r="M29" i="1"/>
  <c r="L29" i="1"/>
  <c r="K29" i="1"/>
  <c r="J29" i="1"/>
  <c r="I29" i="1"/>
  <c r="H29" i="1"/>
  <c r="G29" i="1"/>
  <c r="P29" i="1" s="1"/>
  <c r="F29" i="1"/>
  <c r="E29" i="1"/>
  <c r="D29" i="1"/>
  <c r="O26" i="1"/>
  <c r="L26" i="1"/>
  <c r="I26" i="1"/>
  <c r="I47" i="1" s="1"/>
  <c r="F26" i="1"/>
  <c r="P26" i="1" s="1"/>
  <c r="K25" i="1"/>
  <c r="H25" i="1"/>
  <c r="E25" i="1"/>
  <c r="O24" i="1"/>
  <c r="N24" i="1"/>
  <c r="M24" i="1"/>
  <c r="L24" i="1"/>
  <c r="K24" i="1"/>
  <c r="K47" i="1" s="1"/>
  <c r="D24" i="1"/>
  <c r="H24" i="1" s="1"/>
  <c r="H47" i="1" s="1"/>
  <c r="O23" i="1"/>
  <c r="O47" i="1" s="1"/>
  <c r="N23" i="1"/>
  <c r="M23" i="1"/>
  <c r="L23" i="1"/>
  <c r="L47" i="1" s="1"/>
  <c r="J23" i="1"/>
  <c r="G23" i="1"/>
  <c r="G47" i="1" s="1"/>
  <c r="D23" i="1"/>
  <c r="D47" i="1" s="1"/>
  <c r="D54" i="1" s="1"/>
  <c r="D57" i="1" s="1"/>
  <c r="B120" i="2"/>
  <c r="C120" i="2"/>
  <c r="D120" i="2"/>
  <c r="E120" i="2"/>
  <c r="F120" i="2"/>
  <c r="G120" i="2"/>
  <c r="H120" i="2"/>
  <c r="I120" i="2"/>
  <c r="J120" i="2"/>
  <c r="K120" i="2"/>
  <c r="B9" i="2"/>
  <c r="C41" i="2"/>
  <c r="D41" i="2"/>
  <c r="E41" i="2"/>
  <c r="F41" i="2"/>
  <c r="G41" i="2"/>
  <c r="H41" i="2"/>
  <c r="I41" i="2"/>
  <c r="J41" i="2"/>
  <c r="K41" i="2"/>
  <c r="L41" i="2"/>
  <c r="M41" i="2"/>
  <c r="B41" i="2"/>
  <c r="I23" i="2"/>
  <c r="J23" i="2"/>
  <c r="K23" i="2"/>
  <c r="L23" i="2"/>
  <c r="M23" i="2"/>
  <c r="K22" i="2"/>
  <c r="L22" i="2"/>
  <c r="M22" i="2"/>
  <c r="J22" i="2"/>
  <c r="C31" i="2"/>
  <c r="D31" i="2"/>
  <c r="E31" i="2"/>
  <c r="F31" i="2"/>
  <c r="G31" i="2"/>
  <c r="H31" i="2"/>
  <c r="I31" i="2"/>
  <c r="J31" i="2"/>
  <c r="K31" i="2"/>
  <c r="L31" i="2"/>
  <c r="M31" i="2"/>
  <c r="B31" i="2"/>
  <c r="E22" i="2"/>
  <c r="B22" i="2"/>
  <c r="F32" i="2"/>
  <c r="G32" i="2"/>
  <c r="H32" i="2"/>
  <c r="I32" i="2"/>
  <c r="J32" i="2"/>
  <c r="K32" i="2"/>
  <c r="L32" i="2"/>
  <c r="M32" i="2"/>
  <c r="E32" i="2"/>
  <c r="M25" i="2"/>
  <c r="J25" i="2"/>
  <c r="G25" i="2"/>
  <c r="D25" i="2"/>
  <c r="I24" i="2"/>
  <c r="F24" i="2"/>
  <c r="C24" i="2"/>
  <c r="C53" i="2"/>
  <c r="C55" i="2" s="1"/>
  <c r="C57" i="2" s="1"/>
  <c r="D53" i="2"/>
  <c r="D55" i="2" s="1"/>
  <c r="D57" i="2" s="1"/>
  <c r="E53" i="2"/>
  <c r="E55" i="2" s="1"/>
  <c r="E57" i="2" s="1"/>
  <c r="F53" i="2"/>
  <c r="F55" i="2" s="1"/>
  <c r="F57" i="2" s="1"/>
  <c r="G53" i="2"/>
  <c r="G55" i="2" s="1"/>
  <c r="G57" i="2" s="1"/>
  <c r="H53" i="2"/>
  <c r="H55" i="2" s="1"/>
  <c r="H57" i="2" s="1"/>
  <c r="I53" i="2"/>
  <c r="I55" i="2" s="1"/>
  <c r="I57" i="2" s="1"/>
  <c r="J53" i="2"/>
  <c r="J55" i="2" s="1"/>
  <c r="J57" i="2" s="1"/>
  <c r="K53" i="2"/>
  <c r="K55" i="2" s="1"/>
  <c r="K57" i="2" s="1"/>
  <c r="L53" i="2"/>
  <c r="L55" i="2" s="1"/>
  <c r="L57" i="2" s="1"/>
  <c r="M53" i="2"/>
  <c r="M55" i="2" s="1"/>
  <c r="M57" i="2" s="1"/>
  <c r="B53" i="2"/>
  <c r="B55" i="2" s="1"/>
  <c r="B57" i="2" s="1"/>
  <c r="C28" i="2"/>
  <c r="D28" i="2"/>
  <c r="E28" i="2"/>
  <c r="F28" i="2"/>
  <c r="G28" i="2"/>
  <c r="H28" i="2"/>
  <c r="I28" i="2"/>
  <c r="J28" i="2"/>
  <c r="K28" i="2"/>
  <c r="L28" i="2"/>
  <c r="M28" i="2"/>
  <c r="B28" i="2"/>
  <c r="I40" i="2"/>
  <c r="I39" i="2"/>
  <c r="D39" i="2"/>
  <c r="B23" i="2"/>
  <c r="F23" i="2" s="1"/>
  <c r="C37" i="2"/>
  <c r="D37" i="2"/>
  <c r="E37" i="2"/>
  <c r="F37" i="2"/>
  <c r="G37" i="2"/>
  <c r="H37" i="2"/>
  <c r="I37" i="2"/>
  <c r="J37" i="2"/>
  <c r="K37" i="2"/>
  <c r="L37" i="2"/>
  <c r="M37" i="2"/>
  <c r="B37" i="2"/>
  <c r="I36" i="2"/>
  <c r="F36" i="2"/>
  <c r="B36" i="2"/>
  <c r="L36" i="2"/>
  <c r="J9" i="2"/>
  <c r="J10" i="2"/>
  <c r="C10" i="2"/>
  <c r="D10" i="2"/>
  <c r="E10" i="2"/>
  <c r="F10" i="2"/>
  <c r="G10" i="2"/>
  <c r="H10" i="2"/>
  <c r="I10" i="2"/>
  <c r="K10" i="2"/>
  <c r="L10" i="2"/>
  <c r="M10" i="2"/>
  <c r="C9" i="2"/>
  <c r="D9" i="2"/>
  <c r="E9" i="2"/>
  <c r="F9" i="2"/>
  <c r="G9" i="2"/>
  <c r="H9" i="2"/>
  <c r="I9" i="2"/>
  <c r="K9" i="2"/>
  <c r="L9" i="2"/>
  <c r="M9" i="2"/>
  <c r="B10" i="2"/>
  <c r="B11" i="2" s="1"/>
  <c r="B15" i="2" s="1"/>
  <c r="G54" i="1" l="1"/>
  <c r="G57" i="1" s="1"/>
  <c r="J47" i="1"/>
  <c r="O54" i="1"/>
  <c r="O57" i="1" s="1"/>
  <c r="P23" i="1"/>
  <c r="M54" i="1"/>
  <c r="M57" i="1" s="1"/>
  <c r="F44" i="2"/>
  <c r="K54" i="1"/>
  <c r="K57" i="1" s="1"/>
  <c r="I54" i="1"/>
  <c r="I57" i="1" s="1"/>
  <c r="P24" i="1"/>
  <c r="M11" i="2"/>
  <c r="M15" i="2" s="1"/>
  <c r="J11" i="2"/>
  <c r="J15" i="2" s="1"/>
  <c r="H11" i="2"/>
  <c r="H15" i="2" s="1"/>
  <c r="H47" i="2" s="1"/>
  <c r="I12" i="2" s="1"/>
  <c r="F11" i="2"/>
  <c r="F15" i="2" s="1"/>
  <c r="F47" i="2" s="1"/>
  <c r="G12" i="2" s="1"/>
  <c r="D11" i="2"/>
  <c r="D15" i="2" s="1"/>
  <c r="B44" i="2"/>
  <c r="B47" i="2" s="1"/>
  <c r="C12" i="2" s="1"/>
  <c r="J44" i="2"/>
  <c r="J47" i="2" s="1"/>
  <c r="K12" i="2" s="1"/>
  <c r="D44" i="2"/>
  <c r="E44" i="2"/>
  <c r="I44" i="2"/>
  <c r="G44" i="2"/>
  <c r="C44" i="2"/>
  <c r="M44" i="2"/>
  <c r="M47" i="2" s="1"/>
  <c r="K44" i="2"/>
  <c r="H44" i="2"/>
  <c r="L44" i="2"/>
  <c r="K11" i="2"/>
  <c r="K15" i="2" s="1"/>
  <c r="H54" i="1"/>
  <c r="H57" i="1" s="1"/>
  <c r="L54" i="1"/>
  <c r="L57" i="1" s="1"/>
  <c r="J54" i="1"/>
  <c r="J57" i="1" s="1"/>
  <c r="N54" i="1"/>
  <c r="N57" i="1" s="1"/>
  <c r="L11" i="2"/>
  <c r="L15" i="2" s="1"/>
  <c r="L47" i="2" s="1"/>
  <c r="M12" i="2" s="1"/>
  <c r="C11" i="2"/>
  <c r="C15" i="2" s="1"/>
  <c r="I11" i="2"/>
  <c r="I15" i="2" s="1"/>
  <c r="I47" i="2" s="1"/>
  <c r="J12" i="2" s="1"/>
  <c r="G11" i="2"/>
  <c r="G15" i="2" s="1"/>
  <c r="G47" i="2" s="1"/>
  <c r="H12" i="2" s="1"/>
  <c r="E11" i="2"/>
  <c r="E15" i="2" s="1"/>
  <c r="E47" i="2" s="1"/>
  <c r="F12" i="2" s="1"/>
  <c r="K47" i="2" l="1"/>
  <c r="L12" i="2" s="1"/>
  <c r="P47" i="1"/>
  <c r="P54" i="1" s="1"/>
  <c r="P57" i="1" s="1"/>
  <c r="D47" i="2"/>
  <c r="E12" i="2" s="1"/>
  <c r="C47" i="2"/>
  <c r="D12" i="2" s="1"/>
</calcChain>
</file>

<file path=xl/sharedStrings.xml><?xml version="1.0" encoding="utf-8"?>
<sst xmlns="http://schemas.openxmlformats.org/spreadsheetml/2006/main" count="196" uniqueCount="80">
  <si>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</si>
  <si>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</si>
  <si>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</si>
  <si>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</si>
  <si>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</si>
  <si>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</si>
  <si>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</si>
  <si>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</si>
  <si>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</si>
  <si>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</si>
  <si>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</si>
  <si>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</si>
  <si>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</si>
  <si>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</si>
  <si>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</si>
  <si>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</si>
  <si>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</si>
  <si>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</si>
  <si>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</si>
  <si>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</si>
  <si>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</si>
  <si>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</si>
  <si>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</si>
  <si>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</si>
  <si>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</si>
  <si>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</si>
  <si>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</si>
  <si>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</si>
  <si>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</si>
  <si>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</si>
  <si>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</si>
  <si>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</si>
  <si>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</si>
  <si>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</si>
  <si>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</si>
  <si>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</si>
  <si>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</si>
  <si>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</si>
  <si>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</si>
  <si>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</si>
  <si>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</si>
  <si>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</si>
  <si>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</si>
  <si>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</si>
  <si>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</si>
  <si>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</si>
  <si>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</si>
  <si>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</si>
  <si>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</si>
  <si>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</si>
  <si>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</si>
  <si>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</si>
  <si>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</si>
  <si>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</si>
  <si>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</si>
  <si>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</si>
  <si>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</si>
  <si>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</si>
  <si>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</si>
  <si>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</si>
  <si>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</si>
  <si>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</si>
  <si>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</si>
  <si>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</si>
  <si>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</si>
  <si>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</si>
  <si>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</si>
  <si>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Predicted revenue </t>
  </si>
  <si>
    <t xml:space="preserve">Cash sales </t>
  </si>
  <si>
    <t xml:space="preserve">Payment to business accounts </t>
  </si>
  <si>
    <t xml:space="preserve">Interest received </t>
  </si>
  <si>
    <t xml:space="preserve">Printing and Stationery </t>
  </si>
  <si>
    <t xml:space="preserve">Complimentary toileteries </t>
  </si>
  <si>
    <t xml:space="preserve">Complimentary in-room beverages </t>
  </si>
  <si>
    <t xml:space="preserve">Branded bedding bundles </t>
  </si>
  <si>
    <t>Kettle tray costs</t>
  </si>
  <si>
    <t xml:space="preserve">Satff wages </t>
  </si>
  <si>
    <t xml:space="preserve">Zero hour contract wages </t>
  </si>
  <si>
    <t xml:space="preserve">General maintenance costs </t>
  </si>
  <si>
    <t xml:space="preserve">Cleaning costs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</si>
</sst>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7" x14ac:knownFonts="1">
    <font>
      <sz val="10"/>
      <name val="Arial"/>
    </font>
    <font>
      <sz val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0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2" borderId="10" xfId="0" applyFont="1" applyFill="1" applyBorder="1"/>
    <xf numFmtId="37" fontId="1" fillId="2" borderId="11" xfId="0" applyFont="1" applyFill="1" applyBorder="1"/>
    <xf numFmtId="37" fontId="1" fillId="4" borderId="0" xfId="0" applyFont="1" applyFill="1" applyAlignment="1">
      <alignment horizontal="center"/>
    </xf>
    <xf numFmtId="37" fontId="1" fillId="3" borderId="13" xfId="0" applyFont="1" applyFill="1" applyBorder="1"/>
    <xf numFmtId="37" fontId="1" fillId="3" borderId="14" xfId="0" applyFont="1" applyFill="1" applyBorder="1"/>
    <xf numFmtId="37" fontId="4" fillId="3" borderId="12" xfId="0" applyFont="1" applyFill="1" applyBorder="1"/>
    <xf numFmtId="37" fontId="4" fillId="3" borderId="13" xfId="0" applyFont="1" applyFill="1" applyBorder="1"/>
    <xf numFmtId="37" fontId="4" fillId="3" borderId="14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6" xfId="0" applyFont="1" applyFill="1" applyBorder="1"/>
    <xf numFmtId="37" fontId="1" fillId="3" borderId="9" xfId="0" applyFont="1" applyFill="1" applyBorder="1"/>
    <xf numFmtId="37" fontId="1" fillId="3" borderId="10" xfId="0" applyFont="1" applyFill="1" applyBorder="1"/>
    <xf numFmtId="37" fontId="1" fillId="3" borderId="11" xfId="0" applyFont="1" applyFill="1" applyBorder="1"/>
    <xf numFmtId="37" fontId="1" fillId="3" borderId="7" xfId="0" applyFont="1" applyFill="1" applyBorder="1"/>
    <xf numFmtId="37" fontId="1" fillId="3" borderId="0" xfId="0" applyFont="1" applyFill="1" applyBorder="1"/>
    <xf numFmtId="37" fontId="1" fillId="3" borderId="8" xfId="0" applyFont="1" applyFill="1" applyBorder="1"/>
    <xf numFmtId="37" fontId="4" fillId="3" borderId="9" xfId="0" applyFont="1" applyFill="1" applyBorder="1"/>
    <xf numFmtId="37" fontId="4" fillId="3" borderId="10" xfId="0" applyFont="1" applyFill="1" applyBorder="1"/>
    <xf numFmtId="37" fontId="4" fillId="3" borderId="11" xfId="0" applyFont="1" applyFill="1" applyBorder="1"/>
    <xf numFmtId="37" fontId="4" fillId="3" borderId="5" xfId="0" applyFont="1" applyFill="1" applyBorder="1" applyAlignment="1">
      <alignment horizontal="center"/>
    </xf>
    <xf numFmtId="37" fontId="4" fillId="3" borderId="6" xfId="0" applyFont="1" applyFill="1" applyBorder="1" applyAlignment="1">
      <alignment horizontal="center"/>
    </xf>
    <xf numFmtId="37" fontId="4" fillId="3" borderId="10" xfId="0" applyFont="1" applyFill="1" applyBorder="1" applyAlignment="1">
      <alignment horizontal="center"/>
    </xf>
    <xf numFmtId="37" fontId="4" fillId="3" borderId="11" xfId="0" applyFont="1" applyFill="1" applyBorder="1" applyAlignment="1">
      <alignment horizontal="center"/>
    </xf>
    <xf numFmtId="164" fontId="1" fillId="0" borderId="0" xfId="0" applyNumberFormat="1" applyFont="1"/>
    <xf numFmtId="37" fontId="5" fillId="0" borderId="0" xfId="0" applyFont="1"/>
    <xf numFmtId="37" fontId="1" fillId="4" borderId="0" xfId="0" applyFont="1" applyFill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4" borderId="0" xfId="0" applyNumberFormat="1" applyFont="1" applyFill="1"/>
    <xf numFmtId="164" fontId="6" fillId="0" borderId="0" xfId="0" applyNumberFormat="1" applyFont="1"/>
    <xf numFmtId="164" fontId="3" fillId="0" borderId="0" xfId="0" applyNumberFormat="1" applyFont="1"/>
    <xf numFmtId="164" fontId="2" fillId="0" borderId="0" xfId="0" applyNumberFormat="1" applyFont="1"/>
    <xf numFmtId="164" fontId="3" fillId="0" borderId="0" xfId="0" applyNumberFormat="1" applyFont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/>
    <xf numFmtId="164" fontId="2" fillId="0" borderId="1" xfId="0" applyNumberFormat="1" applyFont="1" applyBorder="1"/>
    <xf numFmtId="164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01"/>
  <sheetViews>
    <sheetView workbookViewId="0">
      <selection activeCell="D17" sqref="D17"/>
    </sheetView>
  </sheetViews>
  <sheetFormatPr defaultColWidth="9.1640625" defaultRowHeight="12.3" x14ac:dyDescent="0.4"/>
  <cols>
    <col min="1" max="1" width="25.27734375" style="1" customWidth="1"/>
    <col min="2" max="2" width="0.83203125" style="1" customWidth="1"/>
    <col min="3" max="3" width="1.44140625" style="1" customWidth="1"/>
    <col min="4" max="4" width="14.71875" style="1" customWidth="1"/>
    <col min="5" max="5" width="17.44140625" style="1" customWidth="1"/>
    <col min="6" max="6" width="15.44140625" style="1" customWidth="1"/>
    <col min="7" max="7" width="17.27734375" style="1" customWidth="1"/>
    <col min="8" max="8" width="14.5546875" style="1" customWidth="1"/>
    <col min="9" max="9" width="15.83203125" style="1" customWidth="1"/>
    <col min="10" max="10" width="16.27734375" style="1" customWidth="1"/>
    <col min="11" max="11" width="15.1640625" style="1" customWidth="1"/>
    <col min="12" max="12" width="16.71875" style="1" customWidth="1"/>
    <col min="13" max="13" width="18.1640625" style="1" customWidth="1"/>
    <col min="14" max="14" width="16.83203125" style="1" customWidth="1"/>
    <col min="15" max="15" width="15" style="1" customWidth="1"/>
    <col min="16" max="16" width="12.27734375" style="1" customWidth="1"/>
    <col min="17" max="16384" width="9.1640625" style="1"/>
  </cols>
  <sheetData>
    <row r="1" spans="1:18" x14ac:dyDescent="0.4">
      <c r="A1" s="35" t="s">
        <v>8</v>
      </c>
    </row>
    <row r="2" spans="1:18" x14ac:dyDescent="0.4">
      <c r="A2" s="35"/>
    </row>
    <row r="5" spans="1:18" x14ac:dyDescent="0.4">
      <c r="A5" s="3"/>
      <c r="B5" s="4"/>
      <c r="C5" s="5"/>
      <c r="D5" s="30" t="s">
        <v>2</v>
      </c>
      <c r="E5" s="30" t="s">
        <v>37</v>
      </c>
      <c r="F5" s="30" t="s">
        <v>4</v>
      </c>
      <c r="G5" s="30" t="s">
        <v>5</v>
      </c>
      <c r="H5" s="30" t="s">
        <v>24</v>
      </c>
      <c r="I5" s="30" t="s">
        <v>25</v>
      </c>
      <c r="J5" s="30" t="s">
        <v>41</v>
      </c>
      <c r="K5" s="30" t="s">
        <v>42</v>
      </c>
      <c r="L5" s="30" t="s">
        <v>44</v>
      </c>
      <c r="M5" s="30" t="s">
        <v>43</v>
      </c>
      <c r="N5" s="30" t="s">
        <v>0</v>
      </c>
      <c r="O5" s="30" t="s">
        <v>1</v>
      </c>
      <c r="P5" s="31" t="s">
        <v>55</v>
      </c>
    </row>
    <row r="6" spans="1:18" x14ac:dyDescent="0.4">
      <c r="A6" s="9"/>
      <c r="B6" s="10"/>
      <c r="C6" s="11"/>
      <c r="D6" s="32" t="s">
        <v>6</v>
      </c>
      <c r="E6" s="32" t="s">
        <v>6</v>
      </c>
      <c r="F6" s="32" t="s">
        <v>6</v>
      </c>
      <c r="G6" s="32" t="s">
        <v>6</v>
      </c>
      <c r="H6" s="32" t="s">
        <v>6</v>
      </c>
      <c r="I6" s="32" t="s">
        <v>6</v>
      </c>
      <c r="J6" s="32" t="s">
        <v>6</v>
      </c>
      <c r="K6" s="32" t="s">
        <v>6</v>
      </c>
      <c r="L6" s="32" t="s">
        <v>6</v>
      </c>
      <c r="M6" s="32" t="s">
        <v>6</v>
      </c>
      <c r="N6" s="32" t="s">
        <v>6</v>
      </c>
      <c r="O6" s="32" t="s">
        <v>6</v>
      </c>
      <c r="P6" s="33" t="s">
        <v>6</v>
      </c>
    </row>
    <row r="7" spans="1:18" x14ac:dyDescent="0.4">
      <c r="A7" s="3"/>
      <c r="B7" s="4"/>
      <c r="C7" s="5"/>
      <c r="D7" s="2"/>
      <c r="E7" s="2"/>
      <c r="F7" s="2"/>
      <c r="G7" s="2"/>
      <c r="H7" s="2"/>
      <c r="I7" s="2"/>
    </row>
    <row r="8" spans="1:18" x14ac:dyDescent="0.4">
      <c r="A8" s="6"/>
      <c r="B8" s="7"/>
      <c r="C8" s="8"/>
      <c r="D8" s="2"/>
      <c r="E8" s="2"/>
      <c r="F8" s="2"/>
      <c r="G8" s="2"/>
      <c r="H8" s="2"/>
      <c r="I8" s="2"/>
    </row>
    <row r="9" spans="1:18" x14ac:dyDescent="0.4">
      <c r="A9" s="15" t="s">
        <v>7</v>
      </c>
      <c r="B9" s="13"/>
      <c r="C9" s="14"/>
      <c r="D9" s="12"/>
      <c r="E9" s="12"/>
      <c r="F9" s="12"/>
      <c r="G9" s="12"/>
      <c r="H9" s="12"/>
      <c r="I9" s="12"/>
      <c r="J9" s="36"/>
      <c r="K9" s="36"/>
      <c r="L9" s="36"/>
      <c r="M9" s="36"/>
      <c r="N9" s="36"/>
      <c r="O9" s="36"/>
      <c r="P9" s="36"/>
    </row>
    <row r="10" spans="1:18" x14ac:dyDescent="0.4">
      <c r="A10" s="3"/>
      <c r="B10" s="4"/>
      <c r="C10" s="5"/>
      <c r="D10" s="2"/>
      <c r="E10" s="2"/>
      <c r="F10" s="2"/>
      <c r="G10" s="2"/>
      <c r="H10" s="2"/>
      <c r="I10" s="2"/>
    </row>
    <row r="11" spans="1:18" x14ac:dyDescent="0.4">
      <c r="A11" s="6" t="s">
        <v>45</v>
      </c>
      <c r="B11" s="7"/>
      <c r="C11" s="8"/>
      <c r="D11" s="37">
        <v>79542.112000000008</v>
      </c>
      <c r="E11" s="37">
        <v>133923.17599999998</v>
      </c>
      <c r="F11" s="37">
        <v>116594.024</v>
      </c>
      <c r="G11" s="37">
        <v>114012.02799999999</v>
      </c>
      <c r="H11" s="37">
        <v>121325.66800000001</v>
      </c>
      <c r="I11" s="37">
        <v>140346.40000000002</v>
      </c>
      <c r="J11" s="37">
        <v>154849.40000000002</v>
      </c>
      <c r="K11" s="37">
        <v>175308.79999999999</v>
      </c>
      <c r="L11" s="37">
        <v>252677.16</v>
      </c>
      <c r="M11" s="37">
        <v>230057.16</v>
      </c>
      <c r="N11" s="37">
        <v>153367.03999999998</v>
      </c>
      <c r="O11" s="37">
        <v>141422.24</v>
      </c>
      <c r="P11" s="37">
        <f>SUM(D11:O11)</f>
        <v>1813425.2079999999</v>
      </c>
      <c r="Q11" s="37"/>
      <c r="R11" s="37"/>
    </row>
    <row r="12" spans="1:18" x14ac:dyDescent="0.4">
      <c r="A12" s="6" t="s">
        <v>9</v>
      </c>
      <c r="B12" s="7"/>
      <c r="C12" s="8"/>
      <c r="D12" s="37">
        <v>229448.4</v>
      </c>
      <c r="E12" s="37">
        <v>178930.8</v>
      </c>
      <c r="F12" s="37">
        <v>174603</v>
      </c>
      <c r="G12" s="37">
        <v>171066.6</v>
      </c>
      <c r="H12" s="37">
        <v>195360</v>
      </c>
      <c r="I12" s="37">
        <v>228270</v>
      </c>
      <c r="J12" s="37">
        <v>240360</v>
      </c>
      <c r="K12" s="37">
        <v>288450</v>
      </c>
      <c r="L12" s="37">
        <v>208072</v>
      </c>
      <c r="M12" s="37">
        <v>240480</v>
      </c>
      <c r="N12" s="37">
        <v>225048</v>
      </c>
      <c r="O12" s="37">
        <v>204540</v>
      </c>
      <c r="P12" s="37">
        <f>SUM(D12:O12)</f>
        <v>2584628.7999999998</v>
      </c>
      <c r="Q12" s="37"/>
      <c r="R12" s="37"/>
    </row>
    <row r="13" spans="1:18" x14ac:dyDescent="0.4">
      <c r="A13" s="6" t="s">
        <v>53</v>
      </c>
      <c r="B13" s="7"/>
      <c r="C13" s="8"/>
      <c r="D13" s="37">
        <v>0</v>
      </c>
      <c r="E13" s="37">
        <v>3646.6866453333337</v>
      </c>
      <c r="F13" s="37">
        <v>5496.9367093333331</v>
      </c>
      <c r="G13" s="37">
        <v>-36789.18594133333</v>
      </c>
      <c r="H13" s="37">
        <v>2857.277661333334</v>
      </c>
      <c r="I13" s="37">
        <v>3872.7607013333345</v>
      </c>
      <c r="J13" s="37">
        <v>6329.2597333333342</v>
      </c>
      <c r="K13" s="37">
        <v>5850.6777333333339</v>
      </c>
      <c r="L13" s="37">
        <v>5489.0021333333343</v>
      </c>
      <c r="M13" s="37">
        <v>4715.5114933333352</v>
      </c>
      <c r="N13" s="37">
        <v>5944.9994933333355</v>
      </c>
      <c r="O13" s="37">
        <v>2105.5243733333336</v>
      </c>
      <c r="P13" s="37">
        <f>SUM(D13:O13)</f>
        <v>9519.4507360000134</v>
      </c>
      <c r="Q13" s="37"/>
      <c r="R13" s="37"/>
    </row>
    <row r="14" spans="1:18" x14ac:dyDescent="0.4">
      <c r="A14" s="6" t="s">
        <v>8</v>
      </c>
      <c r="B14" s="7"/>
      <c r="C14" s="8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</row>
    <row r="15" spans="1:18" x14ac:dyDescent="0.4">
      <c r="A15" s="6"/>
      <c r="B15" s="7"/>
      <c r="C15" s="8"/>
      <c r="D15" s="38"/>
      <c r="E15" s="38"/>
      <c r="F15" s="38"/>
      <c r="G15" s="38"/>
      <c r="H15" s="38"/>
      <c r="I15" s="38"/>
      <c r="J15" s="37"/>
      <c r="K15" s="37"/>
      <c r="L15" s="37"/>
      <c r="M15" s="37"/>
      <c r="N15" s="37"/>
      <c r="O15" s="37"/>
      <c r="P15" s="37"/>
      <c r="Q15" s="37"/>
      <c r="R15" s="37"/>
    </row>
    <row r="16" spans="1:18" ht="12.6" thickBot="1" x14ac:dyDescent="0.45">
      <c r="A16" s="15" t="s">
        <v>10</v>
      </c>
      <c r="B16" s="16"/>
      <c r="C16" s="17"/>
      <c r="D16" s="39">
        <f>SUM(D11:D13)</f>
        <v>308990.51199999999</v>
      </c>
      <c r="E16" s="39">
        <f t="shared" ref="E16:P16" si="0">SUM(E11:E13)</f>
        <v>316500.66264533327</v>
      </c>
      <c r="F16" s="39">
        <f t="shared" si="0"/>
        <v>296693.9607093333</v>
      </c>
      <c r="G16" s="39">
        <f t="shared" si="0"/>
        <v>248289.4420586667</v>
      </c>
      <c r="H16" s="39">
        <f t="shared" si="0"/>
        <v>319542.94566133333</v>
      </c>
      <c r="I16" s="39">
        <f t="shared" si="0"/>
        <v>372489.16070133337</v>
      </c>
      <c r="J16" s="39">
        <f t="shared" si="0"/>
        <v>401538.65973333333</v>
      </c>
      <c r="K16" s="39">
        <f t="shared" si="0"/>
        <v>469609.4777333333</v>
      </c>
      <c r="L16" s="39">
        <f t="shared" si="0"/>
        <v>466238.16213333339</v>
      </c>
      <c r="M16" s="39">
        <f t="shared" si="0"/>
        <v>475252.67149333336</v>
      </c>
      <c r="N16" s="39">
        <f t="shared" si="0"/>
        <v>384360.03949333332</v>
      </c>
      <c r="O16" s="39">
        <f t="shared" si="0"/>
        <v>348067.76437333331</v>
      </c>
      <c r="P16" s="39">
        <f t="shared" si="0"/>
        <v>4407573.4587359997</v>
      </c>
      <c r="Q16" s="37"/>
      <c r="R16" s="37"/>
    </row>
    <row r="17" spans="1:18" x14ac:dyDescent="0.4">
      <c r="A17" s="6"/>
      <c r="B17" s="7"/>
      <c r="C17" s="8"/>
      <c r="D17" s="40"/>
      <c r="E17" s="40"/>
      <c r="F17" s="40"/>
      <c r="G17" s="40"/>
      <c r="H17" s="40"/>
      <c r="I17" s="40"/>
      <c r="J17" s="37"/>
      <c r="K17" s="37"/>
      <c r="L17" s="37"/>
      <c r="M17" s="37"/>
      <c r="N17" s="37"/>
      <c r="O17" s="37"/>
      <c r="P17" s="37"/>
      <c r="Q17" s="37"/>
      <c r="R17" s="37"/>
    </row>
    <row r="18" spans="1:18" x14ac:dyDescent="0.4">
      <c r="A18" s="6"/>
      <c r="B18" s="7"/>
      <c r="C18" s="8"/>
      <c r="D18" s="40"/>
      <c r="E18" s="40"/>
      <c r="F18" s="40"/>
      <c r="G18" s="40"/>
      <c r="H18" s="40"/>
      <c r="I18" s="40"/>
      <c r="J18" s="37"/>
      <c r="K18" s="37"/>
      <c r="L18" s="37"/>
      <c r="M18" s="37"/>
      <c r="N18" s="37"/>
      <c r="O18" s="37"/>
      <c r="P18" s="37"/>
      <c r="Q18" s="37"/>
      <c r="R18" s="37"/>
    </row>
    <row r="19" spans="1:18" x14ac:dyDescent="0.4">
      <c r="A19" s="6"/>
      <c r="B19" s="7"/>
      <c r="C19" s="8"/>
      <c r="D19" s="38"/>
      <c r="E19" s="38"/>
      <c r="F19" s="38"/>
      <c r="G19" s="38"/>
      <c r="H19" s="38"/>
      <c r="I19" s="38"/>
      <c r="J19" s="37"/>
      <c r="K19" s="37"/>
      <c r="L19" s="37"/>
      <c r="M19" s="37"/>
      <c r="N19" s="37"/>
      <c r="O19" s="37"/>
      <c r="P19" s="37"/>
      <c r="Q19" s="37"/>
      <c r="R19" s="37"/>
    </row>
    <row r="20" spans="1:18" x14ac:dyDescent="0.4">
      <c r="A20" s="15" t="s">
        <v>11</v>
      </c>
      <c r="B20" s="13"/>
      <c r="C20" s="14"/>
      <c r="D20" s="41"/>
      <c r="E20" s="41"/>
      <c r="F20" s="41"/>
      <c r="G20" s="41"/>
      <c r="H20" s="41"/>
      <c r="I20" s="41"/>
      <c r="J20" s="42"/>
      <c r="K20" s="42"/>
      <c r="L20" s="42"/>
      <c r="M20" s="42"/>
      <c r="N20" s="42"/>
      <c r="O20" s="42"/>
      <c r="P20" s="42"/>
      <c r="Q20" s="37"/>
      <c r="R20" s="37"/>
    </row>
    <row r="21" spans="1:18" x14ac:dyDescent="0.4">
      <c r="A21" s="6"/>
      <c r="B21" s="7"/>
      <c r="C21" s="8"/>
      <c r="D21" s="38"/>
      <c r="E21" s="38"/>
      <c r="F21" s="38"/>
      <c r="G21" s="38"/>
      <c r="H21" s="38"/>
      <c r="I21" s="38"/>
      <c r="J21" s="37"/>
      <c r="K21" s="37"/>
      <c r="L21" s="37"/>
      <c r="M21" s="37"/>
      <c r="N21" s="37"/>
      <c r="O21" s="37"/>
      <c r="P21" s="37"/>
      <c r="Q21" s="37"/>
      <c r="R21" s="37"/>
    </row>
    <row r="22" spans="1:18" x14ac:dyDescent="0.4">
      <c r="A22" s="6" t="s">
        <v>47</v>
      </c>
      <c r="B22" s="7"/>
      <c r="C22" s="8"/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/>
      <c r="R22" s="37"/>
    </row>
    <row r="23" spans="1:18" x14ac:dyDescent="0.4">
      <c r="A23" s="6" t="s">
        <v>12</v>
      </c>
      <c r="B23" s="7"/>
      <c r="C23" s="8"/>
      <c r="D23" s="38">
        <f>150000/3</f>
        <v>50000</v>
      </c>
      <c r="E23" s="38"/>
      <c r="F23" s="38"/>
      <c r="G23" s="38">
        <f>150000/3</f>
        <v>50000</v>
      </c>
      <c r="H23" s="38"/>
      <c r="I23" s="38"/>
      <c r="J23" s="38">
        <f>150000/3</f>
        <v>50000</v>
      </c>
      <c r="K23" s="37"/>
      <c r="L23" s="37">
        <f>150000/4</f>
        <v>37500</v>
      </c>
      <c r="M23" s="37">
        <f t="shared" ref="M23:O23" si="1">150000/4</f>
        <v>37500</v>
      </c>
      <c r="N23" s="37">
        <f t="shared" si="1"/>
        <v>37500</v>
      </c>
      <c r="O23" s="37">
        <f t="shared" si="1"/>
        <v>37500</v>
      </c>
      <c r="P23" s="37">
        <f>SUM(D23:O23)</f>
        <v>300000</v>
      </c>
      <c r="Q23" s="37"/>
      <c r="R23" s="37"/>
    </row>
    <row r="24" spans="1:18" x14ac:dyDescent="0.4">
      <c r="A24" s="6" t="s">
        <v>13</v>
      </c>
      <c r="B24" s="7"/>
      <c r="C24" s="8"/>
      <c r="D24" s="38">
        <f>35/100*80000</f>
        <v>28000</v>
      </c>
      <c r="E24" s="38">
        <v>0</v>
      </c>
      <c r="F24" s="38">
        <v>0</v>
      </c>
      <c r="G24" s="38">
        <v>0</v>
      </c>
      <c r="H24" s="38">
        <f>80000-D24</f>
        <v>52000</v>
      </c>
      <c r="I24" s="38">
        <v>0</v>
      </c>
      <c r="J24" s="38">
        <v>0</v>
      </c>
      <c r="K24" s="38">
        <f>546000/5+18000</f>
        <v>127200</v>
      </c>
      <c r="L24" s="38">
        <f t="shared" ref="L24:O24" si="2">546000/5</f>
        <v>109200</v>
      </c>
      <c r="M24" s="38">
        <f t="shared" si="2"/>
        <v>109200</v>
      </c>
      <c r="N24" s="38">
        <f t="shared" si="2"/>
        <v>109200</v>
      </c>
      <c r="O24" s="38">
        <f t="shared" si="2"/>
        <v>109200</v>
      </c>
      <c r="P24" s="37">
        <f t="shared" ref="P24:P43" si="3">SUM(D24:O24)</f>
        <v>644000</v>
      </c>
      <c r="Q24" s="37"/>
      <c r="R24" s="37"/>
    </row>
    <row r="25" spans="1:18" x14ac:dyDescent="0.4">
      <c r="A25" s="6" t="s">
        <v>46</v>
      </c>
      <c r="B25" s="7"/>
      <c r="C25" s="8"/>
      <c r="D25" s="38">
        <v>0</v>
      </c>
      <c r="E25" s="38">
        <f>75000/12*2</f>
        <v>12500</v>
      </c>
      <c r="F25" s="38">
        <v>0</v>
      </c>
      <c r="G25" s="38">
        <v>0</v>
      </c>
      <c r="H25" s="38">
        <f>75000/12*3</f>
        <v>18750</v>
      </c>
      <c r="I25" s="38">
        <v>0</v>
      </c>
      <c r="J25" s="38">
        <v>0</v>
      </c>
      <c r="K25" s="38">
        <f>75000/12*3</f>
        <v>18750</v>
      </c>
      <c r="L25" s="38">
        <v>0</v>
      </c>
      <c r="M25" s="38">
        <v>0</v>
      </c>
      <c r="N25" s="38">
        <v>18750</v>
      </c>
      <c r="O25" s="38">
        <v>0</v>
      </c>
      <c r="P25" s="37">
        <f t="shared" si="3"/>
        <v>68750</v>
      </c>
      <c r="Q25" s="37"/>
      <c r="R25" s="37"/>
    </row>
    <row r="26" spans="1:18" x14ac:dyDescent="0.4">
      <c r="A26" s="6" t="s">
        <v>14</v>
      </c>
      <c r="B26" s="7"/>
      <c r="C26" s="8"/>
      <c r="D26" s="38"/>
      <c r="E26" s="38"/>
      <c r="F26" s="38">
        <f>120000/4</f>
        <v>30000</v>
      </c>
      <c r="G26" s="38"/>
      <c r="H26" s="38"/>
      <c r="I26" s="38">
        <f>120000/4</f>
        <v>30000</v>
      </c>
      <c r="J26" s="37"/>
      <c r="K26" s="37"/>
      <c r="L26" s="38">
        <f>120000/4</f>
        <v>30000</v>
      </c>
      <c r="M26" s="37"/>
      <c r="N26" s="37"/>
      <c r="O26" s="38">
        <f>120000/4</f>
        <v>30000</v>
      </c>
      <c r="P26" s="37">
        <f t="shared" si="3"/>
        <v>120000</v>
      </c>
      <c r="Q26" s="37"/>
      <c r="R26" s="37"/>
    </row>
    <row r="27" spans="1:18" x14ac:dyDescent="0.4">
      <c r="A27" s="6" t="s">
        <v>15</v>
      </c>
      <c r="B27" s="7"/>
      <c r="C27" s="8"/>
      <c r="D27" s="38"/>
      <c r="E27" s="38"/>
      <c r="F27" s="38"/>
      <c r="G27" s="38"/>
      <c r="H27" s="38"/>
      <c r="I27" s="38"/>
      <c r="J27" s="37"/>
      <c r="K27" s="37"/>
      <c r="L27" s="37"/>
      <c r="M27" s="37"/>
      <c r="N27" s="37"/>
      <c r="O27" s="37"/>
      <c r="P27" s="37">
        <f t="shared" si="3"/>
        <v>0</v>
      </c>
      <c r="Q27" s="37"/>
      <c r="R27" s="37"/>
    </row>
    <row r="28" spans="1:18" x14ac:dyDescent="0.4">
      <c r="A28" s="6" t="s">
        <v>16</v>
      </c>
      <c r="B28" s="7"/>
      <c r="C28" s="8"/>
      <c r="D28" s="38">
        <v>40000</v>
      </c>
      <c r="E28" s="38">
        <v>40000</v>
      </c>
      <c r="F28" s="38">
        <v>40000</v>
      </c>
      <c r="G28" s="38">
        <v>40000</v>
      </c>
      <c r="H28" s="38">
        <v>40000</v>
      </c>
      <c r="I28" s="38">
        <v>40000</v>
      </c>
      <c r="J28" s="37">
        <v>40000</v>
      </c>
      <c r="K28" s="37">
        <v>40000</v>
      </c>
      <c r="L28" s="37">
        <v>45500</v>
      </c>
      <c r="M28" s="37">
        <v>40000</v>
      </c>
      <c r="N28" s="37">
        <v>40000</v>
      </c>
      <c r="O28" s="37">
        <v>40000</v>
      </c>
      <c r="P28" s="37">
        <f t="shared" si="3"/>
        <v>485500</v>
      </c>
      <c r="Q28" s="37"/>
      <c r="R28" s="37"/>
    </row>
    <row r="29" spans="1:18" x14ac:dyDescent="0.4">
      <c r="A29" s="6" t="s">
        <v>48</v>
      </c>
      <c r="B29" s="7"/>
      <c r="C29" s="8"/>
      <c r="D29" s="38">
        <f>320000/12</f>
        <v>26666.666666666668</v>
      </c>
      <c r="E29" s="38">
        <f t="shared" ref="E29:O29" si="4">320000/12</f>
        <v>26666.666666666668</v>
      </c>
      <c r="F29" s="38">
        <f t="shared" si="4"/>
        <v>26666.666666666668</v>
      </c>
      <c r="G29" s="38">
        <f t="shared" si="4"/>
        <v>26666.666666666668</v>
      </c>
      <c r="H29" s="38">
        <f t="shared" si="4"/>
        <v>26666.666666666668</v>
      </c>
      <c r="I29" s="38">
        <f t="shared" si="4"/>
        <v>26666.666666666668</v>
      </c>
      <c r="J29" s="38">
        <f t="shared" si="4"/>
        <v>26666.666666666668</v>
      </c>
      <c r="K29" s="38">
        <f t="shared" si="4"/>
        <v>26666.666666666668</v>
      </c>
      <c r="L29" s="38">
        <f t="shared" si="4"/>
        <v>26666.666666666668</v>
      </c>
      <c r="M29" s="38">
        <f t="shared" si="4"/>
        <v>26666.666666666668</v>
      </c>
      <c r="N29" s="38">
        <f t="shared" si="4"/>
        <v>26666.666666666668</v>
      </c>
      <c r="O29" s="38">
        <f t="shared" si="4"/>
        <v>26666.666666666668</v>
      </c>
      <c r="P29" s="37">
        <f t="shared" si="3"/>
        <v>320000</v>
      </c>
      <c r="Q29" s="37"/>
      <c r="R29" s="37"/>
    </row>
    <row r="30" spans="1:18" x14ac:dyDescent="0.4">
      <c r="A30" s="6" t="s">
        <v>52</v>
      </c>
      <c r="B30" s="7"/>
      <c r="C30" s="8"/>
      <c r="D30" s="38">
        <v>0</v>
      </c>
      <c r="E30" s="38">
        <v>0</v>
      </c>
      <c r="F30" s="38">
        <v>0</v>
      </c>
      <c r="G30" s="38">
        <v>30000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7">
        <f t="shared" si="3"/>
        <v>30000</v>
      </c>
      <c r="Q30" s="37"/>
      <c r="R30" s="37"/>
    </row>
    <row r="31" spans="1:18" x14ac:dyDescent="0.4">
      <c r="A31" s="6" t="s">
        <v>51</v>
      </c>
      <c r="B31" s="7"/>
      <c r="C31" s="8"/>
      <c r="D31" s="38"/>
      <c r="E31" s="38"/>
      <c r="F31" s="38"/>
      <c r="G31" s="38"/>
      <c r="H31" s="38"/>
      <c r="I31" s="38"/>
      <c r="J31" s="37"/>
      <c r="K31" s="37"/>
      <c r="L31" s="37"/>
      <c r="M31" s="37"/>
      <c r="N31" s="37"/>
      <c r="O31" s="37"/>
      <c r="P31" s="37">
        <f t="shared" si="3"/>
        <v>0</v>
      </c>
      <c r="Q31" s="37"/>
      <c r="R31" s="37"/>
    </row>
    <row r="32" spans="1:18" x14ac:dyDescent="0.4">
      <c r="A32" s="6" t="s">
        <v>54</v>
      </c>
      <c r="B32" s="7"/>
      <c r="C32" s="8"/>
      <c r="D32" s="38">
        <f>13200/12</f>
        <v>1100</v>
      </c>
      <c r="E32" s="38">
        <f t="shared" ref="E32:O32" si="5">13200/12</f>
        <v>1100</v>
      </c>
      <c r="F32" s="38">
        <f t="shared" si="5"/>
        <v>1100</v>
      </c>
      <c r="G32" s="38">
        <f t="shared" si="5"/>
        <v>1100</v>
      </c>
      <c r="H32" s="38">
        <f t="shared" si="5"/>
        <v>1100</v>
      </c>
      <c r="I32" s="38">
        <f t="shared" si="5"/>
        <v>1100</v>
      </c>
      <c r="J32" s="38">
        <f t="shared" si="5"/>
        <v>1100</v>
      </c>
      <c r="K32" s="38">
        <f t="shared" si="5"/>
        <v>1100</v>
      </c>
      <c r="L32" s="38">
        <f t="shared" si="5"/>
        <v>1100</v>
      </c>
      <c r="M32" s="38">
        <f t="shared" si="5"/>
        <v>1100</v>
      </c>
      <c r="N32" s="38">
        <f t="shared" si="5"/>
        <v>1100</v>
      </c>
      <c r="O32" s="38">
        <f t="shared" si="5"/>
        <v>1100</v>
      </c>
      <c r="P32" s="37">
        <f t="shared" si="3"/>
        <v>13200</v>
      </c>
      <c r="Q32" s="37"/>
      <c r="R32" s="37"/>
    </row>
    <row r="33" spans="1:18" x14ac:dyDescent="0.4">
      <c r="A33" s="6" t="s">
        <v>49</v>
      </c>
      <c r="B33" s="7"/>
      <c r="C33" s="8"/>
      <c r="D33" s="38">
        <v>0</v>
      </c>
      <c r="E33" s="38">
        <v>0</v>
      </c>
      <c r="F33" s="38">
        <v>779000</v>
      </c>
      <c r="G33" s="38">
        <f>75000/12</f>
        <v>6250</v>
      </c>
      <c r="H33" s="38">
        <f t="shared" ref="H33:O33" si="6">75000/12</f>
        <v>6250</v>
      </c>
      <c r="I33" s="38">
        <f t="shared" si="6"/>
        <v>6250</v>
      </c>
      <c r="J33" s="38">
        <f t="shared" si="6"/>
        <v>6250</v>
      </c>
      <c r="K33" s="38">
        <f t="shared" si="6"/>
        <v>6250</v>
      </c>
      <c r="L33" s="38">
        <f t="shared" si="6"/>
        <v>6250</v>
      </c>
      <c r="M33" s="38">
        <f t="shared" si="6"/>
        <v>6250</v>
      </c>
      <c r="N33" s="38">
        <f t="shared" si="6"/>
        <v>6250</v>
      </c>
      <c r="O33" s="38">
        <f t="shared" si="6"/>
        <v>6250</v>
      </c>
      <c r="P33" s="37">
        <f>SUM(D33:O33)</f>
        <v>835250</v>
      </c>
      <c r="Q33" s="37"/>
      <c r="R33" s="37"/>
    </row>
    <row r="34" spans="1:18" x14ac:dyDescent="0.4">
      <c r="A34" s="6" t="s">
        <v>50</v>
      </c>
      <c r="B34" s="7"/>
      <c r="C34" s="8"/>
      <c r="D34" s="38">
        <v>0</v>
      </c>
      <c r="E34" s="38">
        <v>0</v>
      </c>
      <c r="F34" s="38">
        <v>25000</v>
      </c>
      <c r="G34" s="38">
        <v>0</v>
      </c>
      <c r="H34" s="38">
        <v>0</v>
      </c>
      <c r="I34" s="38">
        <v>0</v>
      </c>
      <c r="J34" s="38">
        <v>25000</v>
      </c>
      <c r="K34" s="38">
        <v>0</v>
      </c>
      <c r="L34" s="38">
        <v>0</v>
      </c>
      <c r="M34" s="38">
        <v>0</v>
      </c>
      <c r="N34" s="38">
        <v>25000</v>
      </c>
      <c r="O34" s="38">
        <v>0</v>
      </c>
      <c r="P34" s="37">
        <f t="shared" si="3"/>
        <v>75000</v>
      </c>
      <c r="Q34" s="37"/>
      <c r="R34" s="37"/>
    </row>
    <row r="35" spans="1:18" x14ac:dyDescent="0.4">
      <c r="A35" s="6" t="s">
        <v>17</v>
      </c>
      <c r="B35" s="7"/>
      <c r="C35" s="8"/>
      <c r="D35" s="38"/>
      <c r="E35" s="38"/>
      <c r="F35" s="38"/>
      <c r="G35" s="38"/>
      <c r="H35" s="38"/>
      <c r="I35" s="38"/>
      <c r="J35" s="37"/>
      <c r="K35" s="37"/>
      <c r="L35" s="37"/>
      <c r="M35" s="37"/>
      <c r="N35" s="37"/>
      <c r="O35" s="37"/>
      <c r="P35" s="37">
        <f t="shared" si="3"/>
        <v>0</v>
      </c>
      <c r="Q35" s="37"/>
      <c r="R35" s="37"/>
    </row>
    <row r="36" spans="1:18" x14ac:dyDescent="0.4">
      <c r="A36" s="6" t="s">
        <v>26</v>
      </c>
      <c r="B36" s="7"/>
      <c r="C36" s="8"/>
      <c r="D36" s="38"/>
      <c r="E36" s="38"/>
      <c r="F36" s="38"/>
      <c r="G36" s="38"/>
      <c r="H36" s="38"/>
      <c r="I36" s="38"/>
      <c r="J36" s="37"/>
      <c r="K36" s="37"/>
      <c r="L36" s="37"/>
      <c r="M36" s="37"/>
      <c r="N36" s="37"/>
      <c r="O36" s="37"/>
      <c r="P36" s="37">
        <f t="shared" si="3"/>
        <v>0</v>
      </c>
      <c r="Q36" s="37"/>
      <c r="R36" s="37"/>
    </row>
    <row r="37" spans="1:18" x14ac:dyDescent="0.4">
      <c r="A37" s="6" t="s">
        <v>71</v>
      </c>
      <c r="B37" s="7"/>
      <c r="C37" s="8"/>
      <c r="D37" s="38">
        <f>4000+4000*45/100</f>
        <v>5800</v>
      </c>
      <c r="E37" s="38">
        <v>4000</v>
      </c>
      <c r="F37" s="38">
        <v>4000</v>
      </c>
      <c r="G37" s="38">
        <v>4000</v>
      </c>
      <c r="H37" s="38">
        <f>4000+4000*45/100</f>
        <v>5800</v>
      </c>
      <c r="I37" s="38">
        <v>4000</v>
      </c>
      <c r="J37" s="38">
        <v>4000</v>
      </c>
      <c r="K37" s="38">
        <f>4000+4000*45/100</f>
        <v>5800</v>
      </c>
      <c r="L37" s="38">
        <v>4000</v>
      </c>
      <c r="M37" s="38">
        <v>4000</v>
      </c>
      <c r="N37" s="38">
        <f>4000+4000*45/100</f>
        <v>5800</v>
      </c>
      <c r="O37" s="38">
        <v>4000</v>
      </c>
      <c r="P37" s="37">
        <f t="shared" si="3"/>
        <v>55200</v>
      </c>
      <c r="Q37" s="37"/>
      <c r="R37" s="37"/>
    </row>
    <row r="38" spans="1:18" x14ac:dyDescent="0.4">
      <c r="A38" s="6" t="s">
        <v>72</v>
      </c>
      <c r="B38" s="7"/>
      <c r="C38" s="8"/>
      <c r="D38" s="38">
        <f>98000/12</f>
        <v>8166.666666666667</v>
      </c>
      <c r="E38" s="38">
        <f>98000/12</f>
        <v>8166.666666666667</v>
      </c>
      <c r="F38" s="38">
        <f t="shared" ref="F38:O38" si="7">98000/12</f>
        <v>8166.666666666667</v>
      </c>
      <c r="G38" s="38">
        <f t="shared" si="7"/>
        <v>8166.666666666667</v>
      </c>
      <c r="H38" s="38">
        <f t="shared" si="7"/>
        <v>8166.666666666667</v>
      </c>
      <c r="I38" s="38">
        <f t="shared" si="7"/>
        <v>8166.666666666667</v>
      </c>
      <c r="J38" s="38">
        <f t="shared" si="7"/>
        <v>8166.666666666667</v>
      </c>
      <c r="K38" s="38">
        <f t="shared" si="7"/>
        <v>8166.666666666667</v>
      </c>
      <c r="L38" s="38">
        <f t="shared" si="7"/>
        <v>8166.666666666667</v>
      </c>
      <c r="M38" s="38">
        <f t="shared" si="7"/>
        <v>8166.666666666667</v>
      </c>
      <c r="N38" s="38">
        <f t="shared" si="7"/>
        <v>8166.666666666667</v>
      </c>
      <c r="O38" s="38">
        <f t="shared" si="7"/>
        <v>8166.666666666667</v>
      </c>
      <c r="P38" s="37">
        <f t="shared" si="3"/>
        <v>98000.000000000015</v>
      </c>
      <c r="Q38" s="37"/>
      <c r="R38" s="37"/>
    </row>
    <row r="39" spans="1:18" x14ac:dyDescent="0.4">
      <c r="A39" s="6" t="s">
        <v>73</v>
      </c>
      <c r="B39" s="7"/>
      <c r="C39" s="8"/>
      <c r="D39" s="38">
        <v>3000</v>
      </c>
      <c r="E39" s="38">
        <v>3000</v>
      </c>
      <c r="F39" s="38">
        <v>3000</v>
      </c>
      <c r="G39" s="38">
        <v>3000</v>
      </c>
      <c r="H39" s="38">
        <v>3000</v>
      </c>
      <c r="I39" s="38">
        <v>3000</v>
      </c>
      <c r="J39" s="38">
        <v>3000</v>
      </c>
      <c r="K39" s="38">
        <v>3000</v>
      </c>
      <c r="L39" s="38">
        <v>5000</v>
      </c>
      <c r="M39" s="38">
        <v>3000</v>
      </c>
      <c r="N39" s="38">
        <v>3000</v>
      </c>
      <c r="O39" s="38">
        <v>3000</v>
      </c>
      <c r="P39" s="37">
        <f t="shared" si="3"/>
        <v>38000</v>
      </c>
      <c r="Q39" s="37"/>
      <c r="R39" s="37"/>
    </row>
    <row r="40" spans="1:18" x14ac:dyDescent="0.4">
      <c r="A40" s="6" t="s">
        <v>74</v>
      </c>
      <c r="B40" s="7"/>
      <c r="C40" s="8"/>
      <c r="D40" s="38">
        <v>0</v>
      </c>
      <c r="E40" s="38">
        <v>0</v>
      </c>
      <c r="F40" s="38">
        <f>80*32</f>
        <v>2560</v>
      </c>
      <c r="G40" s="38">
        <v>0</v>
      </c>
      <c r="H40" s="38">
        <v>0</v>
      </c>
      <c r="I40" s="38">
        <v>0</v>
      </c>
      <c r="J40" s="38">
        <v>0</v>
      </c>
      <c r="K40" s="38">
        <f>80*32</f>
        <v>2560</v>
      </c>
      <c r="L40" s="38">
        <v>0</v>
      </c>
      <c r="M40" s="38">
        <v>0</v>
      </c>
      <c r="N40" s="38">
        <v>0</v>
      </c>
      <c r="O40" s="38">
        <v>0</v>
      </c>
      <c r="P40" s="37">
        <f t="shared" si="3"/>
        <v>5120</v>
      </c>
      <c r="Q40" s="37"/>
      <c r="R40" s="37"/>
    </row>
    <row r="41" spans="1:18" x14ac:dyDescent="0.4">
      <c r="A41" s="6" t="s">
        <v>75</v>
      </c>
      <c r="B41" s="7"/>
      <c r="C41" s="8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f>130*55</f>
        <v>7150</v>
      </c>
      <c r="L41" s="38">
        <v>0</v>
      </c>
      <c r="M41" s="38">
        <v>0</v>
      </c>
      <c r="N41" s="38">
        <v>0</v>
      </c>
      <c r="O41" s="38">
        <v>0</v>
      </c>
      <c r="P41" s="37">
        <f t="shared" si="3"/>
        <v>7150</v>
      </c>
      <c r="Q41" s="37"/>
      <c r="R41" s="37"/>
    </row>
    <row r="42" spans="1:18" x14ac:dyDescent="0.4">
      <c r="A42" s="6" t="s">
        <v>78</v>
      </c>
      <c r="B42" s="7"/>
      <c r="C42" s="8"/>
      <c r="D42" s="38">
        <f>72000/12</f>
        <v>6000</v>
      </c>
      <c r="E42" s="38">
        <f t="shared" ref="E42:O42" si="8">72000/12</f>
        <v>6000</v>
      </c>
      <c r="F42" s="38">
        <f t="shared" si="8"/>
        <v>6000</v>
      </c>
      <c r="G42" s="38">
        <f t="shared" si="8"/>
        <v>6000</v>
      </c>
      <c r="H42" s="38">
        <f t="shared" si="8"/>
        <v>6000</v>
      </c>
      <c r="I42" s="38">
        <f t="shared" si="8"/>
        <v>6000</v>
      </c>
      <c r="J42" s="38">
        <f t="shared" si="8"/>
        <v>6000</v>
      </c>
      <c r="K42" s="38">
        <f t="shared" si="8"/>
        <v>6000</v>
      </c>
      <c r="L42" s="38">
        <f t="shared" si="8"/>
        <v>6000</v>
      </c>
      <c r="M42" s="38">
        <f t="shared" si="8"/>
        <v>6000</v>
      </c>
      <c r="N42" s="38">
        <f t="shared" si="8"/>
        <v>6000</v>
      </c>
      <c r="O42" s="38">
        <f t="shared" si="8"/>
        <v>6000</v>
      </c>
      <c r="P42" s="37">
        <f t="shared" si="3"/>
        <v>72000</v>
      </c>
      <c r="Q42" s="37"/>
      <c r="R42" s="37"/>
    </row>
    <row r="43" spans="1:18" x14ac:dyDescent="0.4">
      <c r="A43" s="6" t="s">
        <v>79</v>
      </c>
      <c r="B43" s="7"/>
      <c r="C43" s="8"/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10000</v>
      </c>
      <c r="O43" s="38">
        <v>0</v>
      </c>
      <c r="P43" s="37">
        <f t="shared" si="3"/>
        <v>10000</v>
      </c>
      <c r="Q43" s="37"/>
      <c r="R43" s="37"/>
    </row>
    <row r="44" spans="1:18" x14ac:dyDescent="0.4">
      <c r="A44" s="6"/>
      <c r="B44" s="7"/>
      <c r="C44" s="8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</row>
    <row r="45" spans="1:18" x14ac:dyDescent="0.4">
      <c r="A45" s="6"/>
      <c r="B45" s="7"/>
      <c r="C45" s="8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</row>
    <row r="46" spans="1:18" x14ac:dyDescent="0.4">
      <c r="A46" s="6"/>
      <c r="B46" s="7"/>
      <c r="C46" s="8"/>
      <c r="D46" s="38"/>
      <c r="E46" s="38"/>
      <c r="F46" s="38"/>
      <c r="G46" s="38"/>
      <c r="H46" s="38"/>
      <c r="I46" s="38"/>
      <c r="J46" s="37"/>
      <c r="K46" s="37"/>
      <c r="L46" s="37"/>
      <c r="M46" s="37"/>
      <c r="N46" s="37"/>
      <c r="O46" s="37"/>
      <c r="P46" s="37"/>
      <c r="Q46" s="37"/>
      <c r="R46" s="37"/>
    </row>
    <row r="47" spans="1:18" ht="12.6" thickBot="1" x14ac:dyDescent="0.45">
      <c r="A47" s="15" t="s">
        <v>18</v>
      </c>
      <c r="B47" s="16"/>
      <c r="C47" s="17"/>
      <c r="D47" s="39">
        <f>SUM(D22:D43)</f>
        <v>168733.33333333331</v>
      </c>
      <c r="E47" s="39">
        <f t="shared" ref="E47:O47" si="9">SUM(E22:E43)</f>
        <v>101433.33333333334</v>
      </c>
      <c r="F47" s="39">
        <f t="shared" si="9"/>
        <v>925493.33333333326</v>
      </c>
      <c r="G47" s="39">
        <f t="shared" si="9"/>
        <v>175183.33333333334</v>
      </c>
      <c r="H47" s="39">
        <f t="shared" si="9"/>
        <v>167733.33333333331</v>
      </c>
      <c r="I47" s="39">
        <f t="shared" si="9"/>
        <v>125183.33333333334</v>
      </c>
      <c r="J47" s="39">
        <f t="shared" si="9"/>
        <v>170183.33333333334</v>
      </c>
      <c r="K47" s="39">
        <f t="shared" si="9"/>
        <v>252643.33333333331</v>
      </c>
      <c r="L47" s="39">
        <f t="shared" si="9"/>
        <v>279383.33333333331</v>
      </c>
      <c r="M47" s="39">
        <f t="shared" si="9"/>
        <v>241883.33333333331</v>
      </c>
      <c r="N47" s="39">
        <f t="shared" si="9"/>
        <v>297433.33333333331</v>
      </c>
      <c r="O47" s="39">
        <f t="shared" si="9"/>
        <v>271883.33333333331</v>
      </c>
      <c r="P47" s="39">
        <f>SUM(P22:P43)</f>
        <v>3177170</v>
      </c>
      <c r="Q47" s="37"/>
      <c r="R47" s="37"/>
    </row>
    <row r="48" spans="1:18" x14ac:dyDescent="0.4">
      <c r="A48" s="6"/>
      <c r="B48" s="7"/>
      <c r="C48" s="8"/>
      <c r="D48" s="40"/>
      <c r="E48" s="40"/>
      <c r="F48" s="40"/>
      <c r="G48" s="40"/>
      <c r="H48" s="40"/>
      <c r="I48" s="40"/>
      <c r="J48" s="37"/>
      <c r="K48" s="37"/>
      <c r="L48" s="37"/>
      <c r="M48" s="37"/>
      <c r="N48" s="37"/>
      <c r="O48" s="37"/>
      <c r="P48" s="37"/>
      <c r="Q48" s="37"/>
      <c r="R48" s="37"/>
    </row>
    <row r="49" spans="1:18" x14ac:dyDescent="0.4">
      <c r="A49" s="6"/>
      <c r="B49" s="7"/>
      <c r="C49" s="8"/>
      <c r="D49" s="40"/>
      <c r="E49" s="40"/>
      <c r="F49" s="40"/>
      <c r="G49" s="40"/>
      <c r="H49" s="40"/>
      <c r="I49" s="40"/>
      <c r="J49" s="37"/>
      <c r="K49" s="37"/>
      <c r="L49" s="37"/>
      <c r="M49" s="37"/>
      <c r="N49" s="37"/>
      <c r="O49" s="37"/>
      <c r="P49" s="37"/>
      <c r="Q49" s="37"/>
      <c r="R49" s="37"/>
    </row>
    <row r="50" spans="1:18" x14ac:dyDescent="0.4">
      <c r="A50" s="6"/>
      <c r="B50" s="7"/>
      <c r="C50" s="8"/>
      <c r="D50" s="38"/>
      <c r="E50" s="38"/>
      <c r="F50" s="38"/>
      <c r="G50" s="38"/>
      <c r="H50" s="38"/>
      <c r="I50" s="38"/>
      <c r="J50" s="37"/>
      <c r="K50" s="37"/>
      <c r="L50" s="37"/>
      <c r="M50" s="37"/>
      <c r="N50" s="37"/>
      <c r="O50" s="37"/>
      <c r="P50" s="37"/>
      <c r="Q50" s="37"/>
      <c r="R50" s="37"/>
    </row>
    <row r="51" spans="1:18" x14ac:dyDescent="0.4">
      <c r="A51" s="18" t="s">
        <v>19</v>
      </c>
      <c r="B51" s="19"/>
      <c r="C51" s="20"/>
      <c r="D51" s="38">
        <v>318000</v>
      </c>
      <c r="E51" s="38" t="s">
        <v>56</v>
      </c>
      <c r="F51" s="38" t="s">
        <v>8</v>
      </c>
      <c r="G51" s="38" t="s">
        <v>8</v>
      </c>
      <c r="H51" s="38" t="s">
        <v>8</v>
      </c>
      <c r="I51" s="38" t="s">
        <v>8</v>
      </c>
      <c r="J51" s="38" t="s">
        <v>56</v>
      </c>
      <c r="K51" s="38" t="s">
        <v>8</v>
      </c>
      <c r="L51" s="38" t="s">
        <v>8</v>
      </c>
      <c r="M51" s="38" t="s">
        <v>8</v>
      </c>
      <c r="N51" s="38" t="s">
        <v>8</v>
      </c>
      <c r="O51" s="38" t="s">
        <v>8</v>
      </c>
      <c r="P51" s="37"/>
      <c r="Q51" s="37"/>
      <c r="R51" s="37"/>
    </row>
    <row r="52" spans="1:18" x14ac:dyDescent="0.4">
      <c r="A52" s="21"/>
      <c r="B52" s="22"/>
      <c r="C52" s="23"/>
      <c r="D52" s="38"/>
      <c r="E52" s="38"/>
      <c r="F52" s="38"/>
      <c r="G52" s="38"/>
      <c r="H52" s="38"/>
      <c r="I52" s="38"/>
      <c r="J52" s="37"/>
      <c r="K52" s="37"/>
      <c r="L52" s="37"/>
      <c r="M52" s="37"/>
      <c r="N52" s="37"/>
      <c r="O52" s="37"/>
      <c r="P52" s="37"/>
      <c r="Q52" s="37"/>
      <c r="R52" s="37"/>
    </row>
    <row r="53" spans="1:18" x14ac:dyDescent="0.4">
      <c r="A53" s="18"/>
      <c r="B53" s="19"/>
      <c r="C53" s="20"/>
      <c r="D53" s="38"/>
      <c r="E53" s="38"/>
      <c r="F53" s="38"/>
      <c r="G53" s="38"/>
      <c r="H53" s="38"/>
      <c r="I53" s="38"/>
      <c r="J53" s="37"/>
      <c r="K53" s="37"/>
      <c r="L53" s="37"/>
      <c r="M53" s="37"/>
      <c r="N53" s="37"/>
      <c r="O53" s="37"/>
      <c r="P53" s="37"/>
      <c r="Q53" s="37"/>
      <c r="R53" s="37"/>
    </row>
    <row r="54" spans="1:18" x14ac:dyDescent="0.4">
      <c r="A54" s="24" t="s">
        <v>20</v>
      </c>
      <c r="B54" s="25"/>
      <c r="C54" s="26"/>
      <c r="D54" s="38">
        <f>D51+D16-D47</f>
        <v>458257.17866666667</v>
      </c>
      <c r="E54" s="38">
        <f>E16-E47</f>
        <v>215067.32931199993</v>
      </c>
      <c r="F54" s="38">
        <f>F16-F47</f>
        <v>-628799.37262399995</v>
      </c>
      <c r="G54" s="38">
        <f t="shared" ref="G54:O54" si="10">G16-G47</f>
        <v>73106.108725333354</v>
      </c>
      <c r="H54" s="38">
        <f t="shared" si="10"/>
        <v>151809.61232800002</v>
      </c>
      <c r="I54" s="38">
        <f t="shared" si="10"/>
        <v>247305.82736800003</v>
      </c>
      <c r="J54" s="38">
        <f t="shared" si="10"/>
        <v>231355.32639999999</v>
      </c>
      <c r="K54" s="38">
        <f t="shared" si="10"/>
        <v>216966.14439999999</v>
      </c>
      <c r="L54" s="38">
        <f t="shared" si="10"/>
        <v>186854.82880000008</v>
      </c>
      <c r="M54" s="38">
        <f t="shared" si="10"/>
        <v>233369.33816000004</v>
      </c>
      <c r="N54" s="38">
        <f t="shared" si="10"/>
        <v>86926.706160000002</v>
      </c>
      <c r="O54" s="38">
        <f t="shared" si="10"/>
        <v>76184.431039999996</v>
      </c>
      <c r="P54" s="38">
        <f>P51+P16-P47</f>
        <v>1230403.4587359997</v>
      </c>
      <c r="Q54" s="37"/>
      <c r="R54" s="37"/>
    </row>
    <row r="55" spans="1:18" x14ac:dyDescent="0.4">
      <c r="A55" s="21"/>
      <c r="B55" s="22"/>
      <c r="C55" s="23"/>
      <c r="D55" s="38"/>
      <c r="E55" s="38"/>
      <c r="F55" s="38"/>
      <c r="G55" s="38"/>
      <c r="H55" s="38"/>
      <c r="I55" s="38"/>
      <c r="J55" s="37"/>
      <c r="K55" s="37"/>
      <c r="L55" s="37"/>
      <c r="M55" s="37"/>
      <c r="N55" s="37"/>
      <c r="O55" s="37"/>
      <c r="P55" s="37"/>
      <c r="Q55" s="37"/>
      <c r="R55" s="37"/>
    </row>
    <row r="56" spans="1:18" x14ac:dyDescent="0.4">
      <c r="A56" s="9"/>
      <c r="B56" s="10"/>
      <c r="C56" s="11"/>
      <c r="D56" s="38"/>
      <c r="E56" s="38"/>
      <c r="F56" s="38"/>
      <c r="G56" s="38"/>
      <c r="H56" s="38"/>
      <c r="I56" s="38"/>
      <c r="J56" s="37"/>
      <c r="K56" s="37"/>
      <c r="L56" s="37"/>
      <c r="M56" s="37"/>
      <c r="N56" s="37"/>
      <c r="O56" s="37"/>
      <c r="P56" s="37"/>
      <c r="Q56" s="37"/>
      <c r="R56" s="37"/>
    </row>
    <row r="57" spans="1:18" ht="12.6" thickBot="1" x14ac:dyDescent="0.45">
      <c r="A57" s="27" t="s">
        <v>21</v>
      </c>
      <c r="B57" s="28"/>
      <c r="C57" s="29"/>
      <c r="D57" s="39">
        <f>D54</f>
        <v>458257.17866666667</v>
      </c>
      <c r="E57" s="39">
        <f t="shared" ref="E57:P57" si="11">E54</f>
        <v>215067.32931199993</v>
      </c>
      <c r="F57" s="39">
        <f t="shared" si="11"/>
        <v>-628799.37262399995</v>
      </c>
      <c r="G57" s="39">
        <f t="shared" si="11"/>
        <v>73106.108725333354</v>
      </c>
      <c r="H57" s="39">
        <f t="shared" si="11"/>
        <v>151809.61232800002</v>
      </c>
      <c r="I57" s="39">
        <f t="shared" si="11"/>
        <v>247305.82736800003</v>
      </c>
      <c r="J57" s="39">
        <f t="shared" si="11"/>
        <v>231355.32639999999</v>
      </c>
      <c r="K57" s="39">
        <f t="shared" si="11"/>
        <v>216966.14439999999</v>
      </c>
      <c r="L57" s="39">
        <f t="shared" si="11"/>
        <v>186854.82880000008</v>
      </c>
      <c r="M57" s="39">
        <f t="shared" si="11"/>
        <v>233369.33816000004</v>
      </c>
      <c r="N57" s="39">
        <f t="shared" si="11"/>
        <v>86926.706160000002</v>
      </c>
      <c r="O57" s="39">
        <f t="shared" si="11"/>
        <v>76184.431039999996</v>
      </c>
      <c r="P57" s="39">
        <f t="shared" si="11"/>
        <v>1230403.4587359997</v>
      </c>
      <c r="Q57" s="37"/>
      <c r="R57" s="37"/>
    </row>
    <row r="58" spans="1:18" x14ac:dyDescent="0.4">
      <c r="D58" s="38"/>
      <c r="E58" s="38"/>
      <c r="F58" s="38"/>
      <c r="G58" s="38"/>
      <c r="H58" s="38"/>
      <c r="I58" s="38"/>
      <c r="J58" s="37"/>
      <c r="K58" s="37"/>
      <c r="L58" s="37"/>
      <c r="M58" s="37"/>
      <c r="N58" s="37"/>
      <c r="O58" s="37"/>
      <c r="P58" s="37"/>
      <c r="Q58" s="37"/>
      <c r="R58" s="37"/>
    </row>
    <row r="59" spans="1:18" x14ac:dyDescent="0.4">
      <c r="D59" s="38"/>
      <c r="E59" s="38"/>
      <c r="F59" s="38"/>
      <c r="G59" s="38"/>
      <c r="H59" s="38"/>
      <c r="I59" s="38"/>
      <c r="J59" s="37"/>
      <c r="K59" s="37"/>
      <c r="L59" s="37"/>
      <c r="M59" s="37"/>
      <c r="N59" s="37"/>
      <c r="O59" s="37"/>
      <c r="P59" s="37"/>
      <c r="Q59" s="37"/>
      <c r="R59" s="37"/>
    </row>
    <row r="60" spans="1:18" x14ac:dyDescent="0.4"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</row>
    <row r="61" spans="1:18" x14ac:dyDescent="0.4"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</row>
    <row r="62" spans="1:18" x14ac:dyDescent="0.4"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</row>
    <row r="63" spans="1:18" x14ac:dyDescent="0.4"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</row>
    <row r="64" spans="1:18" x14ac:dyDescent="0.4"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</row>
    <row r="65" spans="4:14" x14ac:dyDescent="0.4"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4:14" x14ac:dyDescent="0.4"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4:14" x14ac:dyDescent="0.4"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4:14" x14ac:dyDescent="0.4"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4:14" x14ac:dyDescent="0.4"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4:14" x14ac:dyDescent="0.4"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4:14" x14ac:dyDescent="0.4"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4:14" x14ac:dyDescent="0.4"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4:14" x14ac:dyDescent="0.4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4:14" x14ac:dyDescent="0.4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4:14" x14ac:dyDescent="0.4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4:14" x14ac:dyDescent="0.4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4:14" x14ac:dyDescent="0.4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4:14" x14ac:dyDescent="0.4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4:14" x14ac:dyDescent="0.4"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4:14" x14ac:dyDescent="0.4"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4:14" x14ac:dyDescent="0.4"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4:14" x14ac:dyDescent="0.4"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4:14" x14ac:dyDescent="0.4"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  <row r="84" spans="4:14" x14ac:dyDescent="0.4"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  <row r="85" spans="4:14" x14ac:dyDescent="0.4"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</row>
    <row r="86" spans="4:14" x14ac:dyDescent="0.4"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</row>
    <row r="87" spans="4:14" x14ac:dyDescent="0.4"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</row>
    <row r="88" spans="4:14" x14ac:dyDescent="0.4"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</row>
    <row r="89" spans="4:14" x14ac:dyDescent="0.4"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</row>
    <row r="90" spans="4:14" x14ac:dyDescent="0.4"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</row>
    <row r="91" spans="4:14" x14ac:dyDescent="0.4"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</row>
    <row r="92" spans="4:14" x14ac:dyDescent="0.4"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</row>
    <row r="93" spans="4:14" x14ac:dyDescent="0.4"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</row>
    <row r="94" spans="4:14" x14ac:dyDescent="0.4"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</row>
    <row r="95" spans="4:14" x14ac:dyDescent="0.4"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</row>
    <row r="96" spans="4:14" x14ac:dyDescent="0.4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</row>
    <row r="97" spans="4:14" x14ac:dyDescent="0.4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</row>
    <row r="98" spans="4:14" x14ac:dyDescent="0.4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</row>
    <row r="99" spans="4:14" x14ac:dyDescent="0.4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</row>
    <row r="100" spans="4:14" x14ac:dyDescent="0.4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</row>
    <row r="101" spans="4:14" x14ac:dyDescent="0.4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1"/>
  <sheetViews>
    <sheetView tabSelected="1" topLeftCell="A52" zoomScale="85" zoomScaleNormal="85" workbookViewId="0">
      <selection activeCell="D13" sqref="D13"/>
    </sheetView>
  </sheetViews>
  <sheetFormatPr defaultColWidth="9.1640625" defaultRowHeight="15" x14ac:dyDescent="0.5"/>
  <cols>
    <col min="1" max="1" width="11.71875" style="44" customWidth="1"/>
    <col min="2" max="2" width="16.44140625" style="44" customWidth="1"/>
    <col min="3" max="3" width="18" style="44" customWidth="1"/>
    <col min="4" max="4" width="16.27734375" style="44" customWidth="1"/>
    <col min="5" max="5" width="17.1640625" style="44" customWidth="1"/>
    <col min="6" max="6" width="17.27734375" style="44" customWidth="1"/>
    <col min="7" max="7" width="17" style="44" customWidth="1"/>
    <col min="8" max="8" width="17.83203125" style="44" customWidth="1"/>
    <col min="9" max="9" width="17.1640625" style="44" bestFit="1" customWidth="1"/>
    <col min="10" max="10" width="16.83203125" style="44" customWidth="1"/>
    <col min="11" max="11" width="18" style="44" customWidth="1"/>
    <col min="12" max="12" width="16.5546875" style="44" customWidth="1"/>
    <col min="13" max="13" width="18.1640625" style="44" customWidth="1"/>
    <col min="14" max="16384" width="9.1640625" style="44"/>
  </cols>
  <sheetData>
    <row r="1" spans="1:13" x14ac:dyDescent="0.5">
      <c r="A1" s="43" t="s">
        <v>22</v>
      </c>
    </row>
    <row r="3" spans="1:13" x14ac:dyDescent="0.5">
      <c r="A3" s="45">
        <v>1</v>
      </c>
    </row>
    <row r="5" spans="1:13" x14ac:dyDescent="0.5">
      <c r="B5" s="46" t="s">
        <v>2</v>
      </c>
      <c r="C5" s="46" t="s">
        <v>3</v>
      </c>
      <c r="D5" s="46" t="s">
        <v>23</v>
      </c>
      <c r="E5" s="46" t="s">
        <v>5</v>
      </c>
      <c r="F5" s="46" t="s">
        <v>24</v>
      </c>
      <c r="G5" s="46" t="s">
        <v>25</v>
      </c>
      <c r="H5" s="46" t="s">
        <v>41</v>
      </c>
      <c r="I5" s="46" t="s">
        <v>42</v>
      </c>
      <c r="J5" s="46" t="s">
        <v>60</v>
      </c>
      <c r="K5" s="46" t="s">
        <v>61</v>
      </c>
      <c r="L5" s="46" t="s">
        <v>35</v>
      </c>
      <c r="M5" s="46" t="s">
        <v>36</v>
      </c>
    </row>
    <row r="6" spans="1:13" x14ac:dyDescent="0.5">
      <c r="B6" s="46"/>
      <c r="C6" s="46"/>
      <c r="D6" s="46"/>
      <c r="E6" s="46"/>
      <c r="F6" s="46"/>
      <c r="G6" s="46"/>
    </row>
    <row r="7" spans="1:13" ht="15.3" thickBot="1" x14ac:dyDescent="0.55000000000000004">
      <c r="A7" s="44" t="s">
        <v>8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5">
      <c r="A8" s="44" t="s">
        <v>67</v>
      </c>
      <c r="B8" s="46">
        <v>382414</v>
      </c>
      <c r="C8" s="46">
        <v>298218</v>
      </c>
      <c r="D8" s="46">
        <v>291005</v>
      </c>
      <c r="E8" s="46">
        <v>285111</v>
      </c>
      <c r="F8" s="46">
        <v>325600</v>
      </c>
      <c r="G8" s="46">
        <v>380450</v>
      </c>
      <c r="H8" s="46">
        <v>400600</v>
      </c>
      <c r="I8" s="46">
        <v>480750</v>
      </c>
      <c r="J8" s="46">
        <v>520180</v>
      </c>
      <c r="K8" s="46">
        <v>400800</v>
      </c>
      <c r="L8" s="46">
        <v>375080</v>
      </c>
      <c r="M8" s="46">
        <v>340900</v>
      </c>
    </row>
    <row r="9" spans="1:13" x14ac:dyDescent="0.5">
      <c r="A9" s="44" t="s">
        <v>68</v>
      </c>
      <c r="B9" s="46">
        <f>B8*60/100</f>
        <v>229448.4</v>
      </c>
      <c r="C9" s="46">
        <f t="shared" ref="C9:M9" si="0">C8*60/100</f>
        <v>178930.8</v>
      </c>
      <c r="D9" s="46">
        <f t="shared" si="0"/>
        <v>174603</v>
      </c>
      <c r="E9" s="46">
        <f t="shared" si="0"/>
        <v>171066.6</v>
      </c>
      <c r="F9" s="46">
        <f t="shared" si="0"/>
        <v>195360</v>
      </c>
      <c r="G9" s="46">
        <f t="shared" si="0"/>
        <v>228270</v>
      </c>
      <c r="H9" s="46">
        <f t="shared" si="0"/>
        <v>240360</v>
      </c>
      <c r="I9" s="46">
        <f t="shared" si="0"/>
        <v>288450</v>
      </c>
      <c r="J9" s="46">
        <f>J8*40/100</f>
        <v>208072</v>
      </c>
      <c r="K9" s="46">
        <f t="shared" si="0"/>
        <v>240480</v>
      </c>
      <c r="L9" s="46">
        <f t="shared" si="0"/>
        <v>225048</v>
      </c>
      <c r="M9" s="46">
        <f t="shared" si="0"/>
        <v>204540</v>
      </c>
    </row>
    <row r="10" spans="1:13" x14ac:dyDescent="0.5">
      <c r="A10" s="44" t="s">
        <v>65</v>
      </c>
      <c r="B10" s="46">
        <f>B8*40/100</f>
        <v>152965.6</v>
      </c>
      <c r="C10" s="46">
        <f t="shared" ref="C10:M10" si="1">C8*40/100</f>
        <v>119287.2</v>
      </c>
      <c r="D10" s="46">
        <f t="shared" si="1"/>
        <v>116402</v>
      </c>
      <c r="E10" s="46">
        <f t="shared" si="1"/>
        <v>114044.4</v>
      </c>
      <c r="F10" s="46">
        <f t="shared" si="1"/>
        <v>130240</v>
      </c>
      <c r="G10" s="46">
        <f t="shared" si="1"/>
        <v>152180</v>
      </c>
      <c r="H10" s="46">
        <f t="shared" si="1"/>
        <v>160240</v>
      </c>
      <c r="I10" s="46">
        <f t="shared" si="1"/>
        <v>192300</v>
      </c>
      <c r="J10" s="46">
        <f>J8*60/100</f>
        <v>312108</v>
      </c>
      <c r="K10" s="46">
        <f t="shared" si="1"/>
        <v>160320</v>
      </c>
      <c r="L10" s="46">
        <f t="shared" si="1"/>
        <v>150032</v>
      </c>
      <c r="M10" s="46">
        <f t="shared" si="1"/>
        <v>136360</v>
      </c>
    </row>
    <row r="11" spans="1:13" x14ac:dyDescent="0.5">
      <c r="A11" s="44" t="s">
        <v>69</v>
      </c>
      <c r="B11" s="46">
        <f>B10*52/100</f>
        <v>79542.112000000008</v>
      </c>
      <c r="C11" s="46">
        <f>(B10*47/100)+(C10*52/100)</f>
        <v>133923.17599999998</v>
      </c>
      <c r="D11" s="46">
        <f t="shared" ref="D11:L11" si="2">(C10*47/100)+(D10*52/100)</f>
        <v>116594.024</v>
      </c>
      <c r="E11" s="46">
        <f t="shared" si="2"/>
        <v>114012.02799999999</v>
      </c>
      <c r="F11" s="46">
        <f t="shared" si="2"/>
        <v>121325.66800000001</v>
      </c>
      <c r="G11" s="46">
        <f t="shared" si="2"/>
        <v>140346.40000000002</v>
      </c>
      <c r="H11" s="46">
        <f t="shared" si="2"/>
        <v>154849.40000000002</v>
      </c>
      <c r="I11" s="46">
        <f t="shared" si="2"/>
        <v>175308.79999999999</v>
      </c>
      <c r="J11" s="46">
        <f t="shared" si="2"/>
        <v>252677.16</v>
      </c>
      <c r="K11" s="46">
        <f t="shared" si="2"/>
        <v>230057.16</v>
      </c>
      <c r="L11" s="46">
        <f t="shared" si="2"/>
        <v>153367.03999999998</v>
      </c>
      <c r="M11" s="46">
        <f>(L10*47/100)+(M10*52/100)</f>
        <v>141422.24</v>
      </c>
    </row>
    <row r="12" spans="1:13" x14ac:dyDescent="0.5">
      <c r="A12" s="44" t="s">
        <v>70</v>
      </c>
      <c r="B12" s="46">
        <v>0</v>
      </c>
      <c r="C12" s="46">
        <f>2.6/100*B47</f>
        <v>3646.6866453333337</v>
      </c>
      <c r="D12" s="46">
        <f t="shared" ref="D12:M12" si="3">2.6/100*C47</f>
        <v>5496.9367093333331</v>
      </c>
      <c r="E12" s="46">
        <f>5.8/100*D47</f>
        <v>-36789.18594133333</v>
      </c>
      <c r="F12" s="46">
        <f t="shared" si="3"/>
        <v>2857.277661333334</v>
      </c>
      <c r="G12" s="46">
        <f t="shared" si="3"/>
        <v>3872.7607013333345</v>
      </c>
      <c r="H12" s="46">
        <f t="shared" si="3"/>
        <v>6329.2597333333342</v>
      </c>
      <c r="I12" s="46">
        <f t="shared" si="3"/>
        <v>5850.6777333333339</v>
      </c>
      <c r="J12" s="46">
        <f t="shared" si="3"/>
        <v>5489.0021333333343</v>
      </c>
      <c r="K12" s="46">
        <f t="shared" si="3"/>
        <v>4715.5114933333352</v>
      </c>
      <c r="L12" s="46">
        <f t="shared" si="3"/>
        <v>5944.9994933333355</v>
      </c>
      <c r="M12" s="46">
        <f t="shared" si="3"/>
        <v>2105.5243733333336</v>
      </c>
    </row>
    <row r="13" spans="1:13" x14ac:dyDescent="0.5">
      <c r="A13" s="44" t="s">
        <v>8</v>
      </c>
      <c r="B13" s="46"/>
      <c r="C13" s="46"/>
      <c r="D13" s="46"/>
      <c r="E13" s="46"/>
      <c r="F13" s="46"/>
      <c r="G13" s="46"/>
    </row>
    <row r="14" spans="1:13" x14ac:dyDescent="0.5">
      <c r="B14" s="46"/>
      <c r="C14" s="46"/>
      <c r="D14" s="46"/>
      <c r="E14" s="46"/>
      <c r="F14" s="46"/>
      <c r="G14" s="46"/>
    </row>
    <row r="15" spans="1:13" ht="15.3" thickBot="1" x14ac:dyDescent="0.55000000000000004">
      <c r="A15" s="44" t="s">
        <v>8</v>
      </c>
      <c r="B15" s="48">
        <f>B11+B9</f>
        <v>308990.51199999999</v>
      </c>
      <c r="C15" s="48">
        <f t="shared" ref="C15:M15" si="4">C11+C9</f>
        <v>312853.97599999997</v>
      </c>
      <c r="D15" s="48">
        <f t="shared" si="4"/>
        <v>291197.02399999998</v>
      </c>
      <c r="E15" s="48">
        <f t="shared" si="4"/>
        <v>285078.62800000003</v>
      </c>
      <c r="F15" s="48">
        <f t="shared" si="4"/>
        <v>316685.66800000001</v>
      </c>
      <c r="G15" s="48">
        <f t="shared" si="4"/>
        <v>368616.4</v>
      </c>
      <c r="H15" s="48">
        <f t="shared" si="4"/>
        <v>395209.4</v>
      </c>
      <c r="I15" s="48">
        <f t="shared" si="4"/>
        <v>463758.8</v>
      </c>
      <c r="J15" s="48">
        <f t="shared" si="4"/>
        <v>460749.16000000003</v>
      </c>
      <c r="K15" s="48">
        <f t="shared" si="4"/>
        <v>470537.16000000003</v>
      </c>
      <c r="L15" s="48">
        <f t="shared" si="4"/>
        <v>378415.04</v>
      </c>
      <c r="M15" s="48">
        <f t="shared" si="4"/>
        <v>345962.23999999999</v>
      </c>
    </row>
    <row r="16" spans="1:13" ht="15.3" thickTop="1" x14ac:dyDescent="0.5">
      <c r="A16" s="44" t="s">
        <v>8</v>
      </c>
      <c r="B16" s="46"/>
      <c r="C16" s="46"/>
      <c r="D16" s="46"/>
      <c r="E16" s="46"/>
      <c r="F16" s="46"/>
      <c r="G16" s="46"/>
    </row>
    <row r="17" spans="1:14" x14ac:dyDescent="0.5">
      <c r="B17" s="46"/>
      <c r="C17" s="46"/>
      <c r="D17" s="46"/>
      <c r="E17" s="46"/>
      <c r="F17" s="46"/>
      <c r="G17" s="46"/>
    </row>
    <row r="18" spans="1:14" x14ac:dyDescent="0.5">
      <c r="B18" s="46"/>
      <c r="C18" s="46"/>
      <c r="D18" s="46"/>
      <c r="E18" s="46"/>
      <c r="F18" s="46"/>
      <c r="G18" s="46"/>
    </row>
    <row r="19" spans="1:14" ht="15.3" thickBot="1" x14ac:dyDescent="0.55000000000000004">
      <c r="A19" s="44" t="s">
        <v>8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4" x14ac:dyDescent="0.5">
      <c r="A20" s="44" t="s">
        <v>8</v>
      </c>
      <c r="B20" s="46"/>
      <c r="C20" s="46"/>
      <c r="D20" s="46"/>
      <c r="E20" s="46"/>
      <c r="F20" s="46"/>
      <c r="G20" s="46"/>
    </row>
    <row r="21" spans="1:14" x14ac:dyDescent="0.5">
      <c r="A21" s="44" t="s">
        <v>47</v>
      </c>
      <c r="B21" s="46">
        <v>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</row>
    <row r="22" spans="1:14" x14ac:dyDescent="0.5">
      <c r="A22" s="44" t="s">
        <v>12</v>
      </c>
      <c r="B22" s="46">
        <f>150000/3</f>
        <v>50000</v>
      </c>
      <c r="C22" s="46">
        <v>0</v>
      </c>
      <c r="D22" s="46">
        <v>0</v>
      </c>
      <c r="E22" s="46">
        <f>150000/3</f>
        <v>50000</v>
      </c>
      <c r="F22" s="46">
        <v>0</v>
      </c>
      <c r="G22" s="46">
        <v>0</v>
      </c>
      <c r="H22" s="46">
        <f>150000/3</f>
        <v>50000</v>
      </c>
      <c r="I22" s="44">
        <v>0</v>
      </c>
      <c r="J22" s="44">
        <f>150000/4</f>
        <v>37500</v>
      </c>
      <c r="K22" s="44">
        <f t="shared" ref="K22:M22" si="5">150000/4</f>
        <v>37500</v>
      </c>
      <c r="L22" s="44">
        <f t="shared" si="5"/>
        <v>37500</v>
      </c>
      <c r="M22" s="44">
        <f t="shared" si="5"/>
        <v>37500</v>
      </c>
    </row>
    <row r="23" spans="1:14" x14ac:dyDescent="0.5">
      <c r="A23" s="44" t="s">
        <v>13</v>
      </c>
      <c r="B23" s="46">
        <f>35/100*80000</f>
        <v>28000</v>
      </c>
      <c r="C23" s="46">
        <v>0</v>
      </c>
      <c r="D23" s="46">
        <v>0</v>
      </c>
      <c r="E23" s="46">
        <v>0</v>
      </c>
      <c r="F23" s="46">
        <f>80000-B23</f>
        <v>52000</v>
      </c>
      <c r="G23" s="46">
        <v>0</v>
      </c>
      <c r="H23" s="46">
        <v>0</v>
      </c>
      <c r="I23" s="46">
        <f>546000/5+18000</f>
        <v>127200</v>
      </c>
      <c r="J23" s="46">
        <f t="shared" ref="J23:M23" si="6">546000/5</f>
        <v>109200</v>
      </c>
      <c r="K23" s="46">
        <f t="shared" si="6"/>
        <v>109200</v>
      </c>
      <c r="L23" s="46">
        <f t="shared" si="6"/>
        <v>109200</v>
      </c>
      <c r="M23" s="46">
        <f t="shared" si="6"/>
        <v>109200</v>
      </c>
      <c r="N23" s="46"/>
    </row>
    <row r="24" spans="1:14" x14ac:dyDescent="0.5">
      <c r="A24" s="44" t="s">
        <v>46</v>
      </c>
      <c r="B24" s="46">
        <v>0</v>
      </c>
      <c r="C24" s="46">
        <f>75000/12*2</f>
        <v>12500</v>
      </c>
      <c r="D24" s="46">
        <v>0</v>
      </c>
      <c r="E24" s="46">
        <v>0</v>
      </c>
      <c r="F24" s="46">
        <f>75000/12*3</f>
        <v>18750</v>
      </c>
      <c r="G24" s="46">
        <v>0</v>
      </c>
      <c r="H24" s="46">
        <v>0</v>
      </c>
      <c r="I24" s="46">
        <f>75000/12*3</f>
        <v>18750</v>
      </c>
      <c r="J24" s="46">
        <v>0</v>
      </c>
      <c r="K24" s="46">
        <v>0</v>
      </c>
      <c r="L24" s="46">
        <v>18750</v>
      </c>
      <c r="M24" s="46">
        <v>0</v>
      </c>
    </row>
    <row r="25" spans="1:14" x14ac:dyDescent="0.5">
      <c r="A25" s="44" t="s">
        <v>14</v>
      </c>
      <c r="B25" s="46">
        <v>0</v>
      </c>
      <c r="C25" s="46">
        <v>0</v>
      </c>
      <c r="D25" s="46">
        <f>120000/4</f>
        <v>30000</v>
      </c>
      <c r="E25" s="46">
        <v>0</v>
      </c>
      <c r="F25" s="46">
        <v>0</v>
      </c>
      <c r="G25" s="46">
        <f>120000/4</f>
        <v>30000</v>
      </c>
      <c r="H25" s="44">
        <v>0</v>
      </c>
      <c r="I25" s="44">
        <v>0</v>
      </c>
      <c r="J25" s="46">
        <f>120000/4</f>
        <v>30000</v>
      </c>
      <c r="K25" s="44">
        <v>0</v>
      </c>
      <c r="L25" s="44">
        <v>0</v>
      </c>
      <c r="M25" s="46">
        <f>120000/4</f>
        <v>30000</v>
      </c>
    </row>
    <row r="26" spans="1:14" x14ac:dyDescent="0.5">
      <c r="A26" s="44" t="s">
        <v>15</v>
      </c>
      <c r="B26" s="46"/>
      <c r="C26" s="46"/>
      <c r="D26" s="46"/>
      <c r="E26" s="46"/>
      <c r="F26" s="46"/>
      <c r="G26" s="46"/>
    </row>
    <row r="27" spans="1:14" x14ac:dyDescent="0.5">
      <c r="A27" s="44" t="s">
        <v>16</v>
      </c>
      <c r="B27" s="46">
        <v>40000</v>
      </c>
      <c r="C27" s="46">
        <v>40000</v>
      </c>
      <c r="D27" s="46">
        <v>40000</v>
      </c>
      <c r="E27" s="46">
        <v>40000</v>
      </c>
      <c r="F27" s="46">
        <v>40000</v>
      </c>
      <c r="G27" s="46">
        <v>40000</v>
      </c>
      <c r="H27" s="44">
        <v>40000</v>
      </c>
      <c r="I27" s="44">
        <v>40000</v>
      </c>
      <c r="J27" s="44">
        <v>45500</v>
      </c>
      <c r="K27" s="44">
        <v>40000</v>
      </c>
      <c r="L27" s="44">
        <v>40000</v>
      </c>
      <c r="M27" s="44">
        <v>40000</v>
      </c>
    </row>
    <row r="28" spans="1:14" x14ac:dyDescent="0.5">
      <c r="A28" s="44" t="s">
        <v>48</v>
      </c>
      <c r="B28" s="46">
        <f>320000/12</f>
        <v>26666.666666666668</v>
      </c>
      <c r="C28" s="46">
        <f t="shared" ref="C28:M28" si="7">320000/12</f>
        <v>26666.666666666668</v>
      </c>
      <c r="D28" s="46">
        <f t="shared" si="7"/>
        <v>26666.666666666668</v>
      </c>
      <c r="E28" s="46">
        <f t="shared" si="7"/>
        <v>26666.666666666668</v>
      </c>
      <c r="F28" s="46">
        <f t="shared" si="7"/>
        <v>26666.666666666668</v>
      </c>
      <c r="G28" s="46">
        <f t="shared" si="7"/>
        <v>26666.666666666668</v>
      </c>
      <c r="H28" s="46">
        <f t="shared" si="7"/>
        <v>26666.666666666668</v>
      </c>
      <c r="I28" s="46">
        <f t="shared" si="7"/>
        <v>26666.666666666668</v>
      </c>
      <c r="J28" s="46">
        <f t="shared" si="7"/>
        <v>26666.666666666668</v>
      </c>
      <c r="K28" s="46">
        <f t="shared" si="7"/>
        <v>26666.666666666668</v>
      </c>
      <c r="L28" s="46">
        <f t="shared" si="7"/>
        <v>26666.666666666668</v>
      </c>
      <c r="M28" s="46">
        <f t="shared" si="7"/>
        <v>26666.666666666668</v>
      </c>
    </row>
    <row r="29" spans="1:14" x14ac:dyDescent="0.5">
      <c r="A29" s="44" t="s">
        <v>52</v>
      </c>
      <c r="B29" s="46">
        <v>0</v>
      </c>
      <c r="C29" s="46">
        <v>0</v>
      </c>
      <c r="D29" s="46">
        <v>0</v>
      </c>
      <c r="E29" s="46">
        <v>30000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</row>
    <row r="30" spans="1:14" x14ac:dyDescent="0.5">
      <c r="A30" s="44" t="s">
        <v>51</v>
      </c>
      <c r="B30" s="46">
        <v>0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</row>
    <row r="31" spans="1:14" x14ac:dyDescent="0.5">
      <c r="A31" s="44" t="s">
        <v>54</v>
      </c>
      <c r="B31" s="46">
        <f>13200/12</f>
        <v>1100</v>
      </c>
      <c r="C31" s="46">
        <f t="shared" ref="C31:M31" si="8">13200/12</f>
        <v>1100</v>
      </c>
      <c r="D31" s="46">
        <f t="shared" si="8"/>
        <v>1100</v>
      </c>
      <c r="E31" s="46">
        <f t="shared" si="8"/>
        <v>1100</v>
      </c>
      <c r="F31" s="46">
        <f t="shared" si="8"/>
        <v>1100</v>
      </c>
      <c r="G31" s="46">
        <f t="shared" si="8"/>
        <v>1100</v>
      </c>
      <c r="H31" s="46">
        <f t="shared" si="8"/>
        <v>1100</v>
      </c>
      <c r="I31" s="46">
        <f t="shared" si="8"/>
        <v>1100</v>
      </c>
      <c r="J31" s="46">
        <f t="shared" si="8"/>
        <v>1100</v>
      </c>
      <c r="K31" s="46">
        <f t="shared" si="8"/>
        <v>1100</v>
      </c>
      <c r="L31" s="46">
        <f t="shared" si="8"/>
        <v>1100</v>
      </c>
      <c r="M31" s="46">
        <f t="shared" si="8"/>
        <v>1100</v>
      </c>
    </row>
    <row r="32" spans="1:14" x14ac:dyDescent="0.5">
      <c r="A32" s="44" t="s">
        <v>49</v>
      </c>
      <c r="B32" s="46">
        <v>0</v>
      </c>
      <c r="C32" s="46">
        <v>0</v>
      </c>
      <c r="D32" s="46">
        <v>779000</v>
      </c>
      <c r="E32" s="46">
        <f>75000/12</f>
        <v>6250</v>
      </c>
      <c r="F32" s="46">
        <f t="shared" ref="F32:M32" si="9">75000/12</f>
        <v>6250</v>
      </c>
      <c r="G32" s="46">
        <f t="shared" si="9"/>
        <v>6250</v>
      </c>
      <c r="H32" s="46">
        <f t="shared" si="9"/>
        <v>6250</v>
      </c>
      <c r="I32" s="46">
        <f t="shared" si="9"/>
        <v>6250</v>
      </c>
      <c r="J32" s="46">
        <f t="shared" si="9"/>
        <v>6250</v>
      </c>
      <c r="K32" s="46">
        <f t="shared" si="9"/>
        <v>6250</v>
      </c>
      <c r="L32" s="46">
        <f t="shared" si="9"/>
        <v>6250</v>
      </c>
      <c r="M32" s="46">
        <f t="shared" si="9"/>
        <v>6250</v>
      </c>
    </row>
    <row r="33" spans="1:13" x14ac:dyDescent="0.5">
      <c r="A33" s="44" t="s">
        <v>50</v>
      </c>
      <c r="B33" s="46">
        <v>0</v>
      </c>
      <c r="C33" s="46">
        <v>0</v>
      </c>
      <c r="D33" s="46">
        <v>25000</v>
      </c>
      <c r="E33" s="46">
        <v>0</v>
      </c>
      <c r="F33" s="46">
        <v>0</v>
      </c>
      <c r="G33" s="46">
        <v>0</v>
      </c>
      <c r="H33" s="46">
        <v>25000</v>
      </c>
      <c r="I33" s="46">
        <v>0</v>
      </c>
      <c r="J33" s="46">
        <v>0</v>
      </c>
      <c r="K33" s="46">
        <v>0</v>
      </c>
      <c r="L33" s="46">
        <v>25000</v>
      </c>
      <c r="M33" s="46">
        <v>0</v>
      </c>
    </row>
    <row r="34" spans="1:13" x14ac:dyDescent="0.5">
      <c r="A34" s="44" t="s">
        <v>17</v>
      </c>
      <c r="B34" s="46">
        <v>0</v>
      </c>
      <c r="C34" s="46">
        <v>0</v>
      </c>
      <c r="D34" s="46">
        <v>0</v>
      </c>
      <c r="E34" s="46">
        <v>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</row>
    <row r="35" spans="1:13" x14ac:dyDescent="0.5">
      <c r="A35" s="44" t="s">
        <v>26</v>
      </c>
      <c r="B35" s="46"/>
      <c r="C35" s="46"/>
      <c r="D35" s="46"/>
      <c r="E35" s="46"/>
      <c r="F35" s="46"/>
      <c r="G35" s="46"/>
    </row>
    <row r="36" spans="1:13" x14ac:dyDescent="0.5">
      <c r="A36" s="44" t="s">
        <v>71</v>
      </c>
      <c r="B36" s="46">
        <f>4000+4000*45/100</f>
        <v>5800</v>
      </c>
      <c r="C36" s="46">
        <v>4000</v>
      </c>
      <c r="D36" s="46">
        <v>4000</v>
      </c>
      <c r="E36" s="46">
        <v>4000</v>
      </c>
      <c r="F36" s="46">
        <f>4000+4000*45/100</f>
        <v>5800</v>
      </c>
      <c r="G36" s="46">
        <v>4000</v>
      </c>
      <c r="H36" s="46">
        <v>4000</v>
      </c>
      <c r="I36" s="46">
        <f>4000+4000*45/100</f>
        <v>5800</v>
      </c>
      <c r="J36" s="46">
        <v>4000</v>
      </c>
      <c r="K36" s="46">
        <v>4000</v>
      </c>
      <c r="L36" s="46">
        <f>4000+4000*45/100</f>
        <v>5800</v>
      </c>
      <c r="M36" s="46">
        <v>4000</v>
      </c>
    </row>
    <row r="37" spans="1:13" x14ac:dyDescent="0.5">
      <c r="A37" s="44" t="s">
        <v>72</v>
      </c>
      <c r="B37" s="46">
        <f>98000/12</f>
        <v>8166.666666666667</v>
      </c>
      <c r="C37" s="46">
        <f t="shared" ref="C37:M37" si="10">98000/12</f>
        <v>8166.666666666667</v>
      </c>
      <c r="D37" s="46">
        <f t="shared" si="10"/>
        <v>8166.666666666667</v>
      </c>
      <c r="E37" s="46">
        <f t="shared" si="10"/>
        <v>8166.666666666667</v>
      </c>
      <c r="F37" s="46">
        <f t="shared" si="10"/>
        <v>8166.666666666667</v>
      </c>
      <c r="G37" s="46">
        <f t="shared" si="10"/>
        <v>8166.666666666667</v>
      </c>
      <c r="H37" s="46">
        <f t="shared" si="10"/>
        <v>8166.666666666667</v>
      </c>
      <c r="I37" s="46">
        <f t="shared" si="10"/>
        <v>8166.666666666667</v>
      </c>
      <c r="J37" s="46">
        <f t="shared" si="10"/>
        <v>8166.666666666667</v>
      </c>
      <c r="K37" s="46">
        <f t="shared" si="10"/>
        <v>8166.666666666667</v>
      </c>
      <c r="L37" s="46">
        <f t="shared" si="10"/>
        <v>8166.666666666667</v>
      </c>
      <c r="M37" s="46">
        <f t="shared" si="10"/>
        <v>8166.666666666667</v>
      </c>
    </row>
    <row r="38" spans="1:13" x14ac:dyDescent="0.5">
      <c r="A38" s="44" t="s">
        <v>73</v>
      </c>
      <c r="B38" s="46">
        <v>3000</v>
      </c>
      <c r="C38" s="46">
        <v>3000</v>
      </c>
      <c r="D38" s="46">
        <v>3000</v>
      </c>
      <c r="E38" s="46">
        <v>3000</v>
      </c>
      <c r="F38" s="46">
        <v>3000</v>
      </c>
      <c r="G38" s="46">
        <v>3000</v>
      </c>
      <c r="H38" s="46">
        <v>3000</v>
      </c>
      <c r="I38" s="46">
        <v>3000</v>
      </c>
      <c r="J38" s="46">
        <v>5000</v>
      </c>
      <c r="K38" s="46">
        <v>3000</v>
      </c>
      <c r="L38" s="46">
        <v>3000</v>
      </c>
      <c r="M38" s="46">
        <v>3000</v>
      </c>
    </row>
    <row r="39" spans="1:13" x14ac:dyDescent="0.5">
      <c r="A39" s="44" t="s">
        <v>74</v>
      </c>
      <c r="B39" s="46">
        <v>0</v>
      </c>
      <c r="C39" s="46">
        <v>0</v>
      </c>
      <c r="D39" s="46">
        <f>80*32</f>
        <v>2560</v>
      </c>
      <c r="E39" s="46">
        <v>0</v>
      </c>
      <c r="F39" s="46">
        <v>0</v>
      </c>
      <c r="G39" s="46">
        <v>0</v>
      </c>
      <c r="H39" s="46">
        <v>0</v>
      </c>
      <c r="I39" s="46">
        <f>80*32</f>
        <v>2560</v>
      </c>
      <c r="J39" s="46">
        <v>0</v>
      </c>
      <c r="K39" s="46">
        <v>0</v>
      </c>
      <c r="L39" s="46">
        <v>0</v>
      </c>
      <c r="M39" s="46">
        <v>0</v>
      </c>
    </row>
    <row r="40" spans="1:13" x14ac:dyDescent="0.5">
      <c r="A40" s="44" t="s">
        <v>75</v>
      </c>
      <c r="B40" s="46">
        <v>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  <c r="H40" s="46">
        <v>0</v>
      </c>
      <c r="I40" s="46">
        <f>130*55</f>
        <v>7150</v>
      </c>
      <c r="J40" s="46">
        <v>0</v>
      </c>
      <c r="K40" s="46">
        <v>0</v>
      </c>
      <c r="L40" s="46">
        <v>0</v>
      </c>
      <c r="M40" s="46">
        <v>0</v>
      </c>
    </row>
    <row r="41" spans="1:13" x14ac:dyDescent="0.5">
      <c r="A41" s="44" t="s">
        <v>78</v>
      </c>
      <c r="B41" s="46">
        <f>72000/12</f>
        <v>6000</v>
      </c>
      <c r="C41" s="46">
        <f t="shared" ref="C41:M41" si="11">72000/12</f>
        <v>6000</v>
      </c>
      <c r="D41" s="46">
        <f t="shared" si="11"/>
        <v>6000</v>
      </c>
      <c r="E41" s="46">
        <f t="shared" si="11"/>
        <v>6000</v>
      </c>
      <c r="F41" s="46">
        <f t="shared" si="11"/>
        <v>6000</v>
      </c>
      <c r="G41" s="46">
        <f t="shared" si="11"/>
        <v>6000</v>
      </c>
      <c r="H41" s="46">
        <f t="shared" si="11"/>
        <v>6000</v>
      </c>
      <c r="I41" s="46">
        <f t="shared" si="11"/>
        <v>6000</v>
      </c>
      <c r="J41" s="46">
        <f t="shared" si="11"/>
        <v>6000</v>
      </c>
      <c r="K41" s="46">
        <f t="shared" si="11"/>
        <v>6000</v>
      </c>
      <c r="L41" s="46">
        <f t="shared" si="11"/>
        <v>6000</v>
      </c>
      <c r="M41" s="46">
        <f t="shared" si="11"/>
        <v>6000</v>
      </c>
    </row>
    <row r="42" spans="1:13" x14ac:dyDescent="0.5">
      <c r="A42" s="44" t="s">
        <v>79</v>
      </c>
      <c r="B42" s="46">
        <v>0</v>
      </c>
      <c r="C42" s="46">
        <v>0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10000</v>
      </c>
      <c r="M42" s="46">
        <v>0</v>
      </c>
    </row>
    <row r="43" spans="1:13" x14ac:dyDescent="0.5"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</row>
    <row r="44" spans="1:13" ht="15.3" thickBot="1" x14ac:dyDescent="0.55000000000000004">
      <c r="A44" s="45" t="s">
        <v>27</v>
      </c>
      <c r="B44" s="49">
        <f>SUM(B22:B42)</f>
        <v>168733.33333333331</v>
      </c>
      <c r="C44" s="49">
        <f t="shared" ref="C44:M44" si="12">SUM(C22:C42)</f>
        <v>101433.33333333334</v>
      </c>
      <c r="D44" s="49">
        <f t="shared" si="12"/>
        <v>925493.33333333326</v>
      </c>
      <c r="E44" s="49">
        <f t="shared" si="12"/>
        <v>175183.33333333334</v>
      </c>
      <c r="F44" s="49">
        <f t="shared" si="12"/>
        <v>167733.33333333331</v>
      </c>
      <c r="G44" s="49">
        <f t="shared" si="12"/>
        <v>125183.33333333334</v>
      </c>
      <c r="H44" s="49">
        <f t="shared" si="12"/>
        <v>170183.33333333334</v>
      </c>
      <c r="I44" s="49">
        <f t="shared" si="12"/>
        <v>252643.33333333331</v>
      </c>
      <c r="J44" s="49">
        <f t="shared" si="12"/>
        <v>279383.33333333331</v>
      </c>
      <c r="K44" s="49">
        <f t="shared" si="12"/>
        <v>241883.33333333331</v>
      </c>
      <c r="L44" s="49">
        <f t="shared" si="12"/>
        <v>297433.33333333331</v>
      </c>
      <c r="M44" s="49">
        <f t="shared" si="12"/>
        <v>271883.33333333331</v>
      </c>
    </row>
    <row r="45" spans="1:13" x14ac:dyDescent="0.5">
      <c r="A45" s="45" t="s">
        <v>28</v>
      </c>
      <c r="B45" s="46"/>
      <c r="C45" s="46"/>
      <c r="D45" s="46"/>
      <c r="E45" s="46"/>
      <c r="F45" s="46"/>
      <c r="G45" s="46"/>
    </row>
    <row r="46" spans="1:13" x14ac:dyDescent="0.5">
      <c r="A46" s="44" t="s">
        <v>8</v>
      </c>
      <c r="B46" s="46"/>
      <c r="C46" s="46"/>
      <c r="D46" s="46"/>
      <c r="E46" s="46"/>
      <c r="F46" s="46"/>
      <c r="G46" s="46"/>
    </row>
    <row r="47" spans="1:13" x14ac:dyDescent="0.5">
      <c r="B47" s="46">
        <f>B15-B44</f>
        <v>140257.17866666667</v>
      </c>
      <c r="C47" s="46">
        <f t="shared" ref="C47:M47" si="13">C15-C44</f>
        <v>211420.64266666662</v>
      </c>
      <c r="D47" s="46">
        <f t="shared" si="13"/>
        <v>-634296.30933333328</v>
      </c>
      <c r="E47" s="46">
        <f t="shared" si="13"/>
        <v>109895.29466666668</v>
      </c>
      <c r="F47" s="46">
        <f t="shared" si="13"/>
        <v>148952.33466666669</v>
      </c>
      <c r="G47" s="46">
        <f t="shared" si="13"/>
        <v>243433.06666666668</v>
      </c>
      <c r="H47" s="46">
        <f t="shared" si="13"/>
        <v>225026.06666666668</v>
      </c>
      <c r="I47" s="46">
        <f t="shared" si="13"/>
        <v>211115.46666666667</v>
      </c>
      <c r="J47" s="46">
        <f t="shared" si="13"/>
        <v>181365.82666666672</v>
      </c>
      <c r="K47" s="46">
        <f t="shared" si="13"/>
        <v>228653.82666666672</v>
      </c>
      <c r="L47" s="46">
        <f t="shared" si="13"/>
        <v>80981.706666666665</v>
      </c>
      <c r="M47" s="46">
        <f t="shared" si="13"/>
        <v>74078.906666666677</v>
      </c>
    </row>
    <row r="50" spans="1:13" x14ac:dyDescent="0.5">
      <c r="A50" s="45" t="s">
        <v>62</v>
      </c>
    </row>
    <row r="52" spans="1:13" x14ac:dyDescent="0.5">
      <c r="B52" s="46" t="s">
        <v>2</v>
      </c>
      <c r="C52" s="46" t="s">
        <v>3</v>
      </c>
      <c r="D52" s="46" t="s">
        <v>23</v>
      </c>
      <c r="E52" s="46" t="s">
        <v>5</v>
      </c>
      <c r="F52" s="46" t="s">
        <v>24</v>
      </c>
      <c r="G52" s="46" t="s">
        <v>25</v>
      </c>
      <c r="H52" s="46" t="s">
        <v>41</v>
      </c>
      <c r="I52" s="46" t="s">
        <v>42</v>
      </c>
      <c r="J52" s="46" t="s">
        <v>60</v>
      </c>
      <c r="K52" s="46" t="s">
        <v>61</v>
      </c>
      <c r="L52" s="46" t="s">
        <v>35</v>
      </c>
      <c r="M52" s="46" t="s">
        <v>36</v>
      </c>
    </row>
    <row r="53" spans="1:13" x14ac:dyDescent="0.5">
      <c r="A53" s="44" t="s">
        <v>76</v>
      </c>
      <c r="B53" s="44">
        <f>480000/12</f>
        <v>40000</v>
      </c>
      <c r="C53" s="44">
        <f t="shared" ref="C53:M53" si="14">480000/12</f>
        <v>40000</v>
      </c>
      <c r="D53" s="44">
        <f t="shared" si="14"/>
        <v>40000</v>
      </c>
      <c r="E53" s="44">
        <f t="shared" si="14"/>
        <v>40000</v>
      </c>
      <c r="F53" s="44">
        <f t="shared" si="14"/>
        <v>40000</v>
      </c>
      <c r="G53" s="44">
        <f t="shared" si="14"/>
        <v>40000</v>
      </c>
      <c r="H53" s="44">
        <f t="shared" si="14"/>
        <v>40000</v>
      </c>
      <c r="I53" s="44">
        <f t="shared" si="14"/>
        <v>40000</v>
      </c>
      <c r="J53" s="44">
        <f t="shared" si="14"/>
        <v>40000</v>
      </c>
      <c r="K53" s="44">
        <f t="shared" si="14"/>
        <v>40000</v>
      </c>
      <c r="L53" s="44">
        <f t="shared" si="14"/>
        <v>40000</v>
      </c>
      <c r="M53" s="44">
        <f t="shared" si="14"/>
        <v>40000</v>
      </c>
    </row>
    <row r="54" spans="1:13" x14ac:dyDescent="0.5">
      <c r="A54" s="44" t="s">
        <v>77</v>
      </c>
      <c r="B54" s="44">
        <v>0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5500</v>
      </c>
      <c r="K54" s="44">
        <v>0</v>
      </c>
      <c r="L54" s="44">
        <v>0</v>
      </c>
      <c r="M54" s="44">
        <v>0</v>
      </c>
    </row>
    <row r="55" spans="1:13" ht="15.3" thickBot="1" x14ac:dyDescent="0.55000000000000004">
      <c r="B55" s="48">
        <f>B54+B53</f>
        <v>40000</v>
      </c>
      <c r="C55" s="48">
        <f t="shared" ref="C55:M55" si="15">C54+C53</f>
        <v>40000</v>
      </c>
      <c r="D55" s="48">
        <f t="shared" si="15"/>
        <v>40000</v>
      </c>
      <c r="E55" s="48">
        <f t="shared" si="15"/>
        <v>40000</v>
      </c>
      <c r="F55" s="48">
        <f t="shared" si="15"/>
        <v>40000</v>
      </c>
      <c r="G55" s="48">
        <f>G54+G53</f>
        <v>40000</v>
      </c>
      <c r="H55" s="48">
        <f t="shared" si="15"/>
        <v>40000</v>
      </c>
      <c r="I55" s="48">
        <f t="shared" si="15"/>
        <v>40000</v>
      </c>
      <c r="J55" s="48">
        <f t="shared" si="15"/>
        <v>45500</v>
      </c>
      <c r="K55" s="48">
        <f t="shared" si="15"/>
        <v>40000</v>
      </c>
      <c r="L55" s="48">
        <f t="shared" si="15"/>
        <v>40000</v>
      </c>
      <c r="M55" s="48">
        <f t="shared" si="15"/>
        <v>40000</v>
      </c>
    </row>
    <row r="56" spans="1:13" ht="15.3" thickTop="1" x14ac:dyDescent="0.5"/>
    <row r="57" spans="1:13" ht="15.3" thickBot="1" x14ac:dyDescent="0.55000000000000004">
      <c r="A57" s="45" t="s">
        <v>29</v>
      </c>
      <c r="B57" s="48">
        <f>B56+B55</f>
        <v>40000</v>
      </c>
      <c r="C57" s="48">
        <f t="shared" ref="C57" si="16">C56+C55</f>
        <v>40000</v>
      </c>
      <c r="D57" s="48">
        <f t="shared" ref="D57" si="17">D56+D55</f>
        <v>40000</v>
      </c>
      <c r="E57" s="48">
        <f t="shared" ref="E57" si="18">E56+E55</f>
        <v>40000</v>
      </c>
      <c r="F57" s="48">
        <f t="shared" ref="F57" si="19">F56+F55</f>
        <v>40000</v>
      </c>
      <c r="G57" s="48">
        <f t="shared" ref="G57" si="20">G56+G55</f>
        <v>40000</v>
      </c>
      <c r="H57" s="48">
        <f t="shared" ref="H57" si="21">H56+H55</f>
        <v>40000</v>
      </c>
      <c r="I57" s="48">
        <f t="shared" ref="I57" si="22">I56+I55</f>
        <v>40000</v>
      </c>
      <c r="J57" s="48">
        <f t="shared" ref="J57" si="23">J56+J55</f>
        <v>45500</v>
      </c>
      <c r="K57" s="48">
        <f t="shared" ref="K57" si="24">K56+K55</f>
        <v>40000</v>
      </c>
      <c r="L57" s="48">
        <f t="shared" ref="L57" si="25">L56+L55</f>
        <v>40000</v>
      </c>
      <c r="M57" s="48">
        <f t="shared" ref="M57" si="26">M56+M55</f>
        <v>40000</v>
      </c>
    </row>
    <row r="58" spans="1:13" ht="15.3" thickTop="1" x14ac:dyDescent="0.5"/>
    <row r="67" spans="1:13" x14ac:dyDescent="0.5">
      <c r="A67" s="44" t="s">
        <v>8</v>
      </c>
    </row>
    <row r="68" spans="1:13" x14ac:dyDescent="0.5">
      <c r="A68" s="44" t="s">
        <v>8</v>
      </c>
    </row>
    <row r="70" spans="1:13" x14ac:dyDescent="0.5">
      <c r="A70" s="44" t="s">
        <v>30</v>
      </c>
    </row>
    <row r="71" spans="1:13" x14ac:dyDescent="0.5">
      <c r="A71" s="44" t="s">
        <v>58</v>
      </c>
    </row>
    <row r="72" spans="1:13" x14ac:dyDescent="0.5">
      <c r="A72" s="44" t="s">
        <v>59</v>
      </c>
    </row>
    <row r="74" spans="1:13" ht="15.3" thickBot="1" x14ac:dyDescent="0.55000000000000004">
      <c r="A74" s="45" t="s">
        <v>8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</row>
    <row r="75" spans="1:13" ht="15.3" thickTop="1" x14ac:dyDescent="0.5">
      <c r="A75" s="45" t="s">
        <v>8</v>
      </c>
    </row>
    <row r="79" spans="1:13" x14ac:dyDescent="0.5">
      <c r="A79" s="45" t="s">
        <v>31</v>
      </c>
    </row>
    <row r="80" spans="1:13" x14ac:dyDescent="0.5">
      <c r="A80" s="45"/>
    </row>
    <row r="81" spans="1:13" x14ac:dyDescent="0.5">
      <c r="A81" s="45" t="s">
        <v>32</v>
      </c>
    </row>
    <row r="82" spans="1:13" x14ac:dyDescent="0.5">
      <c r="A82" s="45"/>
    </row>
    <row r="84" spans="1:13" x14ac:dyDescent="0.5">
      <c r="B84" s="46" t="s">
        <v>2</v>
      </c>
      <c r="C84" s="46" t="s">
        <v>3</v>
      </c>
      <c r="D84" s="46" t="s">
        <v>23</v>
      </c>
      <c r="E84" s="46" t="s">
        <v>5</v>
      </c>
      <c r="F84" s="46" t="s">
        <v>24</v>
      </c>
      <c r="G84" s="46" t="s">
        <v>25</v>
      </c>
      <c r="H84" s="46" t="s">
        <v>41</v>
      </c>
      <c r="I84" s="46" t="s">
        <v>42</v>
      </c>
      <c r="J84" s="46" t="s">
        <v>60</v>
      </c>
      <c r="K84" s="46" t="s">
        <v>61</v>
      </c>
      <c r="L84" s="46" t="s">
        <v>35</v>
      </c>
      <c r="M84" s="46" t="s">
        <v>36</v>
      </c>
    </row>
    <row r="85" spans="1:13" x14ac:dyDescent="0.5">
      <c r="B85" s="46"/>
      <c r="C85" s="46"/>
      <c r="D85" s="46"/>
      <c r="E85" s="46"/>
    </row>
    <row r="87" spans="1:13" x14ac:dyDescent="0.5">
      <c r="A87" s="44" t="s">
        <v>66</v>
      </c>
      <c r="B87" s="44">
        <v>382414</v>
      </c>
      <c r="C87" s="44">
        <v>298218</v>
      </c>
      <c r="D87" s="44">
        <v>291005</v>
      </c>
      <c r="E87" s="44">
        <v>285111</v>
      </c>
      <c r="F87" s="44">
        <v>325600</v>
      </c>
      <c r="G87" s="44">
        <v>380450</v>
      </c>
      <c r="H87" s="44">
        <v>400600</v>
      </c>
      <c r="I87" s="44">
        <v>480750</v>
      </c>
      <c r="J87" s="44">
        <v>520180</v>
      </c>
      <c r="K87" s="44">
        <v>400800</v>
      </c>
      <c r="L87" s="44">
        <v>375080</v>
      </c>
      <c r="M87" s="44">
        <v>340900</v>
      </c>
    </row>
    <row r="89" spans="1:13" x14ac:dyDescent="0.5">
      <c r="A89" s="44" t="s">
        <v>65</v>
      </c>
      <c r="B89" s="44">
        <v>152965.6</v>
      </c>
      <c r="C89" s="44">
        <v>119287.2</v>
      </c>
      <c r="D89" s="44">
        <v>116402</v>
      </c>
      <c r="E89" s="44">
        <v>114044.4</v>
      </c>
      <c r="F89" s="44">
        <v>130240</v>
      </c>
      <c r="G89" s="44">
        <v>152180</v>
      </c>
      <c r="H89" s="44">
        <v>160240</v>
      </c>
      <c r="I89" s="44">
        <v>192300</v>
      </c>
      <c r="J89" s="44">
        <v>312108</v>
      </c>
      <c r="K89" s="44">
        <v>160320</v>
      </c>
      <c r="L89" s="44">
        <v>150032</v>
      </c>
      <c r="M89" s="44">
        <v>136360</v>
      </c>
    </row>
    <row r="91" spans="1:13" x14ac:dyDescent="0.5">
      <c r="A91" s="44" t="s">
        <v>33</v>
      </c>
      <c r="B91" s="45">
        <v>152965.6</v>
      </c>
      <c r="C91" s="45">
        <v>119287.2</v>
      </c>
      <c r="D91" s="45">
        <v>116402</v>
      </c>
      <c r="E91" s="45">
        <v>114044.4</v>
      </c>
      <c r="F91" s="45">
        <v>130240</v>
      </c>
      <c r="G91" s="45">
        <v>152180</v>
      </c>
      <c r="H91" s="45">
        <v>160240</v>
      </c>
      <c r="I91" s="45">
        <v>192300</v>
      </c>
      <c r="J91" s="45">
        <v>312108</v>
      </c>
      <c r="K91" s="45">
        <v>160320</v>
      </c>
      <c r="L91" s="45">
        <v>150032</v>
      </c>
      <c r="M91" s="45">
        <v>136360</v>
      </c>
    </row>
    <row r="92" spans="1:13" x14ac:dyDescent="0.5">
      <c r="A92" s="44" t="s">
        <v>8</v>
      </c>
    </row>
    <row r="97" spans="1:13" x14ac:dyDescent="0.5">
      <c r="A97" s="44" t="s">
        <v>63</v>
      </c>
      <c r="B97" s="44" t="s">
        <v>34</v>
      </c>
      <c r="C97" s="44" t="s">
        <v>34</v>
      </c>
      <c r="D97" s="44" t="s">
        <v>34</v>
      </c>
      <c r="E97" s="44" t="s">
        <v>34</v>
      </c>
      <c r="F97" s="44" t="s">
        <v>34</v>
      </c>
      <c r="G97" s="44" t="s">
        <v>34</v>
      </c>
      <c r="H97" s="44" t="s">
        <v>34</v>
      </c>
      <c r="I97" s="44" t="s">
        <v>34</v>
      </c>
      <c r="J97" s="44" t="s">
        <v>34</v>
      </c>
      <c r="K97" s="44" t="s">
        <v>34</v>
      </c>
      <c r="L97" s="44" t="s">
        <v>34</v>
      </c>
      <c r="M97" s="44" t="s">
        <v>34</v>
      </c>
    </row>
    <row r="99" spans="1:13" x14ac:dyDescent="0.5">
      <c r="A99" s="44" t="s">
        <v>8</v>
      </c>
    </row>
    <row r="100" spans="1:13" x14ac:dyDescent="0.5">
      <c r="A100" s="44" t="s">
        <v>8</v>
      </c>
    </row>
    <row r="101" spans="1:13" x14ac:dyDescent="0.5">
      <c r="A101" s="44" t="s">
        <v>8</v>
      </c>
    </row>
    <row r="102" spans="1:13" x14ac:dyDescent="0.5">
      <c r="A102" s="44" t="s">
        <v>8</v>
      </c>
    </row>
    <row r="103" spans="1:13" x14ac:dyDescent="0.5">
      <c r="A103" s="44" t="s">
        <v>8</v>
      </c>
    </row>
    <row r="104" spans="1:13" x14ac:dyDescent="0.5">
      <c r="A104" s="44" t="s">
        <v>8</v>
      </c>
    </row>
    <row r="106" spans="1:13" ht="15.3" thickBot="1" x14ac:dyDescent="0.55000000000000004">
      <c r="A106" s="45" t="s">
        <v>38</v>
      </c>
      <c r="B106" s="51"/>
      <c r="C106" s="51"/>
      <c r="D106" s="51"/>
      <c r="E106" s="51"/>
    </row>
    <row r="110" spans="1:13" x14ac:dyDescent="0.5">
      <c r="A110" s="45" t="s">
        <v>39</v>
      </c>
    </row>
    <row r="113" spans="1:11" x14ac:dyDescent="0.5">
      <c r="B113" s="46" t="s">
        <v>23</v>
      </c>
      <c r="C113" s="46" t="s">
        <v>5</v>
      </c>
      <c r="D113" s="46" t="s">
        <v>24</v>
      </c>
      <c r="E113" s="46" t="s">
        <v>25</v>
      </c>
      <c r="F113" s="46" t="s">
        <v>41</v>
      </c>
      <c r="G113" s="46" t="s">
        <v>42</v>
      </c>
      <c r="H113" s="46" t="s">
        <v>60</v>
      </c>
      <c r="I113" s="46" t="s">
        <v>61</v>
      </c>
      <c r="J113" s="46" t="s">
        <v>35</v>
      </c>
      <c r="K113" s="46" t="s">
        <v>36</v>
      </c>
    </row>
    <row r="114" spans="1:11" x14ac:dyDescent="0.5">
      <c r="B114" s="46"/>
      <c r="C114" s="46"/>
      <c r="D114" s="46"/>
      <c r="E114" s="46"/>
    </row>
    <row r="116" spans="1:11" x14ac:dyDescent="0.5">
      <c r="A116" s="44" t="s">
        <v>64</v>
      </c>
      <c r="B116" s="44">
        <v>291005</v>
      </c>
      <c r="C116" s="44">
        <v>285111</v>
      </c>
      <c r="D116" s="44">
        <v>325600</v>
      </c>
      <c r="E116" s="44">
        <v>380450</v>
      </c>
      <c r="F116" s="44">
        <v>400600</v>
      </c>
      <c r="G116" s="44">
        <v>480750</v>
      </c>
      <c r="H116" s="44">
        <v>520180</v>
      </c>
      <c r="I116" s="44">
        <v>400800</v>
      </c>
      <c r="J116" s="44">
        <v>375080</v>
      </c>
      <c r="K116" s="44">
        <v>340900</v>
      </c>
    </row>
    <row r="118" spans="1:11" x14ac:dyDescent="0.5">
      <c r="A118" s="44" t="s">
        <v>57</v>
      </c>
      <c r="B118" s="44">
        <v>174603</v>
      </c>
      <c r="C118" s="44">
        <v>171066.6</v>
      </c>
      <c r="D118" s="44">
        <v>195360</v>
      </c>
      <c r="E118" s="44">
        <v>228270</v>
      </c>
      <c r="F118" s="44">
        <v>240360</v>
      </c>
      <c r="G118" s="44">
        <v>288450</v>
      </c>
      <c r="H118" s="44">
        <v>208072</v>
      </c>
      <c r="I118" s="44">
        <v>240480</v>
      </c>
      <c r="J118" s="44">
        <v>225048</v>
      </c>
      <c r="K118" s="44">
        <v>204540</v>
      </c>
    </row>
    <row r="120" spans="1:11" ht="15.3" thickBot="1" x14ac:dyDescent="0.55000000000000004">
      <c r="A120" s="45" t="s">
        <v>40</v>
      </c>
      <c r="B120" s="52">
        <f t="shared" ref="B120:K120" si="27">B118</f>
        <v>174603</v>
      </c>
      <c r="C120" s="52">
        <f t="shared" si="27"/>
        <v>171066.6</v>
      </c>
      <c r="D120" s="52">
        <f t="shared" si="27"/>
        <v>195360</v>
      </c>
      <c r="E120" s="52">
        <f t="shared" si="27"/>
        <v>228270</v>
      </c>
      <c r="F120" s="52">
        <f t="shared" si="27"/>
        <v>240360</v>
      </c>
      <c r="G120" s="52">
        <f t="shared" si="27"/>
        <v>288450</v>
      </c>
      <c r="H120" s="52">
        <f t="shared" si="27"/>
        <v>208072</v>
      </c>
      <c r="I120" s="52">
        <f t="shared" si="27"/>
        <v>240480</v>
      </c>
      <c r="J120" s="52">
        <f t="shared" si="27"/>
        <v>225048</v>
      </c>
      <c r="K120" s="52">
        <f t="shared" si="27"/>
        <v>204540</v>
      </c>
    </row>
    <row r="121" spans="1:11" x14ac:dyDescent="0.5">
      <c r="A121" s="44" t="s">
        <v>8</v>
      </c>
    </row>
  </sheetData>
  <printOptions gridLines="1" gridLinesSet="0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3" x14ac:dyDescent="0.4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</cp:lastModifiedBy>
  <cp:lastPrinted>2016-08-19T14:08:18Z</cp:lastPrinted>
  <dcterms:created xsi:type="dcterms:W3CDTF">2011-01-20T13:47:40Z</dcterms:created>
  <dcterms:modified xsi:type="dcterms:W3CDTF">2019-12-18T18:21:23Z</dcterms:modified>
</cp:coreProperties>
</file>