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university 2019\finance level 5\"/>
    </mc:Choice>
  </mc:AlternateContent>
  <xr:revisionPtr revIDLastSave="0" documentId="8_{26236936-2566-48D7-BE78-7CC9ED915E4B}" xr6:coauthVersionLast="36" xr6:coauthVersionMax="36" xr10:uidLastSave="{00000000-0000-0000-0000-000000000000}"/>
  <bookViews>
    <workbookView xWindow="0" yWindow="0" windowWidth="21570" windowHeight="7980" firstSheet="2" activeTab="2" xr2:uid="{00000000-000D-0000-FFFF-FFFF00000000}"/>
  </bookViews>
  <sheets>
    <sheet name="Budget" sheetId="1" state="hidden" r:id="rId1"/>
    <sheet name="Revenue workings" sheetId="3" state="hidden" r:id="rId2"/>
    <sheet name="Haversons Ltd" sheetId="4" r:id="rId3"/>
    <sheet name="Predicted Revenue Workings" sheetId="5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0" i="4" l="1"/>
  <c r="F7" i="5"/>
  <c r="Q34" i="4"/>
  <c r="Q22" i="4"/>
  <c r="Q23" i="4"/>
  <c r="Q27" i="4"/>
  <c r="Q26" i="4"/>
  <c r="E7" i="5" l="1"/>
  <c r="E8" i="5"/>
  <c r="E9" i="5"/>
  <c r="E10" i="5"/>
  <c r="E11" i="5"/>
  <c r="E12" i="5"/>
  <c r="E13" i="5"/>
  <c r="E14" i="5"/>
  <c r="E15" i="5"/>
  <c r="E16" i="5"/>
  <c r="E17" i="5"/>
  <c r="E18" i="5"/>
  <c r="F18" i="5"/>
  <c r="G7" i="5"/>
  <c r="H7" i="5"/>
  <c r="F17" i="5"/>
  <c r="I7" i="5"/>
  <c r="J7" i="5"/>
  <c r="G8" i="5"/>
  <c r="H8" i="5"/>
  <c r="I8" i="5"/>
  <c r="J8" i="5"/>
  <c r="F8" i="5"/>
  <c r="G9" i="5"/>
  <c r="H9" i="5"/>
  <c r="I9" i="5"/>
  <c r="J9" i="5"/>
  <c r="F9" i="5"/>
  <c r="G10" i="5"/>
  <c r="H10" i="5"/>
  <c r="I10" i="5"/>
  <c r="J10" i="5"/>
  <c r="F10" i="5"/>
  <c r="G11" i="5"/>
  <c r="H11" i="5"/>
  <c r="I11" i="5"/>
  <c r="J11" i="5"/>
  <c r="F11" i="5"/>
  <c r="G12" i="5"/>
  <c r="H12" i="5"/>
  <c r="I12" i="5"/>
  <c r="J12" i="5"/>
  <c r="F12" i="5"/>
  <c r="G13" i="5"/>
  <c r="H13" i="5"/>
  <c r="I13" i="5"/>
  <c r="J13" i="5"/>
  <c r="F13" i="5"/>
  <c r="G14" i="5"/>
  <c r="H14" i="5"/>
  <c r="I14" i="5"/>
  <c r="J14" i="5"/>
  <c r="F14" i="5"/>
  <c r="G15" i="5"/>
  <c r="H15" i="5"/>
  <c r="I15" i="5"/>
  <c r="J15" i="5"/>
  <c r="F15" i="5"/>
  <c r="G16" i="5"/>
  <c r="H16" i="5"/>
  <c r="I16" i="5"/>
  <c r="J16" i="5"/>
  <c r="F16" i="5"/>
  <c r="G17" i="5"/>
  <c r="H17" i="5"/>
  <c r="I17" i="5"/>
  <c r="J17" i="5"/>
  <c r="G18" i="5"/>
  <c r="H18" i="5"/>
  <c r="I18" i="5"/>
  <c r="J18" i="5"/>
  <c r="H27" i="5"/>
  <c r="D36" i="1"/>
  <c r="D19" i="5"/>
  <c r="P42" i="4"/>
  <c r="O42" i="4"/>
  <c r="N42" i="4"/>
  <c r="M42" i="4"/>
  <c r="G42" i="4"/>
  <c r="E42" i="4"/>
  <c r="Q39" i="4"/>
  <c r="Q38" i="4"/>
  <c r="Q37" i="4"/>
  <c r="Q36" i="4"/>
  <c r="Q35" i="4"/>
  <c r="Q33" i="4"/>
  <c r="Q32" i="4"/>
  <c r="Q31" i="4"/>
  <c r="Q30" i="4"/>
  <c r="Q29" i="4"/>
  <c r="Q28" i="4"/>
  <c r="Q25" i="4"/>
  <c r="Q24" i="4"/>
  <c r="Q21" i="4"/>
  <c r="Q20" i="4"/>
  <c r="Q19" i="4"/>
  <c r="Q18" i="4"/>
  <c r="Q10" i="4"/>
  <c r="Q9" i="4"/>
  <c r="D38" i="1"/>
  <c r="E11" i="1"/>
  <c r="G11" i="1"/>
  <c r="H11" i="1"/>
  <c r="I11" i="1"/>
  <c r="J11" i="1"/>
  <c r="K11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17" i="1"/>
  <c r="F19" i="5"/>
  <c r="F38" i="1"/>
  <c r="P8" i="1"/>
  <c r="P7" i="1"/>
  <c r="D7" i="3"/>
  <c r="E8" i="3"/>
  <c r="F8" i="3"/>
  <c r="D8" i="3"/>
  <c r="E9" i="3"/>
  <c r="F9" i="3"/>
  <c r="D9" i="3"/>
  <c r="E10" i="3"/>
  <c r="F10" i="3"/>
  <c r="D10" i="3"/>
  <c r="E11" i="3"/>
  <c r="F11" i="3"/>
  <c r="D11" i="3"/>
  <c r="E12" i="3"/>
  <c r="F12" i="3"/>
  <c r="D12" i="3"/>
  <c r="E13" i="3"/>
  <c r="F13" i="3"/>
  <c r="D13" i="3"/>
  <c r="E14" i="3"/>
  <c r="F14" i="3"/>
  <c r="D14" i="3"/>
  <c r="E15" i="3"/>
  <c r="F15" i="3"/>
  <c r="D15" i="3"/>
  <c r="E16" i="3"/>
  <c r="F16" i="3"/>
  <c r="D16" i="3"/>
  <c r="E17" i="3"/>
  <c r="F17" i="3"/>
  <c r="D17" i="3"/>
  <c r="E18" i="3"/>
  <c r="F18" i="3"/>
  <c r="D18" i="3"/>
  <c r="E7" i="3"/>
  <c r="F7" i="3"/>
  <c r="C15" i="3"/>
  <c r="C12" i="3"/>
  <c r="B19" i="3"/>
  <c r="G8" i="3"/>
  <c r="C18" i="3"/>
  <c r="C17" i="3"/>
  <c r="G16" i="3"/>
  <c r="C16" i="3"/>
  <c r="G17" i="3"/>
  <c r="C14" i="3"/>
  <c r="G15" i="3"/>
  <c r="C13" i="3"/>
  <c r="G13" i="3"/>
  <c r="C11" i="3"/>
  <c r="C10" i="3"/>
  <c r="G11" i="3"/>
  <c r="C9" i="3"/>
  <c r="C8" i="3"/>
  <c r="G9" i="3"/>
  <c r="C7" i="3"/>
  <c r="H9" i="3"/>
  <c r="H17" i="3"/>
  <c r="H15" i="3"/>
  <c r="H13" i="3"/>
  <c r="G12" i="3"/>
  <c r="H11" i="3"/>
  <c r="G10" i="3"/>
  <c r="G14" i="3"/>
  <c r="G18" i="3"/>
  <c r="H18" i="3"/>
  <c r="G7" i="3"/>
  <c r="H7" i="3"/>
  <c r="D19" i="3"/>
  <c r="H8" i="3"/>
  <c r="H12" i="3"/>
  <c r="H16" i="3"/>
  <c r="H14" i="3"/>
  <c r="H10" i="3"/>
  <c r="G19" i="3"/>
  <c r="F19" i="3"/>
  <c r="H19" i="3"/>
  <c r="J7" i="3"/>
  <c r="I19" i="5"/>
  <c r="H19" i="5"/>
  <c r="F42" i="4"/>
  <c r="L38" i="1"/>
  <c r="J19" i="5"/>
  <c r="L7" i="5"/>
  <c r="M38" i="1"/>
  <c r="N38" i="1"/>
  <c r="O38" i="1"/>
  <c r="D11" i="1"/>
  <c r="D42" i="1"/>
  <c r="D44" i="1"/>
  <c r="E36" i="1"/>
  <c r="I42" i="4"/>
  <c r="J42" i="4"/>
  <c r="K42" i="4"/>
  <c r="L42" i="4"/>
  <c r="E38" i="1"/>
  <c r="E42" i="1"/>
  <c r="E40" i="1"/>
  <c r="E44" i="1"/>
  <c r="F40" i="1"/>
  <c r="F10" i="1"/>
  <c r="F11" i="1"/>
  <c r="F42" i="1"/>
  <c r="F44" i="1"/>
  <c r="G36" i="1"/>
  <c r="G40" i="1"/>
  <c r="G38" i="1"/>
  <c r="G42" i="1"/>
  <c r="G44" i="1"/>
  <c r="H36" i="1"/>
  <c r="H40" i="1"/>
  <c r="H38" i="1"/>
  <c r="H42" i="1"/>
  <c r="H44" i="1"/>
  <c r="I36" i="1"/>
  <c r="I40" i="1"/>
  <c r="I38" i="1"/>
  <c r="I42" i="1"/>
  <c r="I44" i="1"/>
  <c r="J36" i="1"/>
  <c r="J40" i="1"/>
  <c r="J38" i="1"/>
  <c r="J42" i="1"/>
  <c r="J44" i="1"/>
  <c r="K40" i="1"/>
  <c r="K36" i="1"/>
  <c r="K38" i="1"/>
  <c r="K42" i="1"/>
  <c r="P36" i="1"/>
  <c r="K44" i="1"/>
  <c r="L40" i="1"/>
  <c r="L10" i="1"/>
  <c r="L11" i="1"/>
  <c r="L42" i="1"/>
  <c r="L44" i="1"/>
  <c r="M10" i="1"/>
  <c r="M11" i="1"/>
  <c r="M42" i="1"/>
  <c r="M40" i="1"/>
  <c r="M44" i="1"/>
  <c r="N40" i="1"/>
  <c r="N10" i="1"/>
  <c r="N11" i="1"/>
  <c r="N42" i="1"/>
  <c r="N44" i="1"/>
  <c r="O40" i="1"/>
  <c r="O10" i="1"/>
  <c r="O11" i="1"/>
  <c r="O42" i="1"/>
  <c r="O44" i="1"/>
  <c r="E12" i="4" l="1"/>
  <c r="E46" i="4"/>
  <c r="E48" i="4" s="1"/>
  <c r="F11" i="4" l="1"/>
  <c r="F44" i="4"/>
  <c r="F12" i="4" l="1"/>
  <c r="F46" i="4" l="1"/>
  <c r="F48" i="4" s="1"/>
  <c r="G44" i="4" l="1"/>
  <c r="G11" i="4"/>
  <c r="G12" i="4" l="1"/>
  <c r="G46" i="4" l="1"/>
  <c r="G48" i="4" s="1"/>
  <c r="H42" i="4" l="1"/>
  <c r="Q42" i="4" s="1"/>
  <c r="Q40" i="4"/>
  <c r="H44" i="4"/>
  <c r="H12" i="4" l="1"/>
  <c r="H46" i="4" l="1"/>
  <c r="H48" i="4" s="1"/>
  <c r="I44" i="4" l="1"/>
  <c r="I11" i="4"/>
  <c r="I12" i="4" l="1"/>
  <c r="I46" i="4" s="1"/>
  <c r="I48" i="4" s="1"/>
  <c r="J44" i="4" l="1"/>
  <c r="J11" i="4"/>
  <c r="J12" i="4" l="1"/>
  <c r="J46" i="4" s="1"/>
  <c r="J48" i="4" s="1"/>
  <c r="K11" i="4" l="1"/>
  <c r="K12" i="4" s="1"/>
  <c r="K46" i="4" s="1"/>
  <c r="K44" i="4"/>
  <c r="K48" i="4" l="1"/>
  <c r="L11" i="4" s="1"/>
  <c r="L12" i="4" s="1"/>
  <c r="L46" i="4" s="1"/>
  <c r="L44" i="4" l="1"/>
  <c r="L48" i="4"/>
  <c r="M44" i="4" l="1"/>
  <c r="M11" i="4"/>
  <c r="M12" i="4" s="1"/>
  <c r="M46" i="4" s="1"/>
  <c r="M48" i="4" l="1"/>
  <c r="N11" i="4" l="1"/>
  <c r="N12" i="4" s="1"/>
  <c r="N46" i="4" s="1"/>
  <c r="N44" i="4"/>
  <c r="N48" i="4" l="1"/>
  <c r="O11" i="4" l="1"/>
  <c r="O12" i="4" s="1"/>
  <c r="O46" i="4" s="1"/>
  <c r="O44" i="4"/>
  <c r="O48" i="4" l="1"/>
  <c r="P11" i="4" s="1"/>
  <c r="P44" i="4" l="1"/>
  <c r="P12" i="4"/>
  <c r="Q11" i="4"/>
  <c r="P46" i="4" l="1"/>
  <c r="P48" i="4" s="1"/>
  <c r="Q12" i="4"/>
  <c r="Q48" i="4" l="1"/>
</calcChain>
</file>

<file path=xl/sharedStrings.xml><?xml version="1.0" encoding="utf-8"?>
<sst xmlns="http://schemas.openxmlformats.org/spreadsheetml/2006/main" count="198" uniqueCount="67">
  <si>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</si>
  <si>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</si>
  <si>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</si>
  <si>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</si>
  <si>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</si>
  <si>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</si>
  <si>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</si>
  <si>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</si>
  <si>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</si>
  <si>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</si>
  <si>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</si>
  <si>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</si>
  <si>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</si>
  <si>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</si>
  <si>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</si>
  <si>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Cash sales</t>
  </si>
  <si>
    <t>Payment on business accounts</t>
  </si>
  <si>
    <t>Vehicle Sold</t>
  </si>
  <si>
    <t>Interest Received</t>
  </si>
  <si>
    <t>Total Receipts</t>
  </si>
  <si>
    <t>Payments :</t>
  </si>
  <si>
    <t>Printing and Stationary</t>
  </si>
  <si>
    <t>Toiletries</t>
  </si>
  <si>
    <t>In Room Beverages</t>
  </si>
  <si>
    <t>Freehold</t>
  </si>
  <si>
    <t>Fixtures and fittings</t>
  </si>
  <si>
    <t xml:space="preserve"> </t>
  </si>
  <si>
    <t>Building Costs</t>
  </si>
  <si>
    <t>Decorating</t>
  </si>
  <si>
    <t>Light and heat</t>
  </si>
  <si>
    <t>Laundry</t>
  </si>
  <si>
    <t>Maintenance</t>
  </si>
  <si>
    <t>Replacement Sign</t>
  </si>
  <si>
    <t>Deep Clean</t>
  </si>
  <si>
    <t>Wages</t>
  </si>
  <si>
    <t>Salaries</t>
  </si>
  <si>
    <t xml:space="preserve">Vehicles </t>
  </si>
  <si>
    <t>Petrol and diesel</t>
  </si>
  <si>
    <t>Business 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</si>
  <si>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</si>
  <si>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</si>
  <si>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</si>
  <si>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</si>
  <si>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</si>
  <si>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</si>
  <si>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</si>
  <si>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</si>
  <si>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Predicted credit revenue workings</t>
  </si>
  <si>
    <t>Cash</t>
  </si>
  <si>
    <t>Credit</t>
  </si>
  <si>
    <t>Month 1</t>
  </si>
  <si>
    <t>Month 2</t>
  </si>
  <si>
    <t>47% except June</t>
  </si>
  <si>
    <t>BAD DEBT</t>
  </si>
  <si>
    <t>feb</t>
  </si>
  <si>
    <t>march</t>
  </si>
  <si>
    <t>april</t>
  </si>
  <si>
    <t>may</t>
  </si>
  <si>
    <t>june</t>
  </si>
  <si>
    <t>Ocober</t>
  </si>
  <si>
    <t>Bedding</t>
  </si>
  <si>
    <t>Furniture</t>
  </si>
  <si>
    <t>Zero-Hours</t>
  </si>
  <si>
    <t>Kettles</t>
  </si>
  <si>
    <t>Top floor upgrade</t>
  </si>
  <si>
    <t>Staff toilets</t>
  </si>
  <si>
    <t>Land Purchase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</si>
</sst>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37" fontId="0" fillId="0" borderId="0"/>
    <xf numFmtId="43" fontId="3" fillId="0" borderId="0" applyFont="0" applyFill="0" applyBorder="0" applyAlignment="0" applyProtection="0"/>
  </cellStyleXfs>
  <cellXfs count="53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2" borderId="1" xfId="0" applyFont="1" applyFill="1" applyBorder="1" applyAlignment="1">
      <alignment horizontal="center"/>
    </xf>
    <xf numFmtId="37" fontId="2" fillId="2" borderId="1" xfId="0" applyFont="1" applyFill="1" applyBorder="1"/>
    <xf numFmtId="37" fontId="1" fillId="2" borderId="2" xfId="0" applyFont="1" applyFill="1" applyBorder="1"/>
    <xf numFmtId="37" fontId="1" fillId="2" borderId="3" xfId="0" applyFont="1" applyFill="1" applyBorder="1"/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0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1" xfId="0" applyFont="1" applyFill="1" applyBorder="1"/>
    <xf numFmtId="37" fontId="1" fillId="3" borderId="12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1" fillId="3" borderId="2" xfId="0" applyFont="1" applyFill="1" applyBorder="1"/>
    <xf numFmtId="37" fontId="1" fillId="3" borderId="3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0" xfId="0" applyFont="1" applyFill="1" applyBorder="1"/>
    <xf numFmtId="37" fontId="1" fillId="3" borderId="6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3" xfId="0" applyFont="1" applyFill="1" applyBorder="1" applyAlignment="1">
      <alignment horizontal="center"/>
    </xf>
    <xf numFmtId="37" fontId="2" fillId="3" borderId="4" xfId="0" applyFont="1" applyFill="1" applyBorder="1" applyAlignment="1">
      <alignment horizontal="center"/>
    </xf>
    <xf numFmtId="37" fontId="2" fillId="3" borderId="8" xfId="0" applyFont="1" applyFill="1" applyBorder="1" applyAlignment="1">
      <alignment horizontal="center"/>
    </xf>
    <xf numFmtId="37" fontId="2" fillId="3" borderId="9" xfId="0" applyFont="1" applyFill="1" applyBorder="1" applyAlignment="1">
      <alignment horizontal="center"/>
    </xf>
    <xf numFmtId="164" fontId="4" fillId="0" borderId="0" xfId="1" applyNumberFormat="1" applyFont="1"/>
    <xf numFmtId="37" fontId="1" fillId="0" borderId="0" xfId="0" applyFont="1" applyFill="1" applyBorder="1"/>
    <xf numFmtId="37" fontId="4" fillId="0" borderId="0" xfId="0" applyFont="1"/>
    <xf numFmtId="9" fontId="4" fillId="0" borderId="0" xfId="0" applyNumberFormat="1" applyFont="1"/>
    <xf numFmtId="3" fontId="4" fillId="0" borderId="0" xfId="0" applyNumberFormat="1" applyFont="1"/>
    <xf numFmtId="164" fontId="4" fillId="5" borderId="0" xfId="1" applyNumberFormat="1" applyFont="1" applyFill="1"/>
    <xf numFmtId="3" fontId="4" fillId="4" borderId="0" xfId="0" applyNumberFormat="1" applyFont="1" applyFill="1"/>
    <xf numFmtId="3" fontId="0" fillId="0" borderId="0" xfId="0" applyNumberFormat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2" borderId="0" xfId="0" applyFont="1" applyFill="1" applyBorder="1" applyAlignment="1">
      <alignment horizontal="center"/>
    </xf>
    <xf numFmtId="37" fontId="2" fillId="2" borderId="0" xfId="0" applyFont="1" applyFill="1" applyBorder="1"/>
    <xf numFmtId="37" fontId="4" fillId="0" borderId="0" xfId="0" applyFont="1" applyAlignment="1"/>
    <xf numFmtId="37" fontId="1" fillId="5" borderId="5" xfId="0" applyFont="1" applyFill="1" applyBorder="1"/>
    <xf numFmtId="164" fontId="4" fillId="0" borderId="0" xfId="1" applyNumberFormat="1" applyFont="1" applyFill="1"/>
    <xf numFmtId="37" fontId="4" fillId="0" borderId="0" xfId="0" applyFont="1" applyAlignment="1">
      <alignment horizontal="center"/>
    </xf>
    <xf numFmtId="37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2"/>
  <sheetViews>
    <sheetView topLeftCell="A4" workbookViewId="0">
      <selection activeCell="L48" sqref="L4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6"/>
      <c r="B2" s="7"/>
      <c r="C2" s="8"/>
      <c r="D2" s="31" t="s">
        <v>0</v>
      </c>
      <c r="E2" s="31" t="s">
        <v>1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32" t="s">
        <v>12</v>
      </c>
    </row>
    <row r="3" spans="1:16" x14ac:dyDescent="0.2">
      <c r="A3" s="12"/>
      <c r="B3" s="13"/>
      <c r="C3" s="14"/>
      <c r="D3" s="33" t="s">
        <v>13</v>
      </c>
      <c r="E3" s="33" t="s">
        <v>13</v>
      </c>
      <c r="F3" s="33" t="s">
        <v>13</v>
      </c>
      <c r="G3" s="33" t="s">
        <v>13</v>
      </c>
      <c r="H3" s="33" t="s">
        <v>13</v>
      </c>
      <c r="I3" s="33" t="s">
        <v>13</v>
      </c>
      <c r="J3" s="33" t="s">
        <v>13</v>
      </c>
      <c r="K3" s="33" t="s">
        <v>13</v>
      </c>
      <c r="L3" s="33" t="s">
        <v>13</v>
      </c>
      <c r="M3" s="33" t="s">
        <v>13</v>
      </c>
      <c r="N3" s="33" t="s">
        <v>13</v>
      </c>
      <c r="O3" s="33" t="s">
        <v>13</v>
      </c>
      <c r="P3" s="34" t="s">
        <v>13</v>
      </c>
    </row>
    <row r="4" spans="1:16" x14ac:dyDescent="0.2">
      <c r="A4" s="6"/>
      <c r="B4" s="7"/>
      <c r="C4" s="8"/>
      <c r="D4" s="2"/>
      <c r="E4" s="2"/>
      <c r="F4" s="2"/>
      <c r="G4" s="2"/>
      <c r="H4" s="2"/>
      <c r="I4" s="2"/>
    </row>
    <row r="5" spans="1:16" x14ac:dyDescent="0.2">
      <c r="A5" s="9"/>
      <c r="B5" s="10"/>
      <c r="C5" s="11"/>
      <c r="D5" s="2"/>
      <c r="E5" s="2"/>
      <c r="F5" s="2"/>
      <c r="G5" s="2"/>
      <c r="H5" s="2"/>
      <c r="I5" s="2"/>
    </row>
    <row r="6" spans="1:16" x14ac:dyDescent="0.2">
      <c r="A6" s="19" t="s">
        <v>14</v>
      </c>
      <c r="B6" s="17"/>
      <c r="C6" s="18"/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  <c r="O6" s="16"/>
      <c r="P6" s="16"/>
    </row>
    <row r="7" spans="1:16" x14ac:dyDescent="0.2">
      <c r="A7" s="9" t="s">
        <v>15</v>
      </c>
      <c r="B7" s="10"/>
      <c r="C7" s="11"/>
      <c r="D7" s="1">
        <v>135071</v>
      </c>
      <c r="E7" s="1">
        <v>166877</v>
      </c>
      <c r="F7" s="1">
        <v>210667</v>
      </c>
      <c r="G7" s="36">
        <v>229666</v>
      </c>
      <c r="H7" s="36">
        <v>177401</v>
      </c>
      <c r="I7" s="36">
        <v>240600</v>
      </c>
      <c r="J7" s="36">
        <v>276462</v>
      </c>
      <c r="K7" s="36">
        <v>276540</v>
      </c>
      <c r="L7" s="36">
        <v>160358</v>
      </c>
      <c r="M7" s="36">
        <v>125760</v>
      </c>
      <c r="N7" s="36">
        <v>144540</v>
      </c>
      <c r="O7" s="36">
        <v>204533</v>
      </c>
      <c r="P7">
        <f>SUM(D7:O7)</f>
        <v>2348475</v>
      </c>
    </row>
    <row r="8" spans="1:16" x14ac:dyDescent="0.2">
      <c r="A8" s="9" t="s">
        <v>16</v>
      </c>
      <c r="B8" s="10"/>
      <c r="C8" s="11"/>
      <c r="D8" s="1">
        <v>112649</v>
      </c>
      <c r="E8" s="1">
        <v>108570</v>
      </c>
      <c r="F8" s="1">
        <v>97280</v>
      </c>
      <c r="G8" s="36">
        <v>121668</v>
      </c>
      <c r="H8" s="36">
        <v>141646</v>
      </c>
      <c r="I8" s="36">
        <v>130386</v>
      </c>
      <c r="J8" s="36">
        <v>134823</v>
      </c>
      <c r="K8" s="36">
        <v>166436</v>
      </c>
      <c r="L8" s="36">
        <v>177699</v>
      </c>
      <c r="M8" s="36">
        <v>271488</v>
      </c>
      <c r="N8" s="36">
        <v>217276</v>
      </c>
      <c r="O8" s="36">
        <v>87007</v>
      </c>
      <c r="P8">
        <f>SUM(D8:O8)</f>
        <v>1766928</v>
      </c>
    </row>
    <row r="9" spans="1:16" x14ac:dyDescent="0.2">
      <c r="A9" s="9" t="s">
        <v>17</v>
      </c>
      <c r="B9" s="10"/>
      <c r="C9" s="11"/>
      <c r="D9" s="1"/>
      <c r="E9" s="1">
        <v>850</v>
      </c>
      <c r="F9" s="1"/>
      <c r="G9" s="1"/>
      <c r="H9" s="1"/>
      <c r="I9" s="1"/>
    </row>
    <row r="10" spans="1:16" x14ac:dyDescent="0.2">
      <c r="A10" s="9" t="s">
        <v>18</v>
      </c>
      <c r="B10" s="10"/>
      <c r="C10" s="11"/>
      <c r="D10" s="2"/>
      <c r="E10" s="2"/>
      <c r="F10" s="1">
        <f>E44*0.056</f>
        <v>5965.6885120000006</v>
      </c>
      <c r="G10" s="2"/>
      <c r="H10" s="2"/>
      <c r="I10" s="2"/>
      <c r="L10">
        <f>K44*0.056</f>
        <v>8384.8130704104933</v>
      </c>
      <c r="M10">
        <f>L44*0.056</f>
        <v>18667.970602353482</v>
      </c>
      <c r="N10">
        <f>M44*0.056</f>
        <v>32155.680956085278</v>
      </c>
      <c r="O10">
        <f>N44*0.056</f>
        <v>45856.511089626052</v>
      </c>
    </row>
    <row r="11" spans="1:16" ht="13.5" thickBot="1" x14ac:dyDescent="0.25">
      <c r="A11" s="19" t="s">
        <v>19</v>
      </c>
      <c r="B11" s="20"/>
      <c r="C11" s="21"/>
      <c r="D11" s="4">
        <f>SUM(D7:D10)</f>
        <v>247720</v>
      </c>
      <c r="E11" s="4">
        <f t="shared" ref="E11:O11" si="0">SUM(E7:E10)</f>
        <v>276297</v>
      </c>
      <c r="F11" s="4">
        <f t="shared" si="0"/>
        <v>313912.68851200002</v>
      </c>
      <c r="G11" s="4">
        <f t="shared" si="0"/>
        <v>351334</v>
      </c>
      <c r="H11" s="4">
        <f t="shared" si="0"/>
        <v>319047</v>
      </c>
      <c r="I11" s="4">
        <f t="shared" si="0"/>
        <v>370986</v>
      </c>
      <c r="J11" s="4">
        <f t="shared" si="0"/>
        <v>411285</v>
      </c>
      <c r="K11" s="4">
        <f t="shared" si="0"/>
        <v>442976</v>
      </c>
      <c r="L11" s="4">
        <f t="shared" si="0"/>
        <v>346441.81307041051</v>
      </c>
      <c r="M11" s="4">
        <f t="shared" si="0"/>
        <v>415915.97060235345</v>
      </c>
      <c r="N11" s="4">
        <f t="shared" si="0"/>
        <v>393971.68095608527</v>
      </c>
      <c r="O11" s="4">
        <f t="shared" si="0"/>
        <v>337396.51108962606</v>
      </c>
      <c r="P11" s="5"/>
    </row>
    <row r="12" spans="1:16" x14ac:dyDescent="0.2">
      <c r="A12" s="9"/>
      <c r="B12" s="10"/>
      <c r="C12" s="11"/>
      <c r="D12" s="3"/>
      <c r="E12" s="3"/>
      <c r="F12" s="3"/>
      <c r="G12" s="3"/>
      <c r="H12" s="3"/>
      <c r="I12" s="3"/>
    </row>
    <row r="13" spans="1:16" x14ac:dyDescent="0.2">
      <c r="A13" s="9"/>
      <c r="B13" s="10"/>
      <c r="C13" s="11"/>
      <c r="D13" s="3"/>
      <c r="E13" s="3"/>
      <c r="F13" s="3"/>
      <c r="G13" s="3"/>
      <c r="H13" s="3"/>
      <c r="I13" s="3"/>
    </row>
    <row r="14" spans="1:16" x14ac:dyDescent="0.2">
      <c r="A14" s="9"/>
      <c r="B14" s="10"/>
      <c r="C14" s="11"/>
      <c r="D14" s="2"/>
      <c r="E14" s="2"/>
      <c r="F14" s="2"/>
      <c r="G14" s="2"/>
      <c r="H14" s="2"/>
      <c r="I14" s="2"/>
    </row>
    <row r="15" spans="1:16" x14ac:dyDescent="0.2">
      <c r="A15" s="19" t="s">
        <v>20</v>
      </c>
      <c r="B15" s="17"/>
      <c r="C15" s="18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  <c r="O15" s="16"/>
      <c r="P15" s="16"/>
    </row>
    <row r="16" spans="1:16" x14ac:dyDescent="0.2">
      <c r="A16" s="9"/>
      <c r="B16" s="10"/>
      <c r="C16" s="11"/>
      <c r="D16" s="2"/>
      <c r="E16" s="2"/>
      <c r="F16" s="2"/>
      <c r="G16" s="2"/>
      <c r="H16" s="2"/>
      <c r="I16" s="2"/>
    </row>
    <row r="17" spans="1:16" x14ac:dyDescent="0.2">
      <c r="A17" s="9" t="s">
        <v>21</v>
      </c>
      <c r="B17" s="10"/>
      <c r="C17" s="11"/>
      <c r="D17" s="2">
        <v>3500</v>
      </c>
      <c r="E17" s="2">
        <v>2500</v>
      </c>
      <c r="F17" s="2">
        <v>2500</v>
      </c>
      <c r="G17" s="2">
        <v>2500</v>
      </c>
      <c r="H17" s="2">
        <v>2500</v>
      </c>
      <c r="I17" s="2">
        <v>2500</v>
      </c>
      <c r="J17" s="2">
        <v>2500</v>
      </c>
      <c r="K17" s="2">
        <v>2500</v>
      </c>
      <c r="L17" s="2">
        <v>3500</v>
      </c>
      <c r="M17" s="2">
        <v>2500</v>
      </c>
      <c r="N17" s="2">
        <v>2500</v>
      </c>
      <c r="O17" s="2">
        <v>2500</v>
      </c>
      <c r="P17">
        <f>SUM(D17:O17)</f>
        <v>32000</v>
      </c>
    </row>
    <row r="18" spans="1:16" x14ac:dyDescent="0.2">
      <c r="A18" s="9" t="s">
        <v>22</v>
      </c>
      <c r="B18" s="10"/>
      <c r="C18" s="11"/>
      <c r="D18" s="2">
        <v>8667</v>
      </c>
      <c r="E18" s="2">
        <v>8667</v>
      </c>
      <c r="F18" s="2">
        <v>8667</v>
      </c>
      <c r="G18" s="2">
        <v>8667</v>
      </c>
      <c r="H18" s="2">
        <v>8667</v>
      </c>
      <c r="I18" s="2">
        <v>8667</v>
      </c>
      <c r="J18" s="2">
        <v>8667</v>
      </c>
      <c r="K18" s="2">
        <v>8667</v>
      </c>
      <c r="L18" s="2">
        <v>8667</v>
      </c>
      <c r="M18" s="2">
        <v>8667</v>
      </c>
      <c r="N18" s="2">
        <v>8667</v>
      </c>
      <c r="O18" s="2">
        <v>8667</v>
      </c>
      <c r="P18">
        <f t="shared" ref="P18:P36" si="1">SUM(D18:O18)</f>
        <v>104004</v>
      </c>
    </row>
    <row r="19" spans="1:16" x14ac:dyDescent="0.2">
      <c r="A19" s="9" t="s">
        <v>23</v>
      </c>
      <c r="B19" s="10"/>
      <c r="C19" s="11"/>
      <c r="D19" s="2">
        <v>1000</v>
      </c>
      <c r="E19" s="2">
        <v>1000</v>
      </c>
      <c r="F19" s="2">
        <v>1000</v>
      </c>
      <c r="G19" s="2">
        <v>1000</v>
      </c>
      <c r="H19" s="2">
        <v>1000</v>
      </c>
      <c r="I19" s="2">
        <v>1000</v>
      </c>
      <c r="J19" s="2">
        <v>1000</v>
      </c>
      <c r="K19" s="2">
        <v>1000</v>
      </c>
      <c r="L19" s="2">
        <v>1000</v>
      </c>
      <c r="M19" s="2">
        <v>1000</v>
      </c>
      <c r="N19" s="2">
        <v>1000</v>
      </c>
      <c r="O19" s="2">
        <v>1000</v>
      </c>
      <c r="P19">
        <f t="shared" si="1"/>
        <v>12000</v>
      </c>
    </row>
    <row r="20" spans="1:16" x14ac:dyDescent="0.2">
      <c r="A20" s="9" t="s">
        <v>24</v>
      </c>
      <c r="B20" s="10"/>
      <c r="C20" s="11"/>
      <c r="D20" s="1">
        <v>50000</v>
      </c>
      <c r="E20" s="1"/>
      <c r="F20" s="1">
        <v>150000</v>
      </c>
      <c r="G20" s="1"/>
      <c r="H20" s="1"/>
      <c r="I20" s="1"/>
      <c r="P20">
        <f t="shared" si="1"/>
        <v>200000</v>
      </c>
    </row>
    <row r="21" spans="1:16" x14ac:dyDescent="0.2">
      <c r="A21" s="9" t="s">
        <v>25</v>
      </c>
      <c r="B21" s="10"/>
      <c r="C21" s="11"/>
      <c r="D21" s="1" t="s">
        <v>26</v>
      </c>
      <c r="E21" s="1"/>
      <c r="F21" s="1" t="s">
        <v>26</v>
      </c>
      <c r="G21" s="1"/>
      <c r="H21" s="1">
        <v>62000</v>
      </c>
      <c r="I21" s="1"/>
      <c r="J21" t="s">
        <v>26</v>
      </c>
      <c r="L21" t="s">
        <v>26</v>
      </c>
      <c r="M21" t="s">
        <v>26</v>
      </c>
      <c r="O21" t="s">
        <v>26</v>
      </c>
      <c r="P21">
        <f t="shared" si="1"/>
        <v>62000</v>
      </c>
    </row>
    <row r="22" spans="1:16" x14ac:dyDescent="0.2">
      <c r="A22" s="9" t="s">
        <v>27</v>
      </c>
      <c r="B22" s="10"/>
      <c r="C22" s="11"/>
      <c r="D22" s="2">
        <v>41667</v>
      </c>
      <c r="E22" s="2">
        <v>41667</v>
      </c>
      <c r="F22" s="2">
        <v>41667</v>
      </c>
      <c r="G22" s="2">
        <v>41667</v>
      </c>
      <c r="H22" s="2">
        <v>41667</v>
      </c>
      <c r="I22" s="2">
        <v>41667</v>
      </c>
      <c r="J22" s="2">
        <v>41667</v>
      </c>
      <c r="K22" s="2">
        <v>41667</v>
      </c>
      <c r="L22" s="2">
        <v>41667</v>
      </c>
      <c r="M22" s="2">
        <v>41667</v>
      </c>
      <c r="N22" s="2">
        <v>41667</v>
      </c>
      <c r="O22" s="2">
        <v>41667</v>
      </c>
      <c r="P22">
        <f t="shared" si="1"/>
        <v>500004</v>
      </c>
    </row>
    <row r="23" spans="1:16" x14ac:dyDescent="0.2">
      <c r="A23" s="9" t="s">
        <v>28</v>
      </c>
      <c r="B23" s="10"/>
      <c r="C23" s="11"/>
      <c r="D23" s="2"/>
      <c r="E23" s="2"/>
      <c r="F23" s="2"/>
      <c r="G23" s="2"/>
      <c r="H23" s="2">
        <v>17000</v>
      </c>
      <c r="I23" s="2"/>
      <c r="J23" s="2"/>
      <c r="K23" s="2"/>
      <c r="L23" s="2"/>
      <c r="M23" s="2"/>
      <c r="N23" s="2"/>
      <c r="O23" s="2"/>
      <c r="P23">
        <f t="shared" si="1"/>
        <v>17000</v>
      </c>
    </row>
    <row r="24" spans="1:16" x14ac:dyDescent="0.2">
      <c r="A24" s="9" t="s">
        <v>29</v>
      </c>
      <c r="B24" s="10"/>
      <c r="C24" s="11"/>
      <c r="D24" s="1">
        <v>8750</v>
      </c>
      <c r="E24" s="1" t="s">
        <v>26</v>
      </c>
      <c r="F24" s="1" t="s">
        <v>26</v>
      </c>
      <c r="G24" s="1">
        <v>8750</v>
      </c>
      <c r="H24" s="1" t="s">
        <v>26</v>
      </c>
      <c r="I24" s="1" t="s">
        <v>26</v>
      </c>
      <c r="J24" s="1">
        <v>8750</v>
      </c>
      <c r="K24" s="1" t="s">
        <v>26</v>
      </c>
      <c r="L24" s="1" t="s">
        <v>26</v>
      </c>
      <c r="M24">
        <v>8750</v>
      </c>
      <c r="N24" t="s">
        <v>26</v>
      </c>
      <c r="O24" t="s">
        <v>26</v>
      </c>
      <c r="P24">
        <f t="shared" si="1"/>
        <v>35000</v>
      </c>
    </row>
    <row r="25" spans="1:16" x14ac:dyDescent="0.2">
      <c r="A25" s="9" t="s">
        <v>30</v>
      </c>
      <c r="B25" s="10"/>
      <c r="C25" s="11"/>
      <c r="D25" s="1"/>
      <c r="E25" s="1" t="s">
        <v>26</v>
      </c>
      <c r="F25" s="1">
        <v>12500</v>
      </c>
      <c r="G25" s="1" t="s">
        <v>26</v>
      </c>
      <c r="H25" s="1" t="s">
        <v>26</v>
      </c>
      <c r="I25" s="1">
        <v>12500</v>
      </c>
      <c r="J25" t="s">
        <v>26</v>
      </c>
      <c r="K25" t="s">
        <v>26</v>
      </c>
      <c r="L25">
        <v>12500</v>
      </c>
      <c r="M25" t="s">
        <v>26</v>
      </c>
      <c r="N25" t="s">
        <v>26</v>
      </c>
      <c r="O25">
        <v>12500</v>
      </c>
      <c r="P25">
        <f t="shared" si="1"/>
        <v>50000</v>
      </c>
    </row>
    <row r="26" spans="1:16" x14ac:dyDescent="0.2">
      <c r="A26" s="9" t="s">
        <v>31</v>
      </c>
      <c r="B26" s="10"/>
      <c r="C26" s="11"/>
      <c r="D26" s="1">
        <v>5167</v>
      </c>
      <c r="E26" s="1">
        <v>5167</v>
      </c>
      <c r="F26" s="1">
        <v>5167</v>
      </c>
      <c r="G26" s="1">
        <v>5167</v>
      </c>
      <c r="H26" s="1">
        <v>5167</v>
      </c>
      <c r="I26" s="1">
        <v>5167</v>
      </c>
      <c r="J26" s="1">
        <v>5167</v>
      </c>
      <c r="K26" s="1">
        <v>5167</v>
      </c>
      <c r="L26" s="1">
        <v>5167</v>
      </c>
      <c r="M26" s="1">
        <v>5167</v>
      </c>
      <c r="N26" s="1">
        <v>5167</v>
      </c>
      <c r="O26" s="1">
        <v>5167</v>
      </c>
      <c r="P26">
        <f t="shared" si="1"/>
        <v>62004</v>
      </c>
    </row>
    <row r="27" spans="1:16" x14ac:dyDescent="0.2">
      <c r="A27" s="9" t="s">
        <v>32</v>
      </c>
      <c r="B27" s="10"/>
      <c r="C27" s="11"/>
      <c r="D27" s="1"/>
      <c r="E27" s="1">
        <v>4050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>
        <f t="shared" si="1"/>
        <v>4050</v>
      </c>
    </row>
    <row r="28" spans="1:16" x14ac:dyDescent="0.2">
      <c r="A28" s="9" t="s">
        <v>33</v>
      </c>
      <c r="B28" s="10"/>
      <c r="C28" s="11"/>
      <c r="D28" s="1"/>
      <c r="E28" s="1"/>
      <c r="F28" s="1"/>
      <c r="G28" s="1"/>
      <c r="H28" s="1"/>
      <c r="I28" s="1"/>
      <c r="J28" s="1"/>
      <c r="K28" s="1"/>
      <c r="L28" s="1"/>
      <c r="M28" s="1">
        <v>10000</v>
      </c>
      <c r="N28" s="1"/>
      <c r="O28" s="1"/>
      <c r="P28">
        <f t="shared" si="1"/>
        <v>10000</v>
      </c>
    </row>
    <row r="29" spans="1:16" x14ac:dyDescent="0.2">
      <c r="A29" s="9" t="s">
        <v>34</v>
      </c>
      <c r="B29" s="10"/>
      <c r="C29" s="11"/>
      <c r="D29" s="1">
        <v>53333</v>
      </c>
      <c r="E29" s="1">
        <v>53333</v>
      </c>
      <c r="F29" s="1">
        <v>53333</v>
      </c>
      <c r="G29" s="1">
        <v>53333</v>
      </c>
      <c r="H29" s="1">
        <v>53333</v>
      </c>
      <c r="I29" s="1">
        <v>53333</v>
      </c>
      <c r="J29" s="1">
        <v>53333</v>
      </c>
      <c r="K29" s="1">
        <v>53333</v>
      </c>
      <c r="L29" s="1">
        <v>53333</v>
      </c>
      <c r="M29" s="1">
        <v>53333</v>
      </c>
      <c r="N29" s="1">
        <v>53333</v>
      </c>
      <c r="O29" s="1">
        <v>53333</v>
      </c>
      <c r="P29">
        <f t="shared" si="1"/>
        <v>639996</v>
      </c>
    </row>
    <row r="30" spans="1:16" x14ac:dyDescent="0.2">
      <c r="A30" s="9" t="s">
        <v>35</v>
      </c>
      <c r="B30" s="10"/>
      <c r="C30" s="11"/>
      <c r="D30" s="1">
        <v>29833</v>
      </c>
      <c r="E30" s="1">
        <v>29833</v>
      </c>
      <c r="F30" s="1">
        <v>29833</v>
      </c>
      <c r="G30" s="1">
        <v>29833</v>
      </c>
      <c r="H30" s="1">
        <v>29833</v>
      </c>
      <c r="I30" s="1">
        <v>29833</v>
      </c>
      <c r="J30" s="1">
        <v>29833</v>
      </c>
      <c r="K30" s="1">
        <v>29833</v>
      </c>
      <c r="L30" s="1">
        <v>29833</v>
      </c>
      <c r="M30" s="1">
        <v>29833</v>
      </c>
      <c r="N30" s="1">
        <v>29833</v>
      </c>
      <c r="O30" s="1">
        <v>29833</v>
      </c>
      <c r="P30">
        <f t="shared" si="1"/>
        <v>357996</v>
      </c>
    </row>
    <row r="31" spans="1:16" x14ac:dyDescent="0.2">
      <c r="A31" s="9" t="s">
        <v>36</v>
      </c>
      <c r="B31" s="10"/>
      <c r="C31" s="11"/>
      <c r="D31" s="1">
        <v>28000</v>
      </c>
      <c r="E31" s="1" t="s">
        <v>26</v>
      </c>
      <c r="F31" s="1" t="s">
        <v>26</v>
      </c>
      <c r="G31" s="1">
        <v>37000</v>
      </c>
      <c r="H31" s="1" t="s">
        <v>26</v>
      </c>
      <c r="I31" s="1" t="s">
        <v>26</v>
      </c>
      <c r="J31" s="1" t="s">
        <v>26</v>
      </c>
      <c r="K31" s="1" t="s">
        <v>26</v>
      </c>
      <c r="L31" s="1" t="s">
        <v>26</v>
      </c>
      <c r="M31" s="1" t="s">
        <v>26</v>
      </c>
      <c r="N31" s="1" t="s">
        <v>26</v>
      </c>
      <c r="O31" s="1" t="s">
        <v>26</v>
      </c>
      <c r="P31">
        <f t="shared" si="1"/>
        <v>65000</v>
      </c>
    </row>
    <row r="32" spans="1:16" x14ac:dyDescent="0.2">
      <c r="A32" s="9" t="s">
        <v>37</v>
      </c>
      <c r="B32" s="10"/>
      <c r="C32" s="11"/>
      <c r="D32" s="1">
        <v>667</v>
      </c>
      <c r="E32" s="1">
        <v>667</v>
      </c>
      <c r="F32" s="1">
        <v>667</v>
      </c>
      <c r="G32" s="1">
        <v>667</v>
      </c>
      <c r="H32" s="1">
        <v>667</v>
      </c>
      <c r="I32" s="1">
        <v>667</v>
      </c>
      <c r="J32" s="1">
        <v>667</v>
      </c>
      <c r="K32" s="1">
        <v>667</v>
      </c>
      <c r="L32" s="1">
        <v>667</v>
      </c>
      <c r="M32" s="1">
        <v>667</v>
      </c>
      <c r="N32" s="1">
        <v>667</v>
      </c>
      <c r="O32" s="1">
        <v>667</v>
      </c>
      <c r="P32">
        <f t="shared" si="1"/>
        <v>8004</v>
      </c>
    </row>
    <row r="33" spans="1:16" x14ac:dyDescent="0.2">
      <c r="A33" s="9" t="s">
        <v>38</v>
      </c>
      <c r="B33" s="10"/>
      <c r="C33" s="11"/>
      <c r="D33" s="1">
        <v>6480</v>
      </c>
      <c r="E33" s="1">
        <v>6480</v>
      </c>
      <c r="F33" s="1">
        <v>6480</v>
      </c>
      <c r="G33" s="1">
        <v>6480</v>
      </c>
      <c r="H33" s="1">
        <v>6480</v>
      </c>
      <c r="I33" s="1">
        <v>6480</v>
      </c>
      <c r="J33" s="1">
        <v>6480</v>
      </c>
      <c r="K33" s="1">
        <v>6480</v>
      </c>
      <c r="L33" s="1">
        <v>6480</v>
      </c>
      <c r="M33" s="1">
        <v>6480</v>
      </c>
      <c r="N33" s="1">
        <v>6480</v>
      </c>
      <c r="O33" s="1">
        <v>6480</v>
      </c>
      <c r="P33">
        <f t="shared" si="1"/>
        <v>77760</v>
      </c>
    </row>
    <row r="34" spans="1:16" x14ac:dyDescent="0.2">
      <c r="A34" s="9" t="s">
        <v>39</v>
      </c>
      <c r="B34" s="10"/>
      <c r="C34" s="11"/>
      <c r="D34" s="1"/>
      <c r="E34" s="1"/>
      <c r="F34" s="1">
        <v>779000</v>
      </c>
      <c r="G34" s="1"/>
      <c r="H34" s="1"/>
      <c r="I34" s="1"/>
      <c r="J34" s="1"/>
      <c r="K34" s="1"/>
      <c r="L34" s="1"/>
      <c r="M34" s="1"/>
      <c r="N34" s="1"/>
      <c r="O34" s="1"/>
      <c r="P34">
        <f t="shared" si="1"/>
        <v>779000</v>
      </c>
    </row>
    <row r="35" spans="1:16" x14ac:dyDescent="0.2">
      <c r="A35" s="9" t="s">
        <v>40</v>
      </c>
      <c r="B35" s="10"/>
      <c r="C35" s="11"/>
      <c r="D35" s="1"/>
      <c r="E35" s="1" t="s">
        <v>41</v>
      </c>
      <c r="F35" s="1" t="s">
        <v>26</v>
      </c>
      <c r="G35" s="1" t="s">
        <v>26</v>
      </c>
      <c r="H35" s="1">
        <v>7000</v>
      </c>
      <c r="I35" s="1" t="s">
        <v>26</v>
      </c>
      <c r="J35" s="1" t="s">
        <v>26</v>
      </c>
      <c r="K35" s="1" t="s">
        <v>26</v>
      </c>
      <c r="L35" t="s">
        <v>26</v>
      </c>
      <c r="M35" s="1">
        <v>7000</v>
      </c>
      <c r="N35" s="1" t="s">
        <v>26</v>
      </c>
      <c r="P35">
        <f t="shared" si="1"/>
        <v>14000</v>
      </c>
    </row>
    <row r="36" spans="1:16" x14ac:dyDescent="0.2">
      <c r="A36" s="9" t="s">
        <v>42</v>
      </c>
      <c r="B36" s="10"/>
      <c r="C36" s="11"/>
      <c r="D36" s="1">
        <f>D40*-0.078</f>
        <v>1872</v>
      </c>
      <c r="E36" s="1">
        <f>D44*-0.078</f>
        <v>1186.848</v>
      </c>
      <c r="F36" s="1"/>
      <c r="G36" s="1">
        <f>F44*-0.078</f>
        <v>52288.950440064</v>
      </c>
      <c r="H36" s="1">
        <f>G44*-0.078</f>
        <v>44178.428574388992</v>
      </c>
      <c r="I36" s="1">
        <f>H44*-0.078</f>
        <v>41093.172003191336</v>
      </c>
      <c r="J36" s="1">
        <f>I44*-0.078</f>
        <v>27983.023419440258</v>
      </c>
      <c r="K36" s="1">
        <f>J44*-0.078</f>
        <v>10414.461246156598</v>
      </c>
      <c r="L36" t="s">
        <v>26</v>
      </c>
      <c r="P36">
        <f t="shared" si="1"/>
        <v>179016.88368324118</v>
      </c>
    </row>
    <row r="37" spans="1:16" x14ac:dyDescent="0.2">
      <c r="A37" s="9"/>
      <c r="B37" s="10"/>
      <c r="C37" s="11"/>
      <c r="D37" s="2"/>
      <c r="E37" s="2"/>
      <c r="F37" s="2"/>
      <c r="G37" s="2"/>
      <c r="H37" s="2"/>
      <c r="I37" s="2"/>
    </row>
    <row r="38" spans="1:16" ht="13.5" thickBot="1" x14ac:dyDescent="0.25">
      <c r="A38" s="19" t="s">
        <v>43</v>
      </c>
      <c r="B38" s="20"/>
      <c r="C38" s="21"/>
      <c r="D38" s="4">
        <f t="shared" ref="D38:O38" si="2">SUM(D17:D37)</f>
        <v>238936</v>
      </c>
      <c r="E38" s="4">
        <f t="shared" si="2"/>
        <v>154550.848</v>
      </c>
      <c r="F38" s="4">
        <f t="shared" si="2"/>
        <v>1090814</v>
      </c>
      <c r="G38" s="4">
        <f t="shared" si="2"/>
        <v>247352.95044006401</v>
      </c>
      <c r="H38" s="4">
        <f t="shared" si="2"/>
        <v>279492.42857438896</v>
      </c>
      <c r="I38" s="4">
        <f t="shared" si="2"/>
        <v>202907.17200319134</v>
      </c>
      <c r="J38" s="4">
        <f t="shared" si="2"/>
        <v>186047.02341944026</v>
      </c>
      <c r="K38" s="4">
        <f t="shared" si="2"/>
        <v>159728.4612461566</v>
      </c>
      <c r="L38" s="4">
        <f t="shared" si="2"/>
        <v>162814</v>
      </c>
      <c r="M38" s="4">
        <f t="shared" si="2"/>
        <v>175064</v>
      </c>
      <c r="N38" s="4">
        <f t="shared" si="2"/>
        <v>149314</v>
      </c>
      <c r="O38" s="4">
        <f t="shared" si="2"/>
        <v>161814</v>
      </c>
      <c r="P38" s="5"/>
    </row>
    <row r="39" spans="1:16" x14ac:dyDescent="0.2">
      <c r="A39" s="43"/>
      <c r="B39" s="4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</row>
    <row r="40" spans="1:16" x14ac:dyDescent="0.2">
      <c r="A40" s="22" t="s">
        <v>44</v>
      </c>
      <c r="B40" s="23"/>
      <c r="C40" s="24"/>
      <c r="D40" s="2">
        <v>-24000</v>
      </c>
      <c r="E40" s="2">
        <f>D44</f>
        <v>-15216</v>
      </c>
      <c r="F40" s="2">
        <f t="shared" ref="F40:O40" si="3">E44</f>
        <v>106530.152</v>
      </c>
      <c r="G40" s="2">
        <f t="shared" si="3"/>
        <v>-670371.15948799998</v>
      </c>
      <c r="H40" s="2">
        <f t="shared" si="3"/>
        <v>-566390.10992806405</v>
      </c>
      <c r="I40" s="2">
        <f t="shared" si="3"/>
        <v>-526835.53850245301</v>
      </c>
      <c r="J40" s="2">
        <f t="shared" si="3"/>
        <v>-358756.71050564433</v>
      </c>
      <c r="K40" s="2">
        <f t="shared" si="3"/>
        <v>-133518.73392508458</v>
      </c>
      <c r="L40" s="2">
        <f t="shared" si="3"/>
        <v>149728.80482875882</v>
      </c>
      <c r="M40" s="2">
        <f t="shared" si="3"/>
        <v>333356.61789916933</v>
      </c>
      <c r="N40" s="2">
        <f t="shared" si="3"/>
        <v>574208.58850152278</v>
      </c>
      <c r="O40" s="2">
        <f t="shared" si="3"/>
        <v>818866.269457608</v>
      </c>
    </row>
    <row r="41" spans="1:16" x14ac:dyDescent="0.2">
      <c r="A41" s="22"/>
      <c r="B41" s="23"/>
      <c r="C41" s="24"/>
      <c r="D41" s="2"/>
      <c r="E41" s="2"/>
      <c r="F41" s="2"/>
      <c r="G41" s="2"/>
      <c r="H41" s="2"/>
      <c r="I41" s="2"/>
    </row>
    <row r="42" spans="1:16" x14ac:dyDescent="0.2">
      <c r="A42" s="25" t="s">
        <v>45</v>
      </c>
      <c r="B42" s="26"/>
      <c r="C42" s="27"/>
      <c r="D42" s="2">
        <f t="shared" ref="D42:O42" si="4">D11-D38</f>
        <v>8784</v>
      </c>
      <c r="E42" s="2">
        <f t="shared" si="4"/>
        <v>121746.152</v>
      </c>
      <c r="F42" s="2">
        <f t="shared" si="4"/>
        <v>-776901.31148799998</v>
      </c>
      <c r="G42" s="2">
        <f t="shared" si="4"/>
        <v>103981.04955993599</v>
      </c>
      <c r="H42" s="2">
        <f t="shared" si="4"/>
        <v>39554.571425611037</v>
      </c>
      <c r="I42" s="2">
        <f t="shared" si="4"/>
        <v>168078.82799680866</v>
      </c>
      <c r="J42" s="2">
        <f t="shared" si="4"/>
        <v>225237.97658055974</v>
      </c>
      <c r="K42" s="2">
        <f t="shared" si="4"/>
        <v>283247.5387538434</v>
      </c>
      <c r="L42" s="2">
        <f t="shared" si="4"/>
        <v>183627.81307041051</v>
      </c>
      <c r="M42" s="2">
        <f t="shared" si="4"/>
        <v>240851.97060235345</v>
      </c>
      <c r="N42" s="2">
        <f t="shared" si="4"/>
        <v>244657.68095608527</v>
      </c>
      <c r="O42" s="2">
        <f t="shared" si="4"/>
        <v>175582.51108962606</v>
      </c>
    </row>
    <row r="43" spans="1:16" x14ac:dyDescent="0.2">
      <c r="A43" s="25"/>
      <c r="B43" s="26"/>
      <c r="C43" s="2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6" ht="13.5" thickBot="1" x14ac:dyDescent="0.25">
      <c r="A44" s="28" t="s">
        <v>46</v>
      </c>
      <c r="B44" s="29"/>
      <c r="C44" s="30"/>
      <c r="D44" s="4">
        <f>D40+D42</f>
        <v>-15216</v>
      </c>
      <c r="E44" s="4">
        <f t="shared" ref="E44:O44" si="5">E40+E42</f>
        <v>106530.152</v>
      </c>
      <c r="F44" s="4">
        <f t="shared" si="5"/>
        <v>-670371.15948799998</v>
      </c>
      <c r="G44" s="4">
        <f t="shared" si="5"/>
        <v>-566390.10992806405</v>
      </c>
      <c r="H44" s="4">
        <f t="shared" si="5"/>
        <v>-526835.53850245301</v>
      </c>
      <c r="I44" s="4">
        <f t="shared" si="5"/>
        <v>-358756.71050564433</v>
      </c>
      <c r="J44" s="4">
        <f t="shared" si="5"/>
        <v>-133518.73392508458</v>
      </c>
      <c r="K44" s="4">
        <f t="shared" si="5"/>
        <v>149728.80482875882</v>
      </c>
      <c r="L44" s="4">
        <f t="shared" si="5"/>
        <v>333356.61789916933</v>
      </c>
      <c r="M44" s="4">
        <f t="shared" si="5"/>
        <v>574208.58850152278</v>
      </c>
      <c r="N44" s="4">
        <f t="shared" si="5"/>
        <v>818866.269457608</v>
      </c>
      <c r="O44" s="4">
        <f t="shared" si="5"/>
        <v>994448.780547234</v>
      </c>
      <c r="P44" s="5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21"/>
  <sheetViews>
    <sheetView workbookViewId="0">
      <selection activeCell="L48" sqref="L48"/>
    </sheetView>
  </sheetViews>
  <sheetFormatPr defaultColWidth="8.85546875" defaultRowHeight="12.75" x14ac:dyDescent="0.2"/>
  <cols>
    <col min="2" max="2" width="16.85546875" bestFit="1" customWidth="1"/>
    <col min="3" max="3" width="29.140625" customWidth="1"/>
    <col min="4" max="4" width="15.140625" bestFit="1" customWidth="1"/>
    <col min="5" max="5" width="14.5703125" bestFit="1" customWidth="1"/>
    <col min="6" max="6" width="17.140625" bestFit="1" customWidth="1"/>
    <col min="7" max="7" width="24.85546875" bestFit="1" customWidth="1"/>
    <col min="8" max="8" width="17.140625" bestFit="1" customWidth="1"/>
    <col min="10" max="10" width="15.5703125" bestFit="1" customWidth="1"/>
  </cols>
  <sheetData>
    <row r="4" spans="1:10" ht="23.25" x14ac:dyDescent="0.35">
      <c r="B4" s="37"/>
      <c r="C4" s="37" t="s">
        <v>47</v>
      </c>
      <c r="D4" s="37"/>
      <c r="E4" s="37"/>
      <c r="F4" s="37"/>
      <c r="G4" s="37"/>
      <c r="H4" s="37"/>
    </row>
    <row r="5" spans="1:10" ht="23.25" x14ac:dyDescent="0.35">
      <c r="B5" s="37"/>
      <c r="C5" s="37" t="s">
        <v>48</v>
      </c>
      <c r="D5" s="37" t="s">
        <v>49</v>
      </c>
      <c r="E5" s="51" t="s">
        <v>50</v>
      </c>
      <c r="F5" s="51"/>
      <c r="G5" s="37" t="s">
        <v>51</v>
      </c>
      <c r="H5" s="37" t="s">
        <v>12</v>
      </c>
    </row>
    <row r="6" spans="1:10" ht="23.25" x14ac:dyDescent="0.35">
      <c r="B6" s="37"/>
      <c r="C6" s="37"/>
      <c r="D6" s="37"/>
      <c r="E6" s="38">
        <v>0.52</v>
      </c>
      <c r="F6" s="38">
        <v>-0.05</v>
      </c>
      <c r="G6" s="38" t="s">
        <v>52</v>
      </c>
      <c r="H6" s="37" t="s">
        <v>49</v>
      </c>
      <c r="J6" s="38" t="s">
        <v>53</v>
      </c>
    </row>
    <row r="7" spans="1:10" ht="23.25" x14ac:dyDescent="0.35">
      <c r="A7" t="s">
        <v>0</v>
      </c>
      <c r="B7" s="39">
        <v>225119</v>
      </c>
      <c r="C7" s="40">
        <f>B7*0.6</f>
        <v>135071.4</v>
      </c>
      <c r="D7" s="41">
        <f>B7*0.4</f>
        <v>90047.6</v>
      </c>
      <c r="E7" s="35">
        <f>D18*0.52</f>
        <v>70904.704000000012</v>
      </c>
      <c r="F7" s="35">
        <f>E7*0.95</f>
        <v>67359.468800000002</v>
      </c>
      <c r="G7" s="35">
        <f>D17*0.47</f>
        <v>45289.2</v>
      </c>
      <c r="H7" s="40">
        <f t="shared" ref="H7:H19" si="0">F7+G7</f>
        <v>112648.6688</v>
      </c>
      <c r="J7" s="39">
        <f>D19-H19</f>
        <v>65984.918000000063</v>
      </c>
    </row>
    <row r="8" spans="1:10" ht="23.25" x14ac:dyDescent="0.35">
      <c r="A8" t="s">
        <v>54</v>
      </c>
      <c r="B8" s="39">
        <v>278128</v>
      </c>
      <c r="C8" s="40">
        <f>B8*0.6</f>
        <v>166876.79999999999</v>
      </c>
      <c r="D8" s="41">
        <f t="shared" ref="D8:D18" si="1">B8*0.4</f>
        <v>111251.20000000001</v>
      </c>
      <c r="E8" s="35">
        <f>D7*0.52</f>
        <v>46824.752000000008</v>
      </c>
      <c r="F8" s="35">
        <f t="shared" ref="F8:F18" si="2">E8*0.95</f>
        <v>44483.514400000007</v>
      </c>
      <c r="G8" s="35">
        <f>D18*0.47</f>
        <v>64086.944000000003</v>
      </c>
      <c r="H8" s="40">
        <f t="shared" si="0"/>
        <v>108570.4584</v>
      </c>
    </row>
    <row r="9" spans="1:10" ht="23.25" x14ac:dyDescent="0.35">
      <c r="A9" t="s">
        <v>55</v>
      </c>
      <c r="B9" s="39">
        <v>351111</v>
      </c>
      <c r="C9" s="40">
        <f t="shared" ref="C9:C18" si="3">B9*0.6</f>
        <v>210666.6</v>
      </c>
      <c r="D9" s="41">
        <f t="shared" si="1"/>
        <v>140444.4</v>
      </c>
      <c r="E9" s="35">
        <f t="shared" ref="E9:E18" si="4">D8*0.52</f>
        <v>57850.624000000011</v>
      </c>
      <c r="F9" s="35">
        <f t="shared" si="2"/>
        <v>54958.092800000006</v>
      </c>
      <c r="G9" s="35">
        <f>D7*0.47</f>
        <v>42322.372000000003</v>
      </c>
      <c r="H9" s="40">
        <f t="shared" si="0"/>
        <v>97280.464800000016</v>
      </c>
    </row>
    <row r="10" spans="1:10" ht="23.25" x14ac:dyDescent="0.35">
      <c r="A10" t="s">
        <v>56</v>
      </c>
      <c r="B10" s="39">
        <v>382777</v>
      </c>
      <c r="C10" s="40">
        <f t="shared" si="3"/>
        <v>229666.19999999998</v>
      </c>
      <c r="D10" s="41">
        <f t="shared" si="1"/>
        <v>153110.80000000002</v>
      </c>
      <c r="E10" s="35">
        <f t="shared" si="4"/>
        <v>73031.088000000003</v>
      </c>
      <c r="F10" s="35">
        <f t="shared" si="2"/>
        <v>69379.533599999995</v>
      </c>
      <c r="G10" s="35">
        <f t="shared" ref="G10:G18" si="5">D8*0.47</f>
        <v>52288.064000000006</v>
      </c>
      <c r="H10" s="40">
        <f t="shared" si="0"/>
        <v>121667.59760000001</v>
      </c>
    </row>
    <row r="11" spans="1:10" ht="23.25" x14ac:dyDescent="0.35">
      <c r="A11" t="s">
        <v>57</v>
      </c>
      <c r="B11" s="39">
        <v>295669</v>
      </c>
      <c r="C11" s="40">
        <f t="shared" si="3"/>
        <v>177401.4</v>
      </c>
      <c r="D11" s="41">
        <f t="shared" si="1"/>
        <v>118267.6</v>
      </c>
      <c r="E11" s="35">
        <f t="shared" si="4"/>
        <v>79617.616000000009</v>
      </c>
      <c r="F11" s="35">
        <f t="shared" si="2"/>
        <v>75636.73520000001</v>
      </c>
      <c r="G11" s="35">
        <f t="shared" si="5"/>
        <v>66008.867999999988</v>
      </c>
      <c r="H11" s="40">
        <f t="shared" si="0"/>
        <v>141645.60320000001</v>
      </c>
    </row>
    <row r="12" spans="1:10" ht="23.25" x14ac:dyDescent="0.35">
      <c r="A12" t="s">
        <v>58</v>
      </c>
      <c r="B12" s="39">
        <v>401000</v>
      </c>
      <c r="C12" s="40">
        <f t="shared" si="3"/>
        <v>240600</v>
      </c>
      <c r="D12" s="41">
        <f t="shared" si="1"/>
        <v>160400</v>
      </c>
      <c r="E12" s="35">
        <f t="shared" si="4"/>
        <v>61499.152000000002</v>
      </c>
      <c r="F12" s="35">
        <f t="shared" si="2"/>
        <v>58424.1944</v>
      </c>
      <c r="G12" s="35">
        <f t="shared" si="5"/>
        <v>71962.076000000001</v>
      </c>
      <c r="H12" s="40">
        <f t="shared" si="0"/>
        <v>130386.27040000001</v>
      </c>
    </row>
    <row r="13" spans="1:10" ht="23.25" x14ac:dyDescent="0.35">
      <c r="A13" t="s">
        <v>6</v>
      </c>
      <c r="B13" s="39">
        <v>460770</v>
      </c>
      <c r="C13" s="40">
        <f t="shared" si="3"/>
        <v>276462</v>
      </c>
      <c r="D13" s="41">
        <f t="shared" si="1"/>
        <v>184308</v>
      </c>
      <c r="E13" s="35">
        <f t="shared" si="4"/>
        <v>83408</v>
      </c>
      <c r="F13" s="35">
        <f t="shared" si="2"/>
        <v>79237.599999999991</v>
      </c>
      <c r="G13" s="35">
        <f t="shared" si="5"/>
        <v>55585.771999999997</v>
      </c>
      <c r="H13" s="40">
        <f t="shared" si="0"/>
        <v>134823.37199999997</v>
      </c>
    </row>
    <row r="14" spans="1:10" ht="23.25" x14ac:dyDescent="0.35">
      <c r="A14" t="s">
        <v>7</v>
      </c>
      <c r="B14" s="39">
        <v>460900</v>
      </c>
      <c r="C14" s="40">
        <f t="shared" si="3"/>
        <v>276540</v>
      </c>
      <c r="D14" s="41">
        <f t="shared" si="1"/>
        <v>184360</v>
      </c>
      <c r="E14" s="35">
        <f t="shared" si="4"/>
        <v>95840.16</v>
      </c>
      <c r="F14" s="35">
        <f t="shared" si="2"/>
        <v>91048.152000000002</v>
      </c>
      <c r="G14" s="35">
        <f t="shared" si="5"/>
        <v>75388</v>
      </c>
      <c r="H14" s="40">
        <f t="shared" si="0"/>
        <v>166436.152</v>
      </c>
    </row>
    <row r="15" spans="1:10" ht="23.25" x14ac:dyDescent="0.35">
      <c r="A15" t="s">
        <v>8</v>
      </c>
      <c r="B15" s="39">
        <v>534526</v>
      </c>
      <c r="C15" s="40">
        <f>B15*0.3</f>
        <v>160357.79999999999</v>
      </c>
      <c r="D15" s="41">
        <f>B15*0.7</f>
        <v>374168.19999999995</v>
      </c>
      <c r="E15" s="35">
        <f t="shared" si="4"/>
        <v>95867.199999999997</v>
      </c>
      <c r="F15" s="35">
        <f t="shared" si="2"/>
        <v>91073.84</v>
      </c>
      <c r="G15" s="35">
        <f t="shared" si="5"/>
        <v>86624.76</v>
      </c>
      <c r="H15" s="40">
        <f t="shared" si="0"/>
        <v>177698.59999999998</v>
      </c>
    </row>
    <row r="16" spans="1:10" ht="23.25" x14ac:dyDescent="0.35">
      <c r="A16" t="s">
        <v>59</v>
      </c>
      <c r="B16" s="39">
        <v>209600</v>
      </c>
      <c r="C16" s="40">
        <f t="shared" si="3"/>
        <v>125760</v>
      </c>
      <c r="D16" s="41">
        <f t="shared" si="1"/>
        <v>83840</v>
      </c>
      <c r="E16" s="35">
        <f t="shared" si="4"/>
        <v>194567.46399999998</v>
      </c>
      <c r="F16" s="35">
        <f t="shared" si="2"/>
        <v>184839.09079999998</v>
      </c>
      <c r="G16" s="35">
        <f t="shared" si="5"/>
        <v>86649.2</v>
      </c>
      <c r="H16" s="40">
        <f t="shared" si="0"/>
        <v>271488.29079999996</v>
      </c>
    </row>
    <row r="17" spans="1:8" ht="23.25" x14ac:dyDescent="0.35">
      <c r="A17" t="s">
        <v>10</v>
      </c>
      <c r="B17" s="39">
        <v>240900</v>
      </c>
      <c r="C17" s="40">
        <f t="shared" si="3"/>
        <v>144540</v>
      </c>
      <c r="D17" s="41">
        <f t="shared" si="1"/>
        <v>96360</v>
      </c>
      <c r="E17" s="35">
        <f t="shared" si="4"/>
        <v>43596.800000000003</v>
      </c>
      <c r="F17" s="35">
        <f t="shared" si="2"/>
        <v>41416.959999999999</v>
      </c>
      <c r="G17" s="35">
        <f t="shared" si="5"/>
        <v>175859.05399999997</v>
      </c>
      <c r="H17" s="40">
        <f t="shared" si="0"/>
        <v>217276.01399999997</v>
      </c>
    </row>
    <row r="18" spans="1:8" ht="23.25" x14ac:dyDescent="0.35">
      <c r="A18" t="s">
        <v>11</v>
      </c>
      <c r="B18" s="39">
        <v>340888</v>
      </c>
      <c r="C18" s="40">
        <f t="shared" si="3"/>
        <v>204532.8</v>
      </c>
      <c r="D18" s="41">
        <f t="shared" si="1"/>
        <v>136355.20000000001</v>
      </c>
      <c r="E18" s="35">
        <f t="shared" si="4"/>
        <v>50107.200000000004</v>
      </c>
      <c r="F18" s="35">
        <f t="shared" si="2"/>
        <v>47601.840000000004</v>
      </c>
      <c r="G18" s="35">
        <f t="shared" si="5"/>
        <v>39404.799999999996</v>
      </c>
      <c r="H18" s="40">
        <f t="shared" si="0"/>
        <v>87006.64</v>
      </c>
    </row>
    <row r="19" spans="1:8" ht="23.25" x14ac:dyDescent="0.35">
      <c r="B19" s="39">
        <f>SUM(B7:B18)</f>
        <v>4181388</v>
      </c>
      <c r="C19" s="37"/>
      <c r="D19" s="39">
        <f>SUM(D7:D18)</f>
        <v>1832913</v>
      </c>
      <c r="E19" s="35"/>
      <c r="F19" s="35">
        <f>SUM(F6:F18)</f>
        <v>905458.97199999995</v>
      </c>
      <c r="G19" s="35">
        <f>D19*0.47</f>
        <v>861469.11</v>
      </c>
      <c r="H19" s="35">
        <f t="shared" si="0"/>
        <v>1766928.0819999999</v>
      </c>
    </row>
    <row r="21" spans="1:8" x14ac:dyDescent="0.2">
      <c r="E21" s="42"/>
    </row>
  </sheetData>
  <mergeCells count="1">
    <mergeCell ref="E5:F5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Q50"/>
  <sheetViews>
    <sheetView tabSelected="1" topLeftCell="B1" zoomScale="122" zoomScaleNormal="122" workbookViewId="0">
      <selection activeCell="I2" sqref="I2:K2"/>
    </sheetView>
  </sheetViews>
  <sheetFormatPr defaultColWidth="8.85546875" defaultRowHeight="12.75" x14ac:dyDescent="0.2"/>
  <cols>
    <col min="5" max="5" width="10.7109375" customWidth="1"/>
    <col min="17" max="17" width="9.140625" bestFit="1" customWidth="1"/>
  </cols>
  <sheetData>
    <row r="2" spans="2:17" x14ac:dyDescent="0.2">
      <c r="I2" s="52"/>
      <c r="J2" s="52"/>
      <c r="K2" s="52"/>
    </row>
    <row r="4" spans="2:17" x14ac:dyDescent="0.2">
      <c r="B4" s="6"/>
      <c r="C4" s="7"/>
      <c r="D4" s="8"/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1" t="s">
        <v>10</v>
      </c>
      <c r="P4" s="31" t="s">
        <v>11</v>
      </c>
      <c r="Q4" s="32" t="s">
        <v>12</v>
      </c>
    </row>
    <row r="5" spans="2:17" x14ac:dyDescent="0.2">
      <c r="B5" s="12"/>
      <c r="C5" s="13"/>
      <c r="D5" s="14"/>
      <c r="E5" s="33" t="s">
        <v>13</v>
      </c>
      <c r="F5" s="33" t="s">
        <v>13</v>
      </c>
      <c r="G5" s="33" t="s">
        <v>13</v>
      </c>
      <c r="H5" s="33" t="s">
        <v>13</v>
      </c>
      <c r="I5" s="33" t="s">
        <v>13</v>
      </c>
      <c r="J5" s="33" t="s">
        <v>13</v>
      </c>
      <c r="K5" s="33" t="s">
        <v>13</v>
      </c>
      <c r="L5" s="33" t="s">
        <v>13</v>
      </c>
      <c r="M5" s="33" t="s">
        <v>13</v>
      </c>
      <c r="N5" s="33" t="s">
        <v>13</v>
      </c>
      <c r="O5" s="33" t="s">
        <v>13</v>
      </c>
      <c r="P5" s="33" t="s">
        <v>13</v>
      </c>
      <c r="Q5" s="34" t="s">
        <v>13</v>
      </c>
    </row>
    <row r="6" spans="2:17" x14ac:dyDescent="0.2">
      <c r="B6" s="6"/>
      <c r="C6" s="7"/>
      <c r="D6" s="8"/>
      <c r="E6" s="2"/>
      <c r="F6" s="2"/>
      <c r="G6" s="2"/>
      <c r="H6" s="2"/>
      <c r="I6" s="2"/>
      <c r="J6" s="2"/>
    </row>
    <row r="7" spans="2:17" x14ac:dyDescent="0.2">
      <c r="B7" s="9"/>
      <c r="C7" s="10"/>
      <c r="D7" s="11"/>
      <c r="E7" s="2"/>
      <c r="F7" s="2"/>
      <c r="G7" s="2"/>
      <c r="H7" s="2"/>
      <c r="I7" s="2"/>
      <c r="J7" s="2"/>
    </row>
    <row r="8" spans="2:17" x14ac:dyDescent="0.2">
      <c r="B8" s="19" t="s">
        <v>14</v>
      </c>
      <c r="C8" s="17"/>
      <c r="D8" s="18"/>
      <c r="E8" s="15"/>
      <c r="F8" s="15"/>
      <c r="G8" s="15"/>
      <c r="H8" s="15"/>
      <c r="I8" s="15"/>
      <c r="J8" s="15"/>
      <c r="K8" s="16"/>
      <c r="L8" s="16"/>
      <c r="M8" s="16"/>
      <c r="N8" s="16"/>
      <c r="O8" s="16"/>
      <c r="P8" s="16"/>
      <c r="Q8" s="16"/>
    </row>
    <row r="9" spans="2:17" x14ac:dyDescent="0.2">
      <c r="B9" s="9" t="s">
        <v>15</v>
      </c>
      <c r="C9" s="10"/>
      <c r="D9" s="11"/>
      <c r="E9" s="1">
        <v>229448</v>
      </c>
      <c r="F9" s="1">
        <v>178931</v>
      </c>
      <c r="G9" s="1">
        <v>174603</v>
      </c>
      <c r="H9" s="36">
        <v>171067</v>
      </c>
      <c r="I9" s="36">
        <v>195360</v>
      </c>
      <c r="J9" s="36">
        <v>228270</v>
      </c>
      <c r="K9" s="36">
        <v>240360</v>
      </c>
      <c r="L9" s="36">
        <v>288450</v>
      </c>
      <c r="M9" s="36">
        <v>208072</v>
      </c>
      <c r="N9" s="36">
        <v>240480</v>
      </c>
      <c r="O9" s="36">
        <v>225048</v>
      </c>
      <c r="P9" s="36">
        <v>204540</v>
      </c>
      <c r="Q9">
        <f>SUM(E9:P9)</f>
        <v>2584629</v>
      </c>
    </row>
    <row r="10" spans="2:17" x14ac:dyDescent="0.2">
      <c r="B10" s="9" t="s">
        <v>16</v>
      </c>
      <c r="C10" s="10"/>
      <c r="D10" s="11"/>
      <c r="E10" s="1">
        <v>137877</v>
      </c>
      <c r="F10" s="1">
        <v>139654</v>
      </c>
      <c r="G10" s="1">
        <v>130822</v>
      </c>
      <c r="H10" s="36">
        <v>113568</v>
      </c>
      <c r="I10" s="36">
        <v>111047</v>
      </c>
      <c r="J10" s="36">
        <v>117939</v>
      </c>
      <c r="K10" s="36">
        <v>136390</v>
      </c>
      <c r="L10" s="36">
        <v>150683</v>
      </c>
      <c r="M10" s="36">
        <v>170309</v>
      </c>
      <c r="N10" s="36">
        <v>244562</v>
      </c>
      <c r="O10" s="36">
        <v>225889</v>
      </c>
      <c r="P10" s="36">
        <v>149466</v>
      </c>
      <c r="Q10">
        <f>SUM(E10:P10)</f>
        <v>1828206</v>
      </c>
    </row>
    <row r="11" spans="2:17" x14ac:dyDescent="0.2">
      <c r="B11" s="9" t="s">
        <v>18</v>
      </c>
      <c r="C11" s="10"/>
      <c r="D11" s="11"/>
      <c r="E11" s="2"/>
      <c r="F11" s="2">
        <f>E48*0.026</f>
        <v>13286.207999999999</v>
      </c>
      <c r="G11" s="2">
        <f t="shared" ref="G11:P11" si="0">F48*0.026</f>
        <v>15145.317407999999</v>
      </c>
      <c r="H11" s="2"/>
      <c r="I11" s="2">
        <f t="shared" si="0"/>
        <v>2136.1736729232634</v>
      </c>
      <c r="J11" s="2">
        <f t="shared" si="0"/>
        <v>5747.9941884192676</v>
      </c>
      <c r="K11" s="2">
        <f t="shared" si="0"/>
        <v>11661.434037318168</v>
      </c>
      <c r="L11" s="2">
        <f t="shared" si="0"/>
        <v>18652.689322288439</v>
      </c>
      <c r="M11" s="2">
        <f t="shared" si="0"/>
        <v>24538.275244667933</v>
      </c>
      <c r="N11" s="2">
        <f t="shared" si="0"/>
        <v>27962.534401029301</v>
      </c>
      <c r="O11" s="2">
        <f t="shared" si="0"/>
        <v>34494.450295456059</v>
      </c>
      <c r="P11" s="2">
        <f t="shared" si="0"/>
        <v>39399.726003137919</v>
      </c>
      <c r="Q11" s="2">
        <f>SUM(E11:P11)</f>
        <v>193024.80257324033</v>
      </c>
    </row>
    <row r="12" spans="2:17" ht="13.5" thickBot="1" x14ac:dyDescent="0.25">
      <c r="B12" s="19" t="s">
        <v>19</v>
      </c>
      <c r="C12" s="20"/>
      <c r="D12" s="21"/>
      <c r="E12" s="4">
        <f t="shared" ref="E12:P12" si="1">SUM(E9:E11)</f>
        <v>367325</v>
      </c>
      <c r="F12" s="4">
        <f t="shared" si="1"/>
        <v>331871.20799999998</v>
      </c>
      <c r="G12" s="4">
        <f t="shared" si="1"/>
        <v>320570.317408</v>
      </c>
      <c r="H12" s="4">
        <f t="shared" si="1"/>
        <v>284635</v>
      </c>
      <c r="I12" s="4">
        <f t="shared" si="1"/>
        <v>308543.17367292324</v>
      </c>
      <c r="J12" s="4">
        <f t="shared" si="1"/>
        <v>351956.99418841925</v>
      </c>
      <c r="K12" s="4">
        <f t="shared" si="1"/>
        <v>388411.43403731816</v>
      </c>
      <c r="L12" s="4">
        <f t="shared" si="1"/>
        <v>457785.68932228844</v>
      </c>
      <c r="M12" s="4">
        <f t="shared" si="1"/>
        <v>402919.27524466795</v>
      </c>
      <c r="N12" s="4">
        <f t="shared" si="1"/>
        <v>513004.53440102929</v>
      </c>
      <c r="O12" s="4">
        <f t="shared" si="1"/>
        <v>485431.45029545604</v>
      </c>
      <c r="P12" s="4">
        <f t="shared" si="1"/>
        <v>393405.72600313794</v>
      </c>
      <c r="Q12" s="5">
        <f>SUM(E12:P12)</f>
        <v>4605859.8025732413</v>
      </c>
    </row>
    <row r="13" spans="2:17" x14ac:dyDescent="0.2">
      <c r="B13" s="9"/>
      <c r="C13" s="10"/>
      <c r="D13" s="11"/>
      <c r="E13" s="3"/>
      <c r="F13" s="3"/>
      <c r="G13" s="3"/>
      <c r="H13" s="3"/>
      <c r="I13" s="3"/>
      <c r="J13" s="3"/>
    </row>
    <row r="14" spans="2:17" x14ac:dyDescent="0.2">
      <c r="B14" s="9"/>
      <c r="C14" s="10"/>
      <c r="D14" s="11"/>
      <c r="E14" s="3"/>
      <c r="F14" s="3"/>
      <c r="G14" s="3"/>
      <c r="H14" s="3"/>
      <c r="I14" s="3"/>
      <c r="J14" s="3"/>
    </row>
    <row r="15" spans="2:17" x14ac:dyDescent="0.2">
      <c r="B15" s="9"/>
      <c r="C15" s="10"/>
      <c r="D15" s="11"/>
      <c r="E15" s="2"/>
      <c r="F15" s="2"/>
      <c r="G15" s="2"/>
      <c r="H15" s="2"/>
      <c r="I15" s="2"/>
      <c r="J15" s="2"/>
    </row>
    <row r="16" spans="2:17" x14ac:dyDescent="0.2">
      <c r="B16" s="19" t="s">
        <v>20</v>
      </c>
      <c r="C16" s="17"/>
      <c r="D16" s="18"/>
      <c r="E16" s="15"/>
      <c r="F16" s="15"/>
      <c r="G16" s="15"/>
      <c r="H16" s="15"/>
      <c r="I16" s="15"/>
      <c r="J16" s="15"/>
      <c r="K16" s="16"/>
      <c r="L16" s="16"/>
      <c r="M16" s="16"/>
      <c r="N16" s="16"/>
      <c r="O16" s="16"/>
      <c r="P16" s="16"/>
      <c r="Q16" s="16"/>
    </row>
    <row r="17" spans="2:17" x14ac:dyDescent="0.2">
      <c r="B17" s="9"/>
      <c r="C17" s="10"/>
      <c r="D17" s="11"/>
      <c r="E17" s="2"/>
      <c r="F17" s="2"/>
      <c r="G17" s="2"/>
      <c r="H17" s="2"/>
      <c r="I17" s="2"/>
      <c r="J17" s="2"/>
    </row>
    <row r="18" spans="2:17" x14ac:dyDescent="0.2">
      <c r="B18" s="49" t="s">
        <v>21</v>
      </c>
      <c r="C18" s="10"/>
      <c r="D18" s="11"/>
      <c r="E18" s="2">
        <v>5800</v>
      </c>
      <c r="F18" s="2">
        <v>4000</v>
      </c>
      <c r="G18" s="2">
        <v>4000</v>
      </c>
      <c r="H18" s="2">
        <v>4000</v>
      </c>
      <c r="I18" s="2">
        <v>5800</v>
      </c>
      <c r="J18" s="2">
        <v>4000</v>
      </c>
      <c r="K18" s="2">
        <v>4000</v>
      </c>
      <c r="L18" s="2">
        <v>5800</v>
      </c>
      <c r="M18" s="2">
        <v>4000</v>
      </c>
      <c r="N18" s="2">
        <v>4000</v>
      </c>
      <c r="O18" s="2">
        <v>5800</v>
      </c>
      <c r="P18" s="2">
        <v>4000</v>
      </c>
      <c r="Q18">
        <f>SUM(E18:P18)</f>
        <v>55200</v>
      </c>
    </row>
    <row r="19" spans="2:17" x14ac:dyDescent="0.2">
      <c r="B19" s="49" t="s">
        <v>22</v>
      </c>
      <c r="C19" s="10"/>
      <c r="D19" s="11"/>
      <c r="E19" s="2"/>
      <c r="F19" s="2">
        <v>98000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>
        <f t="shared" ref="Q19:Q40" si="2">SUM(E19:P19)</f>
        <v>98000</v>
      </c>
    </row>
    <row r="20" spans="2:17" x14ac:dyDescent="0.2">
      <c r="B20" s="49" t="s">
        <v>23</v>
      </c>
      <c r="C20" s="10"/>
      <c r="D20" s="11"/>
      <c r="E20" s="2">
        <v>5000</v>
      </c>
      <c r="F20" s="2">
        <v>4100</v>
      </c>
      <c r="G20" s="2">
        <v>4100</v>
      </c>
      <c r="H20" s="2">
        <v>4100</v>
      </c>
      <c r="I20" s="2">
        <v>5000</v>
      </c>
      <c r="J20" s="2">
        <v>5000</v>
      </c>
      <c r="K20" s="2">
        <v>5000</v>
      </c>
      <c r="L20" s="2">
        <v>5000</v>
      </c>
      <c r="M20" s="2">
        <v>5000</v>
      </c>
      <c r="N20" s="2">
        <v>5000</v>
      </c>
      <c r="O20" s="2">
        <v>5000</v>
      </c>
      <c r="P20" s="2">
        <v>5000</v>
      </c>
      <c r="Q20">
        <f t="shared" si="2"/>
        <v>57300</v>
      </c>
    </row>
    <row r="21" spans="2:17" x14ac:dyDescent="0.2">
      <c r="B21" s="49" t="s">
        <v>66</v>
      </c>
      <c r="C21" s="10"/>
      <c r="D21" s="11"/>
      <c r="E21" s="2">
        <v>28000</v>
      </c>
      <c r="F21" s="1"/>
      <c r="G21" s="1"/>
      <c r="H21" s="1"/>
      <c r="I21" s="1">
        <v>52000</v>
      </c>
      <c r="J21" s="1"/>
      <c r="Q21">
        <f t="shared" si="2"/>
        <v>80000</v>
      </c>
    </row>
    <row r="22" spans="2:17" x14ac:dyDescent="0.2">
      <c r="B22" s="49" t="s">
        <v>60</v>
      </c>
      <c r="C22" s="10"/>
      <c r="D22" s="11"/>
      <c r="E22" s="2"/>
      <c r="F22" s="1"/>
      <c r="G22" s="1"/>
      <c r="H22" s="1"/>
      <c r="I22" s="2">
        <v>2560</v>
      </c>
      <c r="J22" s="1"/>
      <c r="N22">
        <v>2560</v>
      </c>
      <c r="Q22">
        <f>SUM(E22:P22)</f>
        <v>5120</v>
      </c>
    </row>
    <row r="23" spans="2:17" x14ac:dyDescent="0.2">
      <c r="B23" s="49" t="s">
        <v>63</v>
      </c>
      <c r="C23" s="10"/>
      <c r="D23" s="11"/>
      <c r="E23" s="2"/>
      <c r="F23" s="1"/>
      <c r="G23" s="1"/>
      <c r="H23" s="1"/>
      <c r="I23" s="1"/>
      <c r="J23" s="1"/>
      <c r="L23" s="2">
        <v>7150</v>
      </c>
      <c r="Q23">
        <f>SUM(E23:P23)</f>
        <v>7150</v>
      </c>
    </row>
    <row r="24" spans="2:17" x14ac:dyDescent="0.2">
      <c r="B24" s="49" t="s">
        <v>61</v>
      </c>
      <c r="C24" s="10"/>
      <c r="D24" s="11"/>
      <c r="E24" s="2">
        <v>50000</v>
      </c>
      <c r="F24" s="1">
        <v>50000</v>
      </c>
      <c r="G24" s="1">
        <v>50000</v>
      </c>
      <c r="H24" s="1"/>
      <c r="I24" s="1"/>
      <c r="J24" s="1"/>
      <c r="Q24">
        <f t="shared" si="2"/>
        <v>150000</v>
      </c>
    </row>
    <row r="25" spans="2:17" x14ac:dyDescent="0.2">
      <c r="B25" s="49" t="s">
        <v>64</v>
      </c>
      <c r="C25" s="10"/>
      <c r="D25" s="11"/>
      <c r="E25" s="2"/>
      <c r="F25" s="2"/>
      <c r="G25" s="2"/>
      <c r="H25" s="2"/>
      <c r="I25" s="2"/>
      <c r="J25" s="2"/>
      <c r="K25" s="2"/>
      <c r="L25" s="2"/>
      <c r="M25" s="2">
        <v>37500</v>
      </c>
      <c r="N25" s="2">
        <v>37500</v>
      </c>
      <c r="O25" s="2">
        <v>37500</v>
      </c>
      <c r="P25" s="2">
        <v>37500</v>
      </c>
      <c r="Q25">
        <f t="shared" si="2"/>
        <v>150000</v>
      </c>
    </row>
    <row r="26" spans="2:17" x14ac:dyDescent="0.2">
      <c r="B26" s="9" t="s">
        <v>27</v>
      </c>
      <c r="C26" s="10"/>
      <c r="D26" s="11"/>
      <c r="E26" s="2"/>
      <c r="F26" s="2"/>
      <c r="G26" s="2"/>
      <c r="H26" s="2"/>
      <c r="I26" s="2"/>
      <c r="J26" s="2"/>
      <c r="K26" s="2"/>
      <c r="L26" s="2">
        <v>109200</v>
      </c>
      <c r="M26" s="2">
        <v>109200</v>
      </c>
      <c r="N26" s="2">
        <v>109200</v>
      </c>
      <c r="O26" s="2">
        <v>109200</v>
      </c>
      <c r="P26" s="2">
        <v>109200</v>
      </c>
      <c r="Q26">
        <f>SUM(E26:P26)</f>
        <v>546000</v>
      </c>
    </row>
    <row r="27" spans="2:17" x14ac:dyDescent="0.2">
      <c r="B27" s="9" t="s">
        <v>65</v>
      </c>
      <c r="C27" s="10"/>
      <c r="D27" s="11"/>
      <c r="E27" s="2"/>
      <c r="F27" s="2"/>
      <c r="G27" s="2"/>
      <c r="H27" s="2"/>
      <c r="I27" s="2"/>
      <c r="J27" s="2"/>
      <c r="K27" s="2"/>
      <c r="L27" s="2"/>
      <c r="M27" s="2"/>
      <c r="N27" s="2">
        <v>18000</v>
      </c>
      <c r="O27" s="2"/>
      <c r="P27" s="2"/>
      <c r="Q27">
        <f>SUM(E27:P27)</f>
        <v>18000</v>
      </c>
    </row>
    <row r="28" spans="2:17" x14ac:dyDescent="0.2">
      <c r="B28" s="49" t="s">
        <v>29</v>
      </c>
      <c r="C28" s="10"/>
      <c r="D28" s="11"/>
      <c r="E28" s="1"/>
      <c r="F28" s="1"/>
      <c r="G28" s="1">
        <v>30000</v>
      </c>
      <c r="H28" s="1"/>
      <c r="I28" s="1"/>
      <c r="J28" s="1">
        <v>30000</v>
      </c>
      <c r="K28" s="1"/>
      <c r="L28" s="1"/>
      <c r="M28" s="1">
        <v>30000</v>
      </c>
      <c r="P28">
        <v>30000</v>
      </c>
      <c r="Q28">
        <f t="shared" si="2"/>
        <v>120000</v>
      </c>
    </row>
    <row r="29" spans="2:17" x14ac:dyDescent="0.2">
      <c r="B29" s="49" t="s">
        <v>30</v>
      </c>
      <c r="C29" s="10"/>
      <c r="D29" s="11"/>
      <c r="E29" s="1"/>
      <c r="F29" s="1">
        <v>18750</v>
      </c>
      <c r="G29" s="1"/>
      <c r="H29" s="1"/>
      <c r="I29" s="1">
        <v>18750</v>
      </c>
      <c r="J29" s="1"/>
      <c r="L29">
        <v>18750</v>
      </c>
      <c r="O29">
        <v>18750</v>
      </c>
      <c r="Q29">
        <f t="shared" si="2"/>
        <v>75000</v>
      </c>
    </row>
    <row r="30" spans="2:17" x14ac:dyDescent="0.2">
      <c r="B30" s="9" t="s">
        <v>31</v>
      </c>
      <c r="C30" s="10"/>
      <c r="D30" s="11"/>
      <c r="E30" s="1">
        <v>6000</v>
      </c>
      <c r="F30" s="1">
        <v>6000</v>
      </c>
      <c r="G30" s="1">
        <v>6000</v>
      </c>
      <c r="H30" s="1">
        <v>6000</v>
      </c>
      <c r="I30" s="1">
        <v>6000</v>
      </c>
      <c r="J30" s="1">
        <v>6000</v>
      </c>
      <c r="K30" s="1">
        <v>6000</v>
      </c>
      <c r="L30" s="1">
        <v>6000</v>
      </c>
      <c r="M30" s="1">
        <v>6000</v>
      </c>
      <c r="N30" s="1">
        <v>6000</v>
      </c>
      <c r="O30" s="1">
        <v>6000</v>
      </c>
      <c r="P30" s="1">
        <v>6000</v>
      </c>
      <c r="Q30">
        <f t="shared" si="2"/>
        <v>72000</v>
      </c>
    </row>
    <row r="31" spans="2:17" x14ac:dyDescent="0.2">
      <c r="B31" s="9" t="s">
        <v>33</v>
      </c>
      <c r="C31" s="10"/>
      <c r="D31" s="11"/>
      <c r="E31" s="1"/>
      <c r="F31" s="1"/>
      <c r="G31" s="1"/>
      <c r="H31" s="1"/>
      <c r="I31" s="1"/>
      <c r="J31" s="1"/>
      <c r="K31" s="1"/>
      <c r="L31" s="1"/>
      <c r="M31" s="1"/>
      <c r="N31" s="1"/>
      <c r="O31" s="1">
        <v>10000</v>
      </c>
      <c r="P31" s="1"/>
      <c r="Q31">
        <f t="shared" si="2"/>
        <v>10000</v>
      </c>
    </row>
    <row r="32" spans="2:17" x14ac:dyDescent="0.2">
      <c r="B32" s="49" t="s">
        <v>34</v>
      </c>
      <c r="C32" s="10"/>
      <c r="D32" s="11"/>
      <c r="E32" s="1">
        <v>40000</v>
      </c>
      <c r="F32" s="1">
        <v>40000</v>
      </c>
      <c r="G32" s="1">
        <v>40000</v>
      </c>
      <c r="H32" s="1">
        <v>40000</v>
      </c>
      <c r="I32" s="1">
        <v>40000</v>
      </c>
      <c r="J32" s="1">
        <v>40000</v>
      </c>
      <c r="K32" s="1">
        <v>40000</v>
      </c>
      <c r="L32" s="1">
        <v>40000</v>
      </c>
      <c r="M32" s="1">
        <v>40000</v>
      </c>
      <c r="N32" s="1">
        <v>40000</v>
      </c>
      <c r="O32" s="1">
        <v>40000</v>
      </c>
      <c r="P32" s="1">
        <v>40000</v>
      </c>
      <c r="Q32">
        <f>SUM(E32:P32)</f>
        <v>480000</v>
      </c>
    </row>
    <row r="33" spans="2:17" x14ac:dyDescent="0.2">
      <c r="B33" s="49" t="s">
        <v>35</v>
      </c>
      <c r="C33" s="10"/>
      <c r="D33" s="11"/>
      <c r="E33" s="1">
        <v>26667</v>
      </c>
      <c r="F33" s="1">
        <v>26667</v>
      </c>
      <c r="G33" s="1">
        <v>26667</v>
      </c>
      <c r="H33" s="1">
        <v>26667</v>
      </c>
      <c r="I33" s="1">
        <v>26667</v>
      </c>
      <c r="J33" s="1">
        <v>26667</v>
      </c>
      <c r="K33" s="1">
        <v>26667</v>
      </c>
      <c r="L33" s="1">
        <v>26667</v>
      </c>
      <c r="M33" s="1">
        <v>26667</v>
      </c>
      <c r="N33" s="1">
        <v>26667</v>
      </c>
      <c r="O33" s="1">
        <v>26667</v>
      </c>
      <c r="P33" s="1">
        <v>26667</v>
      </c>
      <c r="Q33">
        <f t="shared" si="2"/>
        <v>320004</v>
      </c>
    </row>
    <row r="34" spans="2:17" x14ac:dyDescent="0.2">
      <c r="B34" s="49" t="s">
        <v>62</v>
      </c>
      <c r="C34" s="10"/>
      <c r="D34" s="11"/>
      <c r="E34" s="1">
        <v>5500</v>
      </c>
      <c r="F34" s="1">
        <v>5500</v>
      </c>
      <c r="G34" s="1">
        <v>5500</v>
      </c>
      <c r="H34" s="1">
        <v>5500</v>
      </c>
      <c r="I34" s="1">
        <v>5500</v>
      </c>
      <c r="J34" s="1">
        <v>5500</v>
      </c>
      <c r="K34" s="1">
        <v>5500</v>
      </c>
      <c r="L34" s="1">
        <v>5500</v>
      </c>
      <c r="M34" s="1">
        <v>5500</v>
      </c>
      <c r="N34" s="1">
        <v>5500</v>
      </c>
      <c r="O34" s="1">
        <v>5500</v>
      </c>
      <c r="P34" s="1">
        <v>5500</v>
      </c>
      <c r="Q34">
        <f>SUM(E34:P34)</f>
        <v>66000</v>
      </c>
    </row>
    <row r="35" spans="2:17" x14ac:dyDescent="0.2">
      <c r="B35" s="49" t="s">
        <v>36</v>
      </c>
      <c r="C35" s="10"/>
      <c r="D35" s="11"/>
      <c r="E35" s="1"/>
      <c r="F35" s="1"/>
      <c r="G35" s="1"/>
      <c r="H35" s="1">
        <v>30000</v>
      </c>
      <c r="I35" s="1"/>
      <c r="J35" s="1"/>
      <c r="K35" s="1"/>
      <c r="L35" s="1"/>
      <c r="M35" s="1"/>
      <c r="N35" s="1"/>
      <c r="O35" s="1"/>
      <c r="P35" s="1"/>
      <c r="Q35">
        <f t="shared" si="2"/>
        <v>30000</v>
      </c>
    </row>
    <row r="36" spans="2:17" x14ac:dyDescent="0.2">
      <c r="B36" s="49" t="s">
        <v>37</v>
      </c>
      <c r="C36" s="10"/>
      <c r="D36" s="11"/>
      <c r="E36" s="1">
        <v>1100</v>
      </c>
      <c r="F36" s="1">
        <v>1100</v>
      </c>
      <c r="G36" s="1">
        <v>1100</v>
      </c>
      <c r="H36" s="1">
        <v>1100</v>
      </c>
      <c r="I36" s="1">
        <v>1100</v>
      </c>
      <c r="J36" s="1">
        <v>1100</v>
      </c>
      <c r="K36" s="1">
        <v>1100</v>
      </c>
      <c r="L36" s="1">
        <v>1100</v>
      </c>
      <c r="M36" s="1">
        <v>1100</v>
      </c>
      <c r="N36" s="1">
        <v>1100</v>
      </c>
      <c r="O36" s="1">
        <v>1100</v>
      </c>
      <c r="P36" s="1">
        <v>1100</v>
      </c>
      <c r="Q36">
        <f t="shared" si="2"/>
        <v>13200</v>
      </c>
    </row>
    <row r="37" spans="2:17" x14ac:dyDescent="0.2">
      <c r="B37" s="49" t="s">
        <v>38</v>
      </c>
      <c r="C37" s="10"/>
      <c r="D37" s="11"/>
      <c r="E37" s="1">
        <v>6250</v>
      </c>
      <c r="F37" s="1">
        <v>6250</v>
      </c>
      <c r="G37" s="1">
        <v>6250</v>
      </c>
      <c r="H37" s="1">
        <v>6250</v>
      </c>
      <c r="I37" s="1">
        <v>6250</v>
      </c>
      <c r="J37" s="1">
        <v>6250</v>
      </c>
      <c r="K37" s="1">
        <v>6250</v>
      </c>
      <c r="L37" s="1">
        <v>6250</v>
      </c>
      <c r="M37" s="1">
        <v>6250</v>
      </c>
      <c r="N37" s="1">
        <v>6250</v>
      </c>
      <c r="O37" s="1">
        <v>6250</v>
      </c>
      <c r="P37" s="1">
        <v>6250</v>
      </c>
      <c r="Q37">
        <f t="shared" si="2"/>
        <v>75000</v>
      </c>
    </row>
    <row r="38" spans="2:17" x14ac:dyDescent="0.2">
      <c r="B38" s="49" t="s">
        <v>39</v>
      </c>
      <c r="C38" s="10"/>
      <c r="D38" s="11"/>
      <c r="E38" s="1"/>
      <c r="F38" s="1"/>
      <c r="G38" s="1">
        <v>779000</v>
      </c>
      <c r="H38" s="1"/>
      <c r="I38" s="1"/>
      <c r="J38" s="1"/>
      <c r="K38" s="1"/>
      <c r="L38" s="1"/>
      <c r="M38" s="1"/>
      <c r="N38" s="1"/>
      <c r="O38" s="1"/>
      <c r="P38" s="1"/>
      <c r="Q38">
        <f t="shared" si="2"/>
        <v>779000</v>
      </c>
    </row>
    <row r="39" spans="2:17" x14ac:dyDescent="0.2">
      <c r="B39" s="49" t="s">
        <v>40</v>
      </c>
      <c r="C39" s="10"/>
      <c r="D39" s="11"/>
      <c r="E39" s="1"/>
      <c r="F39" s="1"/>
      <c r="G39" s="1">
        <v>25000</v>
      </c>
      <c r="H39" s="1"/>
      <c r="I39" s="1"/>
      <c r="J39" s="1"/>
      <c r="K39" s="1">
        <v>25000</v>
      </c>
      <c r="L39" s="1"/>
      <c r="N39" s="1"/>
      <c r="O39" s="1">
        <v>25000</v>
      </c>
      <c r="Q39">
        <f t="shared" si="2"/>
        <v>75000</v>
      </c>
    </row>
    <row r="40" spans="2:17" x14ac:dyDescent="0.2">
      <c r="B40" s="9" t="s">
        <v>42</v>
      </c>
      <c r="C40" s="10"/>
      <c r="D40" s="11"/>
      <c r="E40" s="1"/>
      <c r="F40" s="1"/>
      <c r="G40" s="1"/>
      <c r="H40" s="1">
        <f>-G48*0.058</f>
        <v>4322.9995263360006</v>
      </c>
      <c r="I40" s="1"/>
      <c r="J40" s="1"/>
      <c r="K40" s="1"/>
      <c r="L40" s="1"/>
      <c r="Q40">
        <f t="shared" si="2"/>
        <v>4322.9995263360006</v>
      </c>
    </row>
    <row r="41" spans="2:17" x14ac:dyDescent="0.2">
      <c r="B41" s="9"/>
      <c r="C41" s="10"/>
      <c r="D41" s="11"/>
      <c r="E41" s="2"/>
      <c r="F41" s="2"/>
      <c r="G41" s="2"/>
      <c r="H41" s="2"/>
      <c r="I41" s="2"/>
      <c r="J41" s="2"/>
    </row>
    <row r="42" spans="2:17" ht="13.5" thickBot="1" x14ac:dyDescent="0.25">
      <c r="B42" s="19" t="s">
        <v>43</v>
      </c>
      <c r="C42" s="20"/>
      <c r="D42" s="21"/>
      <c r="E42" s="4">
        <f t="shared" ref="E42:P42" si="3">SUM(E18:E41)</f>
        <v>174317</v>
      </c>
      <c r="F42" s="4">
        <f t="shared" si="3"/>
        <v>260367</v>
      </c>
      <c r="G42" s="4">
        <f t="shared" si="3"/>
        <v>977617</v>
      </c>
      <c r="H42" s="4">
        <f t="shared" si="3"/>
        <v>127939.999526336</v>
      </c>
      <c r="I42" s="4">
        <f t="shared" si="3"/>
        <v>169627</v>
      </c>
      <c r="J42" s="4">
        <f t="shared" si="3"/>
        <v>124517</v>
      </c>
      <c r="K42" s="4">
        <f t="shared" si="3"/>
        <v>119517</v>
      </c>
      <c r="L42" s="4">
        <f t="shared" si="3"/>
        <v>231417</v>
      </c>
      <c r="M42" s="4">
        <f t="shared" si="3"/>
        <v>271217</v>
      </c>
      <c r="N42" s="4">
        <f t="shared" si="3"/>
        <v>261777</v>
      </c>
      <c r="O42" s="4">
        <f t="shared" si="3"/>
        <v>296767</v>
      </c>
      <c r="P42" s="4">
        <f t="shared" si="3"/>
        <v>271217</v>
      </c>
      <c r="Q42" s="5">
        <f>SUM(E42:P42)</f>
        <v>3286296.9995263359</v>
      </c>
    </row>
    <row r="43" spans="2:17" x14ac:dyDescent="0.2">
      <c r="B43" s="43"/>
      <c r="C43" s="44"/>
      <c r="D43" s="45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7"/>
    </row>
    <row r="44" spans="2:17" x14ac:dyDescent="0.2">
      <c r="B44" s="22" t="s">
        <v>44</v>
      </c>
      <c r="C44" s="23"/>
      <c r="D44" s="24"/>
      <c r="E44" s="2">
        <v>318000</v>
      </c>
      <c r="F44" s="2">
        <f>E48</f>
        <v>511008</v>
      </c>
      <c r="G44" s="2">
        <f t="shared" ref="G44:P44" si="4">F48</f>
        <v>582512.20799999998</v>
      </c>
      <c r="H44" s="2">
        <f t="shared" si="4"/>
        <v>-74534.474592000013</v>
      </c>
      <c r="I44" s="2">
        <f t="shared" si="4"/>
        <v>82160.525881663983</v>
      </c>
      <c r="J44" s="2">
        <f t="shared" si="4"/>
        <v>221076.69955458722</v>
      </c>
      <c r="K44" s="2">
        <f t="shared" si="4"/>
        <v>448516.69374300644</v>
      </c>
      <c r="L44" s="2">
        <f t="shared" si="4"/>
        <v>717411.12778032455</v>
      </c>
      <c r="M44" s="2">
        <f t="shared" si="4"/>
        <v>943779.81710261293</v>
      </c>
      <c r="N44" s="2">
        <f t="shared" si="4"/>
        <v>1075482.0923472808</v>
      </c>
      <c r="O44" s="2">
        <f t="shared" si="4"/>
        <v>1326709.6267483102</v>
      </c>
      <c r="P44" s="2">
        <f t="shared" si="4"/>
        <v>1515374.0770437662</v>
      </c>
    </row>
    <row r="45" spans="2:17" x14ac:dyDescent="0.2">
      <c r="B45" s="22"/>
      <c r="C45" s="23"/>
      <c r="D45" s="24"/>
      <c r="E45" s="2"/>
      <c r="F45" s="2"/>
      <c r="G45" s="2"/>
      <c r="H45" s="2"/>
      <c r="I45" s="2"/>
      <c r="J45" s="2"/>
    </row>
    <row r="46" spans="2:17" x14ac:dyDescent="0.2">
      <c r="B46" s="25" t="s">
        <v>45</v>
      </c>
      <c r="C46" s="26"/>
      <c r="D46" s="27"/>
      <c r="E46" s="2">
        <f t="shared" ref="E46:P46" si="5">E12-E42</f>
        <v>193008</v>
      </c>
      <c r="F46" s="2">
        <f t="shared" si="5"/>
        <v>71504.207999999984</v>
      </c>
      <c r="G46" s="2">
        <f t="shared" si="5"/>
        <v>-657046.682592</v>
      </c>
      <c r="H46" s="2">
        <f t="shared" si="5"/>
        <v>156695.000473664</v>
      </c>
      <c r="I46" s="2">
        <f t="shared" si="5"/>
        <v>138916.17367292324</v>
      </c>
      <c r="J46" s="2">
        <f t="shared" si="5"/>
        <v>227439.99418841925</v>
      </c>
      <c r="K46" s="2">
        <f t="shared" si="5"/>
        <v>268894.43403731816</v>
      </c>
      <c r="L46" s="2">
        <f t="shared" si="5"/>
        <v>226368.68932228844</v>
      </c>
      <c r="M46" s="2">
        <f t="shared" si="5"/>
        <v>131702.27524466795</v>
      </c>
      <c r="N46" s="2">
        <f t="shared" si="5"/>
        <v>251227.53440102929</v>
      </c>
      <c r="O46" s="2">
        <f t="shared" si="5"/>
        <v>188664.45029545604</v>
      </c>
      <c r="P46" s="2">
        <f t="shared" si="5"/>
        <v>122188.72600313794</v>
      </c>
    </row>
    <row r="47" spans="2:17" x14ac:dyDescent="0.2">
      <c r="B47" s="25"/>
      <c r="C47" s="26"/>
      <c r="D47" s="2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2:17" ht="13.5" thickBot="1" x14ac:dyDescent="0.25">
      <c r="B48" s="28" t="s">
        <v>46</v>
      </c>
      <c r="C48" s="29"/>
      <c r="D48" s="30"/>
      <c r="E48" s="4">
        <f>E44+E46</f>
        <v>511008</v>
      </c>
      <c r="F48" s="4">
        <f t="shared" ref="F48:P48" si="6">F44+F46</f>
        <v>582512.20799999998</v>
      </c>
      <c r="G48" s="4">
        <f t="shared" si="6"/>
        <v>-74534.474592000013</v>
      </c>
      <c r="H48" s="4">
        <f t="shared" si="6"/>
        <v>82160.525881663983</v>
      </c>
      <c r="I48" s="4">
        <f t="shared" si="6"/>
        <v>221076.69955458722</v>
      </c>
      <c r="J48" s="4">
        <f t="shared" si="6"/>
        <v>448516.69374300644</v>
      </c>
      <c r="K48" s="4">
        <f t="shared" si="6"/>
        <v>717411.12778032455</v>
      </c>
      <c r="L48" s="4">
        <f t="shared" si="6"/>
        <v>943779.81710261293</v>
      </c>
      <c r="M48" s="4">
        <f t="shared" si="6"/>
        <v>1075482.0923472808</v>
      </c>
      <c r="N48" s="4">
        <f t="shared" si="6"/>
        <v>1326709.6267483102</v>
      </c>
      <c r="O48" s="4">
        <f t="shared" si="6"/>
        <v>1515374.0770437662</v>
      </c>
      <c r="P48" s="4">
        <f t="shared" si="6"/>
        <v>1637562.803046904</v>
      </c>
      <c r="Q48" s="5">
        <f>SUM(E48:P48)</f>
        <v>8987059.1966564562</v>
      </c>
    </row>
    <row r="49" spans="2:10" x14ac:dyDescent="0.2">
      <c r="B49" s="1"/>
      <c r="C49" s="1"/>
      <c r="D49" s="1"/>
      <c r="E49" s="2"/>
      <c r="F49" s="2"/>
      <c r="G49" s="2"/>
      <c r="H49" s="2"/>
      <c r="I49" s="2"/>
      <c r="J49" s="2"/>
    </row>
    <row r="50" spans="2:10" x14ac:dyDescent="0.2">
      <c r="B50" s="1"/>
      <c r="C50" s="1"/>
      <c r="D50" s="1"/>
      <c r="E50" s="2"/>
      <c r="F50" s="2"/>
      <c r="G50" s="2"/>
      <c r="H50" s="2"/>
      <c r="I50" s="2"/>
      <c r="J50" s="2"/>
    </row>
  </sheetData>
  <mergeCells count="1">
    <mergeCell ref="I2:K2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4:L27"/>
  <sheetViews>
    <sheetView topLeftCell="A3" workbookViewId="0">
      <selection activeCell="J20" sqref="J20"/>
    </sheetView>
  </sheetViews>
  <sheetFormatPr defaultColWidth="8.85546875" defaultRowHeight="12.75" x14ac:dyDescent="0.2"/>
  <cols>
    <col min="4" max="4" width="15.140625" bestFit="1" customWidth="1"/>
    <col min="5" max="5" width="22.140625" customWidth="1"/>
    <col min="6" max="6" width="15.140625" bestFit="1" customWidth="1"/>
    <col min="7" max="8" width="14.5703125" customWidth="1"/>
    <col min="9" max="9" width="24.85546875" bestFit="1" customWidth="1"/>
    <col min="10" max="10" width="17.140625" bestFit="1" customWidth="1"/>
    <col min="12" max="12" width="14.140625" customWidth="1"/>
  </cols>
  <sheetData>
    <row r="4" spans="3:12" ht="23.25" x14ac:dyDescent="0.35">
      <c r="D4" s="37"/>
      <c r="E4" s="37" t="s">
        <v>47</v>
      </c>
      <c r="F4" s="37"/>
      <c r="G4" s="37"/>
      <c r="H4" s="37"/>
      <c r="I4" s="37"/>
      <c r="J4" s="37"/>
    </row>
    <row r="5" spans="3:12" ht="23.25" x14ac:dyDescent="0.35">
      <c r="D5" s="37"/>
      <c r="E5" s="37" t="s">
        <v>48</v>
      </c>
      <c r="F5" s="37" t="s">
        <v>49</v>
      </c>
      <c r="G5" s="48" t="s">
        <v>50</v>
      </c>
      <c r="H5" s="48" t="s">
        <v>51</v>
      </c>
      <c r="I5" s="37" t="s">
        <v>51</v>
      </c>
      <c r="J5" s="37" t="s">
        <v>12</v>
      </c>
    </row>
    <row r="6" spans="3:12" ht="23.25" x14ac:dyDescent="0.35">
      <c r="D6" s="37"/>
      <c r="E6" s="37"/>
      <c r="F6" s="37"/>
      <c r="G6" s="38">
        <v>0.52</v>
      </c>
      <c r="H6" s="38">
        <v>-0.05</v>
      </c>
      <c r="I6" s="38">
        <v>0.47</v>
      </c>
      <c r="J6" s="37" t="s">
        <v>49</v>
      </c>
      <c r="L6" s="38" t="s">
        <v>53</v>
      </c>
    </row>
    <row r="7" spans="3:12" ht="23.25" x14ac:dyDescent="0.35">
      <c r="C7" t="s">
        <v>0</v>
      </c>
      <c r="D7" s="39">
        <v>382414</v>
      </c>
      <c r="E7" s="40">
        <f>D7*0.6</f>
        <v>229448.4</v>
      </c>
      <c r="F7" s="41">
        <f>D7*0.4</f>
        <v>152965.6</v>
      </c>
      <c r="G7" s="35">
        <f>F18*0.52</f>
        <v>70907.199999999997</v>
      </c>
      <c r="H7" s="35">
        <f>G7*0.95</f>
        <v>67361.84</v>
      </c>
      <c r="I7" s="35">
        <f>F17*0.47</f>
        <v>70515.039999999994</v>
      </c>
      <c r="J7" s="40">
        <f t="shared" ref="J7:J19" si="0">H7+I7</f>
        <v>137876.88</v>
      </c>
      <c r="L7" s="39">
        <f>F19-J19</f>
        <v>68273.301200000336</v>
      </c>
    </row>
    <row r="8" spans="3:12" ht="23.25" x14ac:dyDescent="0.35">
      <c r="C8" t="s">
        <v>54</v>
      </c>
      <c r="D8" s="39">
        <v>298218</v>
      </c>
      <c r="E8" s="40">
        <f>D8*0.6</f>
        <v>178930.8</v>
      </c>
      <c r="F8" s="41">
        <f t="shared" ref="F8:F18" si="1">D8*0.4</f>
        <v>119287.20000000001</v>
      </c>
      <c r="G8" s="35">
        <f>F7*0.52</f>
        <v>79542.112000000008</v>
      </c>
      <c r="H8" s="35">
        <f t="shared" ref="H8:H18" si="2">G8*0.95</f>
        <v>75565.006399999998</v>
      </c>
      <c r="I8" s="35">
        <f>F18*0.47</f>
        <v>64089.2</v>
      </c>
      <c r="J8" s="40">
        <f t="shared" si="0"/>
        <v>139654.2064</v>
      </c>
    </row>
    <row r="9" spans="3:12" ht="23.25" x14ac:dyDescent="0.35">
      <c r="C9" t="s">
        <v>55</v>
      </c>
      <c r="D9" s="39">
        <v>291005</v>
      </c>
      <c r="E9" s="40">
        <f t="shared" ref="E9:E18" si="3">D9*0.6</f>
        <v>174603</v>
      </c>
      <c r="F9" s="41">
        <f t="shared" si="1"/>
        <v>116402</v>
      </c>
      <c r="G9" s="35">
        <f t="shared" ref="G9:G18" si="4">F8*0.52</f>
        <v>62029.344000000005</v>
      </c>
      <c r="H9" s="35">
        <f t="shared" si="2"/>
        <v>58927.876799999998</v>
      </c>
      <c r="I9" s="35">
        <f>F7*0.47</f>
        <v>71893.831999999995</v>
      </c>
      <c r="J9" s="40">
        <f t="shared" si="0"/>
        <v>130821.70879999999</v>
      </c>
    </row>
    <row r="10" spans="3:12" ht="23.25" x14ac:dyDescent="0.35">
      <c r="C10" t="s">
        <v>56</v>
      </c>
      <c r="D10" s="39">
        <v>285111</v>
      </c>
      <c r="E10" s="40">
        <f t="shared" si="3"/>
        <v>171066.6</v>
      </c>
      <c r="F10" s="41">
        <f t="shared" si="1"/>
        <v>114044.40000000001</v>
      </c>
      <c r="G10" s="35">
        <f t="shared" si="4"/>
        <v>60529.04</v>
      </c>
      <c r="H10" s="35">
        <f t="shared" si="2"/>
        <v>57502.587999999996</v>
      </c>
      <c r="I10" s="35">
        <f t="shared" ref="I10:I18" si="5">F8*0.47</f>
        <v>56064.984000000004</v>
      </c>
      <c r="J10" s="40">
        <f t="shared" si="0"/>
        <v>113567.572</v>
      </c>
    </row>
    <row r="11" spans="3:12" ht="23.25" x14ac:dyDescent="0.35">
      <c r="C11" t="s">
        <v>57</v>
      </c>
      <c r="D11" s="39">
        <v>325600</v>
      </c>
      <c r="E11" s="40">
        <f t="shared" si="3"/>
        <v>195360</v>
      </c>
      <c r="F11" s="41">
        <f t="shared" si="1"/>
        <v>130240</v>
      </c>
      <c r="G11" s="35">
        <f t="shared" si="4"/>
        <v>59303.088000000003</v>
      </c>
      <c r="H11" s="35">
        <f t="shared" si="2"/>
        <v>56337.933600000004</v>
      </c>
      <c r="I11" s="35">
        <f t="shared" si="5"/>
        <v>54708.939999999995</v>
      </c>
      <c r="J11" s="40">
        <f t="shared" si="0"/>
        <v>111046.87359999999</v>
      </c>
    </row>
    <row r="12" spans="3:12" ht="23.25" x14ac:dyDescent="0.35">
      <c r="C12" t="s">
        <v>58</v>
      </c>
      <c r="D12" s="39">
        <v>380450</v>
      </c>
      <c r="E12" s="40">
        <f t="shared" si="3"/>
        <v>228270</v>
      </c>
      <c r="F12" s="41">
        <f t="shared" si="1"/>
        <v>152180</v>
      </c>
      <c r="G12" s="35">
        <f t="shared" si="4"/>
        <v>67724.800000000003</v>
      </c>
      <c r="H12" s="35">
        <f t="shared" si="2"/>
        <v>64338.559999999998</v>
      </c>
      <c r="I12" s="35">
        <f t="shared" si="5"/>
        <v>53600.868000000002</v>
      </c>
      <c r="J12" s="40">
        <f t="shared" si="0"/>
        <v>117939.428</v>
      </c>
    </row>
    <row r="13" spans="3:12" ht="23.25" x14ac:dyDescent="0.35">
      <c r="C13" t="s">
        <v>6</v>
      </c>
      <c r="D13" s="39">
        <v>400600</v>
      </c>
      <c r="E13" s="40">
        <f t="shared" si="3"/>
        <v>240360</v>
      </c>
      <c r="F13" s="41">
        <f t="shared" si="1"/>
        <v>160240</v>
      </c>
      <c r="G13" s="35">
        <f t="shared" si="4"/>
        <v>79133.600000000006</v>
      </c>
      <c r="H13" s="35">
        <f t="shared" si="2"/>
        <v>75176.92</v>
      </c>
      <c r="I13" s="35">
        <f t="shared" si="5"/>
        <v>61212.799999999996</v>
      </c>
      <c r="J13" s="40">
        <f t="shared" si="0"/>
        <v>136389.72</v>
      </c>
    </row>
    <row r="14" spans="3:12" ht="23.25" x14ac:dyDescent="0.35">
      <c r="C14" t="s">
        <v>7</v>
      </c>
      <c r="D14" s="39">
        <v>480750</v>
      </c>
      <c r="E14" s="40">
        <f t="shared" si="3"/>
        <v>288450</v>
      </c>
      <c r="F14" s="41">
        <f t="shared" si="1"/>
        <v>192300</v>
      </c>
      <c r="G14" s="35">
        <f t="shared" si="4"/>
        <v>83324.800000000003</v>
      </c>
      <c r="H14" s="35">
        <f t="shared" si="2"/>
        <v>79158.559999999998</v>
      </c>
      <c r="I14" s="35">
        <f t="shared" si="5"/>
        <v>71524.599999999991</v>
      </c>
      <c r="J14" s="40">
        <f t="shared" si="0"/>
        <v>150683.15999999997</v>
      </c>
    </row>
    <row r="15" spans="3:12" ht="23.25" x14ac:dyDescent="0.35">
      <c r="C15" t="s">
        <v>8</v>
      </c>
      <c r="D15" s="39">
        <v>520180</v>
      </c>
      <c r="E15" s="40">
        <f>D15*0.4</f>
        <v>208072</v>
      </c>
      <c r="F15" s="41">
        <f>D15*0.6</f>
        <v>312108</v>
      </c>
      <c r="G15" s="35">
        <f t="shared" si="4"/>
        <v>99996</v>
      </c>
      <c r="H15" s="35">
        <f t="shared" si="2"/>
        <v>94996.2</v>
      </c>
      <c r="I15" s="35">
        <f t="shared" si="5"/>
        <v>75312.800000000003</v>
      </c>
      <c r="J15" s="40">
        <f t="shared" si="0"/>
        <v>170309</v>
      </c>
    </row>
    <row r="16" spans="3:12" ht="23.25" x14ac:dyDescent="0.35">
      <c r="C16" t="s">
        <v>59</v>
      </c>
      <c r="D16" s="39">
        <v>400800</v>
      </c>
      <c r="E16" s="40">
        <f t="shared" si="3"/>
        <v>240480</v>
      </c>
      <c r="F16" s="41">
        <f t="shared" si="1"/>
        <v>160320</v>
      </c>
      <c r="G16" s="35">
        <f t="shared" si="4"/>
        <v>162296.16</v>
      </c>
      <c r="H16" s="35">
        <f t="shared" si="2"/>
        <v>154181.35199999998</v>
      </c>
      <c r="I16" s="35">
        <f t="shared" si="5"/>
        <v>90381</v>
      </c>
      <c r="J16" s="40">
        <f t="shared" si="0"/>
        <v>244562.35199999998</v>
      </c>
    </row>
    <row r="17" spans="3:10" ht="23.25" x14ac:dyDescent="0.35">
      <c r="C17" t="s">
        <v>10</v>
      </c>
      <c r="D17" s="39">
        <v>375080</v>
      </c>
      <c r="E17" s="40">
        <f t="shared" si="3"/>
        <v>225048</v>
      </c>
      <c r="F17" s="41">
        <f t="shared" si="1"/>
        <v>150032</v>
      </c>
      <c r="G17" s="35">
        <f t="shared" si="4"/>
        <v>83366.400000000009</v>
      </c>
      <c r="H17" s="35">
        <f t="shared" si="2"/>
        <v>79198.080000000002</v>
      </c>
      <c r="I17" s="35">
        <f t="shared" si="5"/>
        <v>146690.75999999998</v>
      </c>
      <c r="J17" s="40">
        <f t="shared" si="0"/>
        <v>225888.83999999997</v>
      </c>
    </row>
    <row r="18" spans="3:10" ht="23.25" x14ac:dyDescent="0.35">
      <c r="C18" t="s">
        <v>11</v>
      </c>
      <c r="D18" s="39">
        <v>340900</v>
      </c>
      <c r="E18" s="40">
        <f t="shared" si="3"/>
        <v>204540</v>
      </c>
      <c r="F18" s="41">
        <f t="shared" si="1"/>
        <v>136360</v>
      </c>
      <c r="G18" s="35">
        <f t="shared" si="4"/>
        <v>78016.639999999999</v>
      </c>
      <c r="H18" s="35">
        <f t="shared" si="2"/>
        <v>74115.80799999999</v>
      </c>
      <c r="I18" s="35">
        <f t="shared" si="5"/>
        <v>75350.399999999994</v>
      </c>
      <c r="J18" s="40">
        <f t="shared" si="0"/>
        <v>149466.20799999998</v>
      </c>
    </row>
    <row r="19" spans="3:10" ht="23.25" x14ac:dyDescent="0.35">
      <c r="D19" s="39">
        <f>SUM(D7:D18)</f>
        <v>4481108</v>
      </c>
      <c r="E19" s="37"/>
      <c r="F19" s="39">
        <f>SUM(F7:F18)</f>
        <v>1896479.2000000002</v>
      </c>
      <c r="G19" s="35"/>
      <c r="H19" s="35">
        <f>SUM(H6:H18)</f>
        <v>936860.6747999998</v>
      </c>
      <c r="I19" s="35">
        <f>F19*0.47</f>
        <v>891345.22400000005</v>
      </c>
      <c r="J19" s="35">
        <f t="shared" si="0"/>
        <v>1828205.8987999998</v>
      </c>
    </row>
    <row r="20" spans="3:10" ht="23.25" x14ac:dyDescent="0.35">
      <c r="J20" s="50"/>
    </row>
    <row r="27" spans="3:10" x14ac:dyDescent="0.2">
      <c r="H27">
        <f>E20+J20</f>
        <v>0</v>
      </c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</vt:lpstr>
      <vt:lpstr>Revenue workings</vt:lpstr>
      <vt:lpstr>Haversons Ltd</vt:lpstr>
      <vt:lpstr>Predicted Revenue 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Celia Mcclelland (1813622)</cp:lastModifiedBy>
  <cp:revision/>
  <dcterms:created xsi:type="dcterms:W3CDTF">2011-01-20T13:47:40Z</dcterms:created>
  <dcterms:modified xsi:type="dcterms:W3CDTF">2019-11-26T16:06:31Z</dcterms:modified>
  <cp:category/>
  <cp:contentStatus/>
</cp:coreProperties>
</file>