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drawings/drawing2.xml" ContentType="application/vnd.openxmlformats-officedocument.drawing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charts/chart7.xml" ContentType="application/vnd.openxmlformats-officedocument.drawingml.chart+xml"/>
  <Override PartName="/xl/charts/style7.xml" ContentType="application/vnd.ms-office.chartstyle+xml"/>
  <Override PartName="/xl/charts/colors7.xml" ContentType="application/vnd.ms-office.chartcolorstyle+xml"/>
  <Override PartName="/xl/charts/chart8.xml" ContentType="application/vnd.openxmlformats-officedocument.drawingml.chart+xml"/>
  <Override PartName="/xl/charts/style8.xml" ContentType="application/vnd.ms-office.chartstyle+xml"/>
  <Override PartName="/xl/charts/colors8.xml" ContentType="application/vnd.ms-office.chartcolorsty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uowtsd-my.sharepoint.com/personal/dwatkins_150289_student_uwtsd_ac_uk/Documents/"/>
    </mc:Choice>
  </mc:AlternateContent>
  <xr:revisionPtr revIDLastSave="11" documentId="11_B912468A845DA4875A322C5CC0F9A44CAEE6FC21" xr6:coauthVersionLast="44" xr6:coauthVersionMax="44" xr10:uidLastSave="{77D64BA2-188A-4090-82C3-21D6934083F0}"/>
  <bookViews>
    <workbookView xWindow="-120" yWindow="-120" windowWidth="29040" windowHeight="15840" xr2:uid="{00000000-000D-0000-FFFF-FFFF00000000}"/>
  </bookViews>
  <sheets>
    <sheet name="Sheet1" sheetId="1" r:id="rId1"/>
    <sheet name="Time Graphs (s)" sheetId="2" r:id="rId2"/>
    <sheet name="Distance Graphs (m)" sheetId="4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X24" i="1" l="1"/>
  <c r="X25" i="1" s="1"/>
  <c r="X26" i="1" s="1"/>
  <c r="X27" i="1" s="1"/>
  <c r="X28" i="1" s="1"/>
  <c r="X29" i="1" s="1"/>
  <c r="X30" i="1" s="1"/>
  <c r="X31" i="1" s="1"/>
  <c r="X32" i="1" s="1"/>
  <c r="X33" i="1" s="1"/>
  <c r="X34" i="1" s="1"/>
  <c r="X35" i="1" s="1"/>
  <c r="X36" i="1" s="1"/>
  <c r="X37" i="1" s="1"/>
  <c r="X38" i="1" s="1"/>
  <c r="X39" i="1" s="1"/>
  <c r="X40" i="1" s="1"/>
  <c r="X41" i="1" s="1"/>
  <c r="X42" i="1" s="1"/>
  <c r="X43" i="1" s="1"/>
  <c r="X44" i="1" s="1"/>
  <c r="X45" i="1" s="1"/>
  <c r="X46" i="1" s="1"/>
  <c r="X47" i="1" s="1"/>
  <c r="X48" i="1" s="1"/>
  <c r="X49" i="1" s="1"/>
  <c r="X50" i="1" s="1"/>
  <c r="X51" i="1" s="1"/>
  <c r="X52" i="1" s="1"/>
  <c r="X53" i="1" s="1"/>
  <c r="X54" i="1" s="1"/>
  <c r="X55" i="1" s="1"/>
  <c r="X56" i="1" s="1"/>
  <c r="X57" i="1" s="1"/>
  <c r="X58" i="1" s="1"/>
  <c r="X59" i="1" s="1"/>
  <c r="X60" i="1" s="1"/>
  <c r="X61" i="1" s="1"/>
  <c r="X62" i="1" s="1"/>
  <c r="X63" i="1" s="1"/>
  <c r="AG24" i="1"/>
  <c r="AJ24" i="1" s="1"/>
  <c r="AK24" i="1" s="1"/>
  <c r="AL24" i="1" s="1"/>
  <c r="AI26" i="1"/>
  <c r="AI27" i="1"/>
  <c r="AI28" i="1"/>
  <c r="AI29" i="1"/>
  <c r="AI30" i="1"/>
  <c r="AI31" i="1"/>
  <c r="AI32" i="1"/>
  <c r="AI33" i="1"/>
  <c r="AI34" i="1"/>
  <c r="AI35" i="1"/>
  <c r="AI36" i="1"/>
  <c r="AI37" i="1"/>
  <c r="AI38" i="1"/>
  <c r="AI39" i="1"/>
  <c r="AI40" i="1"/>
  <c r="AI41" i="1"/>
  <c r="AI42" i="1"/>
  <c r="AI43" i="1"/>
  <c r="AI44" i="1"/>
  <c r="AI45" i="1"/>
  <c r="AI46" i="1"/>
  <c r="AI47" i="1"/>
  <c r="AI48" i="1"/>
  <c r="AI49" i="1"/>
  <c r="AI50" i="1"/>
  <c r="AI51" i="1"/>
  <c r="AI52" i="1"/>
  <c r="AI53" i="1"/>
  <c r="AI54" i="1"/>
  <c r="AI55" i="1"/>
  <c r="AI56" i="1"/>
  <c r="AI57" i="1"/>
  <c r="AI58" i="1"/>
  <c r="AI59" i="1"/>
  <c r="AI60" i="1"/>
  <c r="AI61" i="1"/>
  <c r="AI62" i="1"/>
  <c r="AI63" i="1"/>
  <c r="AI25" i="1"/>
  <c r="C20" i="1"/>
  <c r="AG26" i="1"/>
  <c r="AG27" i="1"/>
  <c r="AG28" i="1"/>
  <c r="AG29" i="1"/>
  <c r="AG30" i="1"/>
  <c r="AG31" i="1"/>
  <c r="AG32" i="1"/>
  <c r="AG33" i="1"/>
  <c r="AG34" i="1"/>
  <c r="AG35" i="1"/>
  <c r="AG36" i="1"/>
  <c r="AG37" i="1"/>
  <c r="AG38" i="1"/>
  <c r="AG39" i="1"/>
  <c r="AG40" i="1"/>
  <c r="AG41" i="1"/>
  <c r="AG42" i="1"/>
  <c r="AG43" i="1"/>
  <c r="AG44" i="1"/>
  <c r="AG45" i="1"/>
  <c r="AG46" i="1"/>
  <c r="AG47" i="1"/>
  <c r="AG48" i="1"/>
  <c r="AG49" i="1"/>
  <c r="AG50" i="1"/>
  <c r="AG51" i="1"/>
  <c r="AG52" i="1"/>
  <c r="AG53" i="1"/>
  <c r="AG54" i="1"/>
  <c r="AG55" i="1"/>
  <c r="AG56" i="1"/>
  <c r="AG57" i="1"/>
  <c r="AG58" i="1"/>
  <c r="AG59" i="1"/>
  <c r="AG60" i="1"/>
  <c r="AG61" i="1"/>
  <c r="AG62" i="1"/>
  <c r="AG63" i="1"/>
  <c r="AG25" i="1"/>
  <c r="AE24" i="1"/>
  <c r="AC26" i="1"/>
  <c r="AC27" i="1"/>
  <c r="AC28" i="1"/>
  <c r="AC29" i="1"/>
  <c r="AC30" i="1"/>
  <c r="AD30" i="1" s="1"/>
  <c r="AE30" i="1" s="1"/>
  <c r="AC31" i="1"/>
  <c r="AC32" i="1"/>
  <c r="AC33" i="1"/>
  <c r="AH33" i="1" s="1"/>
  <c r="AC34" i="1"/>
  <c r="AC35" i="1"/>
  <c r="AC36" i="1"/>
  <c r="AD36" i="1" s="1"/>
  <c r="AE36" i="1" s="1"/>
  <c r="AC37" i="1"/>
  <c r="AC38" i="1"/>
  <c r="AD38" i="1" s="1"/>
  <c r="AE38" i="1" s="1"/>
  <c r="AC39" i="1"/>
  <c r="AC40" i="1"/>
  <c r="AC41" i="1"/>
  <c r="AH41" i="1" s="1"/>
  <c r="AJ41" i="1" s="1"/>
  <c r="AK41" i="1" s="1"/>
  <c r="AL41" i="1" s="1"/>
  <c r="AC42" i="1"/>
  <c r="AC43" i="1"/>
  <c r="AC44" i="1"/>
  <c r="AD44" i="1" s="1"/>
  <c r="AE44" i="1" s="1"/>
  <c r="AC45" i="1"/>
  <c r="AC46" i="1"/>
  <c r="AD46" i="1" s="1"/>
  <c r="AE46" i="1" s="1"/>
  <c r="AC47" i="1"/>
  <c r="AC48" i="1"/>
  <c r="AC49" i="1"/>
  <c r="AH49" i="1" s="1"/>
  <c r="AJ49" i="1" s="1"/>
  <c r="AK49" i="1" s="1"/>
  <c r="AL49" i="1" s="1"/>
  <c r="AC50" i="1"/>
  <c r="AC51" i="1"/>
  <c r="AC52" i="1"/>
  <c r="AD52" i="1" s="1"/>
  <c r="AE52" i="1" s="1"/>
  <c r="AC53" i="1"/>
  <c r="AC54" i="1"/>
  <c r="AD54" i="1" s="1"/>
  <c r="AE54" i="1" s="1"/>
  <c r="AC55" i="1"/>
  <c r="AC56" i="1"/>
  <c r="AC57" i="1"/>
  <c r="AH57" i="1" s="1"/>
  <c r="AJ57" i="1" s="1"/>
  <c r="AK57" i="1" s="1"/>
  <c r="AL57" i="1" s="1"/>
  <c r="AC58" i="1"/>
  <c r="AC59" i="1"/>
  <c r="AC60" i="1"/>
  <c r="AD60" i="1" s="1"/>
  <c r="AE60" i="1" s="1"/>
  <c r="AC61" i="1"/>
  <c r="AC62" i="1"/>
  <c r="AD62" i="1" s="1"/>
  <c r="AE62" i="1" s="1"/>
  <c r="AC63" i="1"/>
  <c r="AC25" i="1"/>
  <c r="AD25" i="1" s="1"/>
  <c r="AE25" i="1" s="1"/>
  <c r="AB25" i="1"/>
  <c r="AB26" i="1" s="1"/>
  <c r="AB27" i="1" s="1"/>
  <c r="AB28" i="1" s="1"/>
  <c r="AB29" i="1" s="1"/>
  <c r="AB30" i="1" s="1"/>
  <c r="AB31" i="1" s="1"/>
  <c r="AB32" i="1" s="1"/>
  <c r="AB33" i="1" s="1"/>
  <c r="AB34" i="1" s="1"/>
  <c r="AB35" i="1" s="1"/>
  <c r="AB36" i="1" s="1"/>
  <c r="AB37" i="1" s="1"/>
  <c r="AB38" i="1" s="1"/>
  <c r="AB39" i="1" s="1"/>
  <c r="AB40" i="1" s="1"/>
  <c r="AB41" i="1" s="1"/>
  <c r="AB42" i="1" s="1"/>
  <c r="AB43" i="1" s="1"/>
  <c r="AB44" i="1" s="1"/>
  <c r="AB45" i="1" s="1"/>
  <c r="AB46" i="1" s="1"/>
  <c r="AB47" i="1" s="1"/>
  <c r="AB48" i="1" s="1"/>
  <c r="AB49" i="1" s="1"/>
  <c r="AB50" i="1" s="1"/>
  <c r="AB51" i="1" s="1"/>
  <c r="AB52" i="1" s="1"/>
  <c r="AB53" i="1" s="1"/>
  <c r="AB54" i="1" s="1"/>
  <c r="AB55" i="1" s="1"/>
  <c r="AB56" i="1" s="1"/>
  <c r="AB57" i="1" s="1"/>
  <c r="AB58" i="1" s="1"/>
  <c r="AB59" i="1" s="1"/>
  <c r="AB60" i="1" s="1"/>
  <c r="AB61" i="1" s="1"/>
  <c r="AB62" i="1" s="1"/>
  <c r="AB63" i="1" s="1"/>
  <c r="F16" i="1"/>
  <c r="F13" i="1"/>
  <c r="W25" i="1"/>
  <c r="W26" i="1" s="1"/>
  <c r="W27" i="1" s="1"/>
  <c r="W28" i="1" s="1"/>
  <c r="W29" i="1" s="1"/>
  <c r="W30" i="1" s="1"/>
  <c r="W31" i="1" s="1"/>
  <c r="W32" i="1" s="1"/>
  <c r="W33" i="1" s="1"/>
  <c r="W34" i="1" s="1"/>
  <c r="W35" i="1" s="1"/>
  <c r="W36" i="1" s="1"/>
  <c r="W37" i="1" s="1"/>
  <c r="W38" i="1" s="1"/>
  <c r="W39" i="1" s="1"/>
  <c r="W40" i="1" s="1"/>
  <c r="W41" i="1" s="1"/>
  <c r="W42" i="1" s="1"/>
  <c r="W43" i="1" s="1"/>
  <c r="W44" i="1" s="1"/>
  <c r="W45" i="1" s="1"/>
  <c r="W46" i="1" s="1"/>
  <c r="W47" i="1" s="1"/>
  <c r="W48" i="1" s="1"/>
  <c r="W49" i="1" s="1"/>
  <c r="W50" i="1" s="1"/>
  <c r="W51" i="1" s="1"/>
  <c r="W52" i="1" s="1"/>
  <c r="W53" i="1" s="1"/>
  <c r="W54" i="1" s="1"/>
  <c r="W55" i="1" s="1"/>
  <c r="W56" i="1" s="1"/>
  <c r="W57" i="1" s="1"/>
  <c r="W58" i="1" s="1"/>
  <c r="W59" i="1" s="1"/>
  <c r="W60" i="1" s="1"/>
  <c r="W61" i="1" s="1"/>
  <c r="W62" i="1" s="1"/>
  <c r="W63" i="1" s="1"/>
  <c r="AH58" i="1" l="1"/>
  <c r="AJ58" i="1" s="1"/>
  <c r="AK58" i="1" s="1"/>
  <c r="AL58" i="1" s="1"/>
  <c r="AH50" i="1"/>
  <c r="AH42" i="1"/>
  <c r="AJ42" i="1" s="1"/>
  <c r="AK42" i="1" s="1"/>
  <c r="AH34" i="1"/>
  <c r="AH26" i="1"/>
  <c r="AJ26" i="1" s="1"/>
  <c r="AK26" i="1" s="1"/>
  <c r="AJ33" i="1"/>
  <c r="AK33" i="1" s="1"/>
  <c r="AL33" i="1" s="1"/>
  <c r="AD28" i="1"/>
  <c r="AE28" i="1" s="1"/>
  <c r="AH31" i="1"/>
  <c r="AJ31" i="1" s="1"/>
  <c r="AK31" i="1" s="1"/>
  <c r="AH48" i="1"/>
  <c r="AJ48" i="1" s="1"/>
  <c r="AK48" i="1" s="1"/>
  <c r="AD48" i="1"/>
  <c r="AE48" i="1" s="1"/>
  <c r="AD32" i="1"/>
  <c r="AE32" i="1" s="1"/>
  <c r="AH25" i="1"/>
  <c r="AH32" i="1"/>
  <c r="AJ32" i="1" s="1"/>
  <c r="AK32" i="1" s="1"/>
  <c r="AD61" i="1"/>
  <c r="AE61" i="1" s="1"/>
  <c r="AD53" i="1"/>
  <c r="AE53" i="1" s="1"/>
  <c r="AD45" i="1"/>
  <c r="AE45" i="1" s="1"/>
  <c r="AD37" i="1"/>
  <c r="AE37" i="1" s="1"/>
  <c r="AD29" i="1"/>
  <c r="AE29" i="1" s="1"/>
  <c r="AD57" i="1"/>
  <c r="AE57" i="1" s="1"/>
  <c r="AD41" i="1"/>
  <c r="AE41" i="1" s="1"/>
  <c r="AD63" i="1"/>
  <c r="AE63" i="1" s="1"/>
  <c r="AD56" i="1"/>
  <c r="AE56" i="1" s="1"/>
  <c r="AD47" i="1"/>
  <c r="AE47" i="1" s="1"/>
  <c r="AD39" i="1"/>
  <c r="AE39" i="1" s="1"/>
  <c r="AD31" i="1"/>
  <c r="AE31" i="1" s="1"/>
  <c r="AH37" i="1"/>
  <c r="AJ37" i="1" s="1"/>
  <c r="AK37" i="1" s="1"/>
  <c r="AL37" i="1" s="1"/>
  <c r="AD40" i="1"/>
  <c r="AE40" i="1" s="1"/>
  <c r="AH62" i="1"/>
  <c r="AJ62" i="1" s="1"/>
  <c r="AK62" i="1" s="1"/>
  <c r="AH30" i="1"/>
  <c r="AJ30" i="1" s="1"/>
  <c r="AK30" i="1" s="1"/>
  <c r="AD55" i="1"/>
  <c r="AE55" i="1" s="1"/>
  <c r="AH61" i="1"/>
  <c r="AJ61" i="1" s="1"/>
  <c r="AK61" i="1" s="1"/>
  <c r="AH45" i="1"/>
  <c r="AJ45" i="1" s="1"/>
  <c r="AK45" i="1" s="1"/>
  <c r="AH29" i="1"/>
  <c r="AJ29" i="1" s="1"/>
  <c r="AK29" i="1" s="1"/>
  <c r="AM57" i="1"/>
  <c r="AM49" i="1"/>
  <c r="AM41" i="1"/>
  <c r="AH63" i="1"/>
  <c r="AJ63" i="1" s="1"/>
  <c r="AK63" i="1" s="1"/>
  <c r="AH47" i="1"/>
  <c r="AJ47" i="1" s="1"/>
  <c r="AK47" i="1" s="1"/>
  <c r="AH46" i="1"/>
  <c r="AJ46" i="1" s="1"/>
  <c r="AK46" i="1" s="1"/>
  <c r="AD59" i="1"/>
  <c r="AE59" i="1" s="1"/>
  <c r="AD51" i="1"/>
  <c r="AE51" i="1" s="1"/>
  <c r="AD43" i="1"/>
  <c r="AE43" i="1" s="1"/>
  <c r="AD35" i="1"/>
  <c r="AE35" i="1" s="1"/>
  <c r="AD27" i="1"/>
  <c r="AE27" i="1" s="1"/>
  <c r="AH56" i="1"/>
  <c r="AJ56" i="1" s="1"/>
  <c r="AK56" i="1" s="1"/>
  <c r="AH40" i="1"/>
  <c r="AJ40" i="1" s="1"/>
  <c r="AK40" i="1" s="1"/>
  <c r="AJ50" i="1"/>
  <c r="AK50" i="1" s="1"/>
  <c r="AJ34" i="1"/>
  <c r="AK34" i="1" s="1"/>
  <c r="AD49" i="1"/>
  <c r="AE49" i="1" s="1"/>
  <c r="AD33" i="1"/>
  <c r="AE33" i="1" s="1"/>
  <c r="AH55" i="1"/>
  <c r="AJ55" i="1" s="1"/>
  <c r="AK55" i="1" s="1"/>
  <c r="AH39" i="1"/>
  <c r="AJ39" i="1" s="1"/>
  <c r="AK39" i="1" s="1"/>
  <c r="AH54" i="1"/>
  <c r="AJ54" i="1" s="1"/>
  <c r="AK54" i="1" s="1"/>
  <c r="AH38" i="1"/>
  <c r="AJ38" i="1" s="1"/>
  <c r="AK38" i="1" s="1"/>
  <c r="AH53" i="1"/>
  <c r="AJ53" i="1" s="1"/>
  <c r="AK53" i="1" s="1"/>
  <c r="AJ25" i="1"/>
  <c r="AK25" i="1" s="1"/>
  <c r="AD58" i="1"/>
  <c r="AE58" i="1" s="1"/>
  <c r="AD50" i="1"/>
  <c r="AE50" i="1" s="1"/>
  <c r="AD42" i="1"/>
  <c r="AE42" i="1" s="1"/>
  <c r="AD34" i="1"/>
  <c r="AE34" i="1" s="1"/>
  <c r="AD26" i="1"/>
  <c r="AE26" i="1" s="1"/>
  <c r="AH60" i="1"/>
  <c r="AJ60" i="1" s="1"/>
  <c r="AK60" i="1" s="1"/>
  <c r="AH52" i="1"/>
  <c r="AJ52" i="1" s="1"/>
  <c r="AK52" i="1" s="1"/>
  <c r="AH44" i="1"/>
  <c r="AJ44" i="1" s="1"/>
  <c r="AK44" i="1" s="1"/>
  <c r="AH36" i="1"/>
  <c r="AJ36" i="1" s="1"/>
  <c r="AK36" i="1" s="1"/>
  <c r="AH28" i="1"/>
  <c r="AJ28" i="1" s="1"/>
  <c r="AK28" i="1" s="1"/>
  <c r="AH59" i="1"/>
  <c r="AJ59" i="1" s="1"/>
  <c r="AK59" i="1" s="1"/>
  <c r="AH51" i="1"/>
  <c r="AJ51" i="1" s="1"/>
  <c r="AK51" i="1" s="1"/>
  <c r="AH43" i="1"/>
  <c r="AJ43" i="1" s="1"/>
  <c r="AK43" i="1" s="1"/>
  <c r="AH35" i="1"/>
  <c r="AJ35" i="1" s="1"/>
  <c r="AK35" i="1" s="1"/>
  <c r="AH27" i="1"/>
  <c r="AJ27" i="1" s="1"/>
  <c r="AK27" i="1" s="1"/>
  <c r="AM33" i="1" l="1"/>
  <c r="AM58" i="1"/>
  <c r="AM37" i="1"/>
  <c r="AL61" i="1"/>
  <c r="AM61" i="1"/>
  <c r="AL62" i="1"/>
  <c r="AM62" i="1"/>
  <c r="AL30" i="1"/>
  <c r="AM30" i="1"/>
  <c r="AL54" i="1"/>
  <c r="AM54" i="1"/>
  <c r="AL29" i="1"/>
  <c r="AM29" i="1"/>
  <c r="AL46" i="1"/>
  <c r="AM46" i="1"/>
  <c r="AL59" i="1"/>
  <c r="AM59" i="1"/>
  <c r="AL50" i="1"/>
  <c r="AM50" i="1"/>
  <c r="AL40" i="1"/>
  <c r="AM40" i="1"/>
  <c r="AL56" i="1"/>
  <c r="AM56" i="1"/>
  <c r="AL63" i="1"/>
  <c r="AM63" i="1"/>
  <c r="AL48" i="1"/>
  <c r="AM48" i="1"/>
  <c r="AL45" i="1"/>
  <c r="AM45" i="1"/>
  <c r="AL55" i="1"/>
  <c r="AM55" i="1"/>
  <c r="AL32" i="1"/>
  <c r="AM32" i="1"/>
  <c r="AL52" i="1"/>
  <c r="AM52" i="1"/>
  <c r="AL35" i="1"/>
  <c r="AM35" i="1"/>
  <c r="AL60" i="1"/>
  <c r="AM60" i="1"/>
  <c r="AL25" i="1"/>
  <c r="AM25" i="1"/>
  <c r="AL26" i="1"/>
  <c r="AM26" i="1"/>
  <c r="AL28" i="1"/>
  <c r="AM28" i="1"/>
  <c r="AL36" i="1"/>
  <c r="AM36" i="1"/>
  <c r="AL44" i="1"/>
  <c r="AM44" i="1"/>
  <c r="AL43" i="1"/>
  <c r="AM43" i="1"/>
  <c r="AL53" i="1"/>
  <c r="AM53" i="1"/>
  <c r="AL34" i="1"/>
  <c r="AM34" i="1"/>
  <c r="AL39" i="1"/>
  <c r="AM39" i="1"/>
  <c r="AL47" i="1"/>
  <c r="AM47" i="1"/>
  <c r="AL27" i="1"/>
  <c r="AM27" i="1"/>
  <c r="AL51" i="1"/>
  <c r="AM51" i="1"/>
  <c r="AL38" i="1"/>
  <c r="AM38" i="1"/>
  <c r="AL42" i="1"/>
  <c r="AM42" i="1"/>
  <c r="AL31" i="1"/>
  <c r="AM31" i="1"/>
</calcChain>
</file>

<file path=xl/sharedStrings.xml><?xml version="1.0" encoding="utf-8"?>
<sst xmlns="http://schemas.openxmlformats.org/spreadsheetml/2006/main" count="89" uniqueCount="89">
  <si>
    <t>Total Incline (m)</t>
  </si>
  <si>
    <t>Engine Capacity (cc)</t>
  </si>
  <si>
    <t>Engine Power (Bhp)</t>
  </si>
  <si>
    <t>Engine Torque (Nm)</t>
  </si>
  <si>
    <t>Road</t>
  </si>
  <si>
    <t>Offroad</t>
  </si>
  <si>
    <t>Drive</t>
  </si>
  <si>
    <t>2WD/4WD</t>
  </si>
  <si>
    <t>Vehicle Weight (kgs)</t>
  </si>
  <si>
    <t>Vehicle Speed (Mph)</t>
  </si>
  <si>
    <t>27, 9, 14"</t>
  </si>
  <si>
    <t>Wheel Size Front</t>
  </si>
  <si>
    <t>Wheel Size Rear</t>
  </si>
  <si>
    <t>27, 11, 14"</t>
  </si>
  <si>
    <t>35 (limited)</t>
  </si>
  <si>
    <t>Ground Clearance (mm)</t>
  </si>
  <si>
    <t>Hard Soil</t>
  </si>
  <si>
    <t>Rolling Resistance (Kr)</t>
  </si>
  <si>
    <t>Limited (Mph)</t>
  </si>
  <si>
    <t>Inline Heights (m)</t>
  </si>
  <si>
    <t>Decline Heights (m)</t>
  </si>
  <si>
    <t>Total Decline (m)</t>
  </si>
  <si>
    <t>0-60 (mph)</t>
  </si>
  <si>
    <t>track timing</t>
  </si>
  <si>
    <t>sector</t>
  </si>
  <si>
    <t>sector distance</t>
  </si>
  <si>
    <t>accumulative distance</t>
  </si>
  <si>
    <t>sector time</t>
  </si>
  <si>
    <t>velocity</t>
  </si>
  <si>
    <t>gradient</t>
  </si>
  <si>
    <t>acceleration</t>
  </si>
  <si>
    <t>aero resistance</t>
  </si>
  <si>
    <t>unused power</t>
  </si>
  <si>
    <t>total resistance</t>
  </si>
  <si>
    <t>start</t>
  </si>
  <si>
    <t>1 to 2</t>
  </si>
  <si>
    <t>2 to 3</t>
  </si>
  <si>
    <t>3 to 4</t>
  </si>
  <si>
    <t>4 to 5</t>
  </si>
  <si>
    <t>5 to 6</t>
  </si>
  <si>
    <t>6 to 7</t>
  </si>
  <si>
    <t>7 to 8</t>
  </si>
  <si>
    <t>8 to 9</t>
  </si>
  <si>
    <t>9 to 10</t>
  </si>
  <si>
    <t>10 to 11</t>
  </si>
  <si>
    <t>% of 1G</t>
  </si>
  <si>
    <t xml:space="preserve">change in height </t>
  </si>
  <si>
    <t>11 to 12</t>
  </si>
  <si>
    <t>12 to 13</t>
  </si>
  <si>
    <t>13 to 14</t>
  </si>
  <si>
    <t>14 to 15</t>
  </si>
  <si>
    <t>15 to 16</t>
  </si>
  <si>
    <t>16 to 17</t>
  </si>
  <si>
    <t>17 to 18</t>
  </si>
  <si>
    <t>18 to 19</t>
  </si>
  <si>
    <t>19 to 20</t>
  </si>
  <si>
    <t>20 to 21</t>
  </si>
  <si>
    <t>21 to 22</t>
  </si>
  <si>
    <t>22 to 23</t>
  </si>
  <si>
    <t>23 to 24</t>
  </si>
  <si>
    <t>24 to 25</t>
  </si>
  <si>
    <t>25 to 26</t>
  </si>
  <si>
    <t>26 to 27</t>
  </si>
  <si>
    <t>27 to 28</t>
  </si>
  <si>
    <t>28 to 29</t>
  </si>
  <si>
    <t>29 to 30</t>
  </si>
  <si>
    <t>30 to 31</t>
  </si>
  <si>
    <t>31 to 32</t>
  </si>
  <si>
    <t>32 to 33</t>
  </si>
  <si>
    <t>33 to 34</t>
  </si>
  <si>
    <t>34 to 35</t>
  </si>
  <si>
    <t>35 to 36</t>
  </si>
  <si>
    <t>36 to 37</t>
  </si>
  <si>
    <t>37 to 38</t>
  </si>
  <si>
    <t>38 to start</t>
  </si>
  <si>
    <t>start to 1</t>
  </si>
  <si>
    <t>accumulative change in height</t>
  </si>
  <si>
    <t xml:space="preserve">Rolling resistance </t>
  </si>
  <si>
    <t>Height (m)</t>
  </si>
  <si>
    <t>Width (m)</t>
  </si>
  <si>
    <t>Length (m)</t>
  </si>
  <si>
    <t>Cross Sectional Area (m2)</t>
  </si>
  <si>
    <t>Coefficient of Drag</t>
  </si>
  <si>
    <t xml:space="preserve">Air Density </t>
  </si>
  <si>
    <t>Gradient Resistance</t>
  </si>
  <si>
    <t>Total Resistive Power</t>
  </si>
  <si>
    <t>Accumulative Sector Time</t>
  </si>
  <si>
    <t>Average Power per Second in a Sector</t>
  </si>
  <si>
    <t>Tractive resistance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</si>
</sst>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8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6A6A6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40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/>
    <xf numFmtId="0" fontId="0" fillId="0" borderId="4" xfId="0" applyBorder="1" applyAlignment="1">
      <alignment horizontal="center"/>
    </xf>
    <xf numFmtId="0" fontId="0" fillId="0" borderId="1" xfId="0" applyFill="1" applyBorder="1" applyAlignment="1">
      <alignment horizontal="center"/>
    </xf>
    <xf numFmtId="0" fontId="0" fillId="2" borderId="1" xfId="0" applyFill="1" applyBorder="1"/>
    <xf numFmtId="0" fontId="0" fillId="2" borderId="1" xfId="0" applyFill="1" applyBorder="1" applyAlignment="1">
      <alignment horizontal="center"/>
    </xf>
    <xf numFmtId="0" fontId="0" fillId="3" borderId="1" xfId="0" applyFill="1" applyBorder="1"/>
    <xf numFmtId="0" fontId="0" fillId="3" borderId="1" xfId="0" applyFill="1" applyBorder="1" applyAlignment="1">
      <alignment horizontal="center"/>
    </xf>
    <xf numFmtId="0" fontId="0" fillId="4" borderId="1" xfId="0" applyFill="1" applyBorder="1"/>
    <xf numFmtId="0" fontId="0" fillId="4" borderId="2" xfId="0" applyFill="1" applyBorder="1"/>
    <xf numFmtId="0" fontId="0" fillId="4" borderId="2" xfId="0" applyFill="1" applyBorder="1" applyAlignment="1">
      <alignment horizontal="center"/>
    </xf>
    <xf numFmtId="0" fontId="0" fillId="4" borderId="1" xfId="0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1" fillId="3" borderId="1" xfId="0" applyFont="1" applyFill="1" applyBorder="1"/>
    <xf numFmtId="0" fontId="0" fillId="0" borderId="0" xfId="0" applyFill="1" applyBorder="1"/>
    <xf numFmtId="2" fontId="0" fillId="0" borderId="1" xfId="0" applyNumberFormat="1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0" fillId="0" borderId="0" xfId="0" applyBorder="1"/>
    <xf numFmtId="0" fontId="0" fillId="0" borderId="0" xfId="0" applyBorder="1" applyAlignment="1">
      <alignment horizontal="center"/>
    </xf>
    <xf numFmtId="0" fontId="0" fillId="6" borderId="1" xfId="0" applyFill="1" applyBorder="1" applyAlignment="1">
      <alignment horizontal="center"/>
    </xf>
    <xf numFmtId="2" fontId="0" fillId="6" borderId="1" xfId="0" applyNumberFormat="1" applyFill="1" applyBorder="1" applyAlignment="1">
      <alignment horizontal="center"/>
    </xf>
    <xf numFmtId="0" fontId="0" fillId="4" borderId="5" xfId="0" applyFill="1" applyBorder="1" applyAlignment="1">
      <alignment horizontal="center"/>
    </xf>
    <xf numFmtId="16" fontId="0" fillId="4" borderId="5" xfId="0" applyNumberFormat="1" applyFill="1" applyBorder="1" applyAlignment="1">
      <alignment horizontal="center"/>
    </xf>
    <xf numFmtId="0" fontId="0" fillId="5" borderId="1" xfId="0" applyFill="1" applyBorder="1" applyAlignment="1">
      <alignment horizontal="center"/>
    </xf>
    <xf numFmtId="0" fontId="0" fillId="7" borderId="0" xfId="0" applyFill="1" applyBorder="1" applyAlignment="1">
      <alignment horizontal="center"/>
    </xf>
    <xf numFmtId="0" fontId="0" fillId="7" borderId="1" xfId="0" applyFill="1" applyBorder="1" applyAlignment="1">
      <alignment horizontal="center"/>
    </xf>
    <xf numFmtId="0" fontId="0" fillId="7" borderId="1" xfId="0" applyFill="1" applyBorder="1"/>
    <xf numFmtId="0" fontId="0" fillId="7" borderId="3" xfId="0" applyFill="1" applyBorder="1" applyAlignment="1">
      <alignment horizontal="center"/>
    </xf>
    <xf numFmtId="0" fontId="0" fillId="0" borderId="7" xfId="0" applyFill="1" applyBorder="1" applyAlignment="1"/>
    <xf numFmtId="0" fontId="0" fillId="8" borderId="1" xfId="0" applyFill="1" applyBorder="1" applyAlignment="1">
      <alignment horizontal="center"/>
    </xf>
    <xf numFmtId="2" fontId="0" fillId="8" borderId="1" xfId="0" applyNumberFormat="1" applyFill="1" applyBorder="1" applyAlignment="1">
      <alignment horizontal="center"/>
    </xf>
    <xf numFmtId="10" fontId="0" fillId="8" borderId="1" xfId="0" applyNumberFormat="1" applyFill="1" applyBorder="1" applyAlignment="1">
      <alignment horizontal="center"/>
    </xf>
    <xf numFmtId="0" fontId="0" fillId="9" borderId="1" xfId="0" applyFill="1" applyBorder="1" applyAlignment="1">
      <alignment horizontal="center"/>
    </xf>
    <xf numFmtId="2" fontId="0" fillId="9" borderId="1" xfId="0" applyNumberFormat="1" applyFill="1" applyBorder="1" applyAlignment="1">
      <alignment horizontal="center"/>
    </xf>
    <xf numFmtId="2" fontId="0" fillId="9" borderId="1" xfId="0" applyNumberFormat="1" applyFill="1" applyBorder="1"/>
    <xf numFmtId="0" fontId="0" fillId="0" borderId="0" xfId="0" applyFill="1" applyBorder="1" applyAlignment="1">
      <alignment horizontal="right"/>
    </xf>
    <xf numFmtId="0" fontId="0" fillId="4" borderId="5" xfId="0" applyFill="1" applyBorder="1" applyAlignment="1">
      <alignment horizontal="center"/>
    </xf>
    <xf numFmtId="0" fontId="0" fillId="4" borderId="6" xfId="0" applyFill="1" applyBorder="1" applyAlignment="1">
      <alignment horizontal="center"/>
    </xf>
    <xf numFmtId="0" fontId="0" fillId="4" borderId="3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6A6A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_rels/chart7.xml.rels><?xml version="1.0" encoding="UTF-8" standalone="yes"?>
<Relationships xmlns="http://schemas.openxmlformats.org/package/2006/relationships"><Relationship Id="rId2" Type="http://schemas.microsoft.com/office/2011/relationships/chartColorStyle" Target="colors7.xml"/><Relationship Id="rId1" Type="http://schemas.microsoft.com/office/2011/relationships/chartStyle" Target="style7.xml"/></Relationships>
</file>

<file path=xl/charts/_rels/chart8.xml.rels><?xml version="1.0" encoding="UTF-8" standalone="yes"?>
<Relationships xmlns="http://schemas.openxmlformats.org/package/2006/relationships"><Relationship Id="rId2" Type="http://schemas.microsoft.com/office/2011/relationships/chartColorStyle" Target="colors8.xml"/><Relationship Id="rId1" Type="http://schemas.microsoft.com/office/2011/relationships/chartStyle" Target="style8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Velocity</a:t>
            </a:r>
            <a:r>
              <a:rPr lang="en-US" baseline="0"/>
              <a:t> </a:t>
            </a:r>
            <a:r>
              <a:rPr lang="en-US"/>
              <a:t>(m/s)/Time (s)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Sheet1!$AC$23</c:f>
              <c:strCache>
                <c:ptCount val="1"/>
                <c:pt idx="0">
                  <c:v>velocity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0"/>
            <c:dispEq val="0"/>
          </c:trendline>
          <c:cat>
            <c:numRef>
              <c:f>Sheet1!$X$24:$X$63</c:f>
              <c:numCache>
                <c:formatCode>General</c:formatCode>
                <c:ptCount val="40"/>
                <c:pt idx="0">
                  <c:v>0</c:v>
                </c:pt>
                <c:pt idx="1">
                  <c:v>5</c:v>
                </c:pt>
                <c:pt idx="2">
                  <c:v>9</c:v>
                </c:pt>
                <c:pt idx="3">
                  <c:v>18</c:v>
                </c:pt>
                <c:pt idx="4">
                  <c:v>24</c:v>
                </c:pt>
                <c:pt idx="5">
                  <c:v>31</c:v>
                </c:pt>
                <c:pt idx="6">
                  <c:v>36</c:v>
                </c:pt>
                <c:pt idx="7">
                  <c:v>43</c:v>
                </c:pt>
                <c:pt idx="8">
                  <c:v>49</c:v>
                </c:pt>
                <c:pt idx="9">
                  <c:v>54</c:v>
                </c:pt>
                <c:pt idx="10">
                  <c:v>59</c:v>
                </c:pt>
                <c:pt idx="11">
                  <c:v>66</c:v>
                </c:pt>
                <c:pt idx="12">
                  <c:v>69</c:v>
                </c:pt>
                <c:pt idx="13">
                  <c:v>74</c:v>
                </c:pt>
                <c:pt idx="14">
                  <c:v>78</c:v>
                </c:pt>
                <c:pt idx="15">
                  <c:v>83</c:v>
                </c:pt>
                <c:pt idx="16">
                  <c:v>87</c:v>
                </c:pt>
                <c:pt idx="17">
                  <c:v>94</c:v>
                </c:pt>
                <c:pt idx="18">
                  <c:v>98</c:v>
                </c:pt>
                <c:pt idx="19">
                  <c:v>104</c:v>
                </c:pt>
                <c:pt idx="20">
                  <c:v>108</c:v>
                </c:pt>
                <c:pt idx="21">
                  <c:v>114</c:v>
                </c:pt>
                <c:pt idx="22">
                  <c:v>118</c:v>
                </c:pt>
                <c:pt idx="23">
                  <c:v>123</c:v>
                </c:pt>
                <c:pt idx="24">
                  <c:v>126</c:v>
                </c:pt>
                <c:pt idx="25">
                  <c:v>129</c:v>
                </c:pt>
                <c:pt idx="26">
                  <c:v>133</c:v>
                </c:pt>
                <c:pt idx="27">
                  <c:v>139</c:v>
                </c:pt>
                <c:pt idx="28">
                  <c:v>142</c:v>
                </c:pt>
                <c:pt idx="29">
                  <c:v>143</c:v>
                </c:pt>
                <c:pt idx="30">
                  <c:v>147</c:v>
                </c:pt>
                <c:pt idx="31">
                  <c:v>150</c:v>
                </c:pt>
                <c:pt idx="32">
                  <c:v>154</c:v>
                </c:pt>
                <c:pt idx="33">
                  <c:v>158</c:v>
                </c:pt>
                <c:pt idx="34">
                  <c:v>163</c:v>
                </c:pt>
                <c:pt idx="35">
                  <c:v>166</c:v>
                </c:pt>
                <c:pt idx="36">
                  <c:v>170</c:v>
                </c:pt>
                <c:pt idx="37">
                  <c:v>175</c:v>
                </c:pt>
                <c:pt idx="38">
                  <c:v>180</c:v>
                </c:pt>
                <c:pt idx="39">
                  <c:v>183</c:v>
                </c:pt>
              </c:numCache>
            </c:numRef>
          </c:cat>
          <c:val>
            <c:numRef>
              <c:f>Sheet1!$AC$24:$AC$63</c:f>
              <c:numCache>
                <c:formatCode>0.00</c:formatCode>
                <c:ptCount val="40"/>
                <c:pt idx="0">
                  <c:v>0</c:v>
                </c:pt>
                <c:pt idx="1">
                  <c:v>4.4000000000000004</c:v>
                </c:pt>
                <c:pt idx="2">
                  <c:v>5</c:v>
                </c:pt>
                <c:pt idx="3">
                  <c:v>15</c:v>
                </c:pt>
                <c:pt idx="4">
                  <c:v>4.666666666666667</c:v>
                </c:pt>
                <c:pt idx="5">
                  <c:v>6</c:v>
                </c:pt>
                <c:pt idx="6">
                  <c:v>4.2</c:v>
                </c:pt>
                <c:pt idx="7">
                  <c:v>9.7142857142857135</c:v>
                </c:pt>
                <c:pt idx="8">
                  <c:v>4.666666666666667</c:v>
                </c:pt>
                <c:pt idx="9">
                  <c:v>3.2</c:v>
                </c:pt>
                <c:pt idx="10">
                  <c:v>4.5999999999999996</c:v>
                </c:pt>
                <c:pt idx="11">
                  <c:v>9.1428571428571423</c:v>
                </c:pt>
                <c:pt idx="12">
                  <c:v>4.666666666666667</c:v>
                </c:pt>
                <c:pt idx="13">
                  <c:v>7.8</c:v>
                </c:pt>
                <c:pt idx="14">
                  <c:v>4.25</c:v>
                </c:pt>
                <c:pt idx="15">
                  <c:v>9.1999999999999993</c:v>
                </c:pt>
                <c:pt idx="16">
                  <c:v>7</c:v>
                </c:pt>
                <c:pt idx="17">
                  <c:v>11.428571428571429</c:v>
                </c:pt>
                <c:pt idx="18">
                  <c:v>6</c:v>
                </c:pt>
                <c:pt idx="19">
                  <c:v>8.1666666666666661</c:v>
                </c:pt>
                <c:pt idx="20">
                  <c:v>5</c:v>
                </c:pt>
                <c:pt idx="21">
                  <c:v>11.666666666666666</c:v>
                </c:pt>
                <c:pt idx="22">
                  <c:v>5</c:v>
                </c:pt>
                <c:pt idx="23">
                  <c:v>10.8</c:v>
                </c:pt>
                <c:pt idx="24">
                  <c:v>5</c:v>
                </c:pt>
                <c:pt idx="25">
                  <c:v>4</c:v>
                </c:pt>
                <c:pt idx="26">
                  <c:v>5.75</c:v>
                </c:pt>
                <c:pt idx="27">
                  <c:v>22</c:v>
                </c:pt>
                <c:pt idx="28">
                  <c:v>4.666666666666667</c:v>
                </c:pt>
                <c:pt idx="29">
                  <c:v>5</c:v>
                </c:pt>
                <c:pt idx="30">
                  <c:v>4.25</c:v>
                </c:pt>
                <c:pt idx="31">
                  <c:v>6.666666666666667</c:v>
                </c:pt>
                <c:pt idx="32">
                  <c:v>2.25</c:v>
                </c:pt>
                <c:pt idx="33">
                  <c:v>7</c:v>
                </c:pt>
                <c:pt idx="34">
                  <c:v>2.8</c:v>
                </c:pt>
                <c:pt idx="35">
                  <c:v>19.666666666666668</c:v>
                </c:pt>
                <c:pt idx="36">
                  <c:v>2.25</c:v>
                </c:pt>
                <c:pt idx="37">
                  <c:v>0.8</c:v>
                </c:pt>
                <c:pt idx="38">
                  <c:v>2.2000000000000002</c:v>
                </c:pt>
                <c:pt idx="39">
                  <c:v>16.666666666666668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408D-42B1-BAE9-F4D4D15493C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710196384"/>
        <c:axId val="710198024"/>
      </c:lineChart>
      <c:catAx>
        <c:axId val="710196384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</a:t>
                </a:r>
                <a:r>
                  <a:rPr lang="en-GB" baseline="0"/>
                  <a:t> (s)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10198024"/>
        <c:crosses val="autoZero"/>
        <c:auto val="1"/>
        <c:lblAlgn val="ctr"/>
        <c:lblOffset val="100"/>
        <c:noMultiLvlLbl val="0"/>
      </c:catAx>
      <c:valAx>
        <c:axId val="71019802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Vehicle</a:t>
                </a:r>
                <a:r>
                  <a:rPr lang="en-GB" baseline="0"/>
                  <a:t> Speed (m/s)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1019638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t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Acceleration (m/s)/Time (s)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Sheet1!$AD$23</c:f>
              <c:strCache>
                <c:ptCount val="1"/>
                <c:pt idx="0">
                  <c:v>acceleration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0"/>
            <c:dispEq val="0"/>
          </c:trendline>
          <c:cat>
            <c:numRef>
              <c:f>Sheet1!$X$24:$X$63</c:f>
              <c:numCache>
                <c:formatCode>General</c:formatCode>
                <c:ptCount val="40"/>
                <c:pt idx="0">
                  <c:v>0</c:v>
                </c:pt>
                <c:pt idx="1">
                  <c:v>5</c:v>
                </c:pt>
                <c:pt idx="2">
                  <c:v>9</c:v>
                </c:pt>
                <c:pt idx="3">
                  <c:v>18</c:v>
                </c:pt>
                <c:pt idx="4">
                  <c:v>24</c:v>
                </c:pt>
                <c:pt idx="5">
                  <c:v>31</c:v>
                </c:pt>
                <c:pt idx="6">
                  <c:v>36</c:v>
                </c:pt>
                <c:pt idx="7">
                  <c:v>43</c:v>
                </c:pt>
                <c:pt idx="8">
                  <c:v>49</c:v>
                </c:pt>
                <c:pt idx="9">
                  <c:v>54</c:v>
                </c:pt>
                <c:pt idx="10">
                  <c:v>59</c:v>
                </c:pt>
                <c:pt idx="11">
                  <c:v>66</c:v>
                </c:pt>
                <c:pt idx="12">
                  <c:v>69</c:v>
                </c:pt>
                <c:pt idx="13">
                  <c:v>74</c:v>
                </c:pt>
                <c:pt idx="14">
                  <c:v>78</c:v>
                </c:pt>
                <c:pt idx="15">
                  <c:v>83</c:v>
                </c:pt>
                <c:pt idx="16">
                  <c:v>87</c:v>
                </c:pt>
                <c:pt idx="17">
                  <c:v>94</c:v>
                </c:pt>
                <c:pt idx="18">
                  <c:v>98</c:v>
                </c:pt>
                <c:pt idx="19">
                  <c:v>104</c:v>
                </c:pt>
                <c:pt idx="20">
                  <c:v>108</c:v>
                </c:pt>
                <c:pt idx="21">
                  <c:v>114</c:v>
                </c:pt>
                <c:pt idx="22">
                  <c:v>118</c:v>
                </c:pt>
                <c:pt idx="23">
                  <c:v>123</c:v>
                </c:pt>
                <c:pt idx="24">
                  <c:v>126</c:v>
                </c:pt>
                <c:pt idx="25">
                  <c:v>129</c:v>
                </c:pt>
                <c:pt idx="26">
                  <c:v>133</c:v>
                </c:pt>
                <c:pt idx="27">
                  <c:v>139</c:v>
                </c:pt>
                <c:pt idx="28">
                  <c:v>142</c:v>
                </c:pt>
                <c:pt idx="29">
                  <c:v>143</c:v>
                </c:pt>
                <c:pt idx="30">
                  <c:v>147</c:v>
                </c:pt>
                <c:pt idx="31">
                  <c:v>150</c:v>
                </c:pt>
                <c:pt idx="32">
                  <c:v>154</c:v>
                </c:pt>
                <c:pt idx="33">
                  <c:v>158</c:v>
                </c:pt>
                <c:pt idx="34">
                  <c:v>163</c:v>
                </c:pt>
                <c:pt idx="35">
                  <c:v>166</c:v>
                </c:pt>
                <c:pt idx="36">
                  <c:v>170</c:v>
                </c:pt>
                <c:pt idx="37">
                  <c:v>175</c:v>
                </c:pt>
                <c:pt idx="38">
                  <c:v>180</c:v>
                </c:pt>
                <c:pt idx="39">
                  <c:v>183</c:v>
                </c:pt>
              </c:numCache>
            </c:numRef>
          </c:cat>
          <c:val>
            <c:numRef>
              <c:f>Sheet1!$AD$24:$AD$63</c:f>
              <c:numCache>
                <c:formatCode>0.00</c:formatCode>
                <c:ptCount val="40"/>
                <c:pt idx="0">
                  <c:v>0</c:v>
                </c:pt>
                <c:pt idx="1">
                  <c:v>0.88000000000000012</c:v>
                </c:pt>
                <c:pt idx="2">
                  <c:v>0.14999999999999991</c:v>
                </c:pt>
                <c:pt idx="3">
                  <c:v>1.1111111111111112</c:v>
                </c:pt>
                <c:pt idx="4">
                  <c:v>-1.7222222222222221</c:v>
                </c:pt>
                <c:pt idx="5">
                  <c:v>0.19047619047619044</c:v>
                </c:pt>
                <c:pt idx="6">
                  <c:v>-0.36</c:v>
                </c:pt>
                <c:pt idx="7">
                  <c:v>0.78775510204081622</c:v>
                </c:pt>
                <c:pt idx="8">
                  <c:v>-0.84126984126984106</c:v>
                </c:pt>
                <c:pt idx="9">
                  <c:v>-0.29333333333333333</c:v>
                </c:pt>
                <c:pt idx="10">
                  <c:v>0.27999999999999992</c:v>
                </c:pt>
                <c:pt idx="11">
                  <c:v>0.6489795918367347</c:v>
                </c:pt>
                <c:pt idx="12">
                  <c:v>-1.4920634920634919</c:v>
                </c:pt>
                <c:pt idx="13">
                  <c:v>0.62666666666666659</c:v>
                </c:pt>
                <c:pt idx="14">
                  <c:v>-0.88749999999999996</c:v>
                </c:pt>
                <c:pt idx="15">
                  <c:v>0.98999999999999988</c:v>
                </c:pt>
                <c:pt idx="16">
                  <c:v>-0.54999999999999982</c:v>
                </c:pt>
                <c:pt idx="17">
                  <c:v>0.63265306122448983</c:v>
                </c:pt>
                <c:pt idx="18">
                  <c:v>-1.3571428571428572</c:v>
                </c:pt>
                <c:pt idx="19">
                  <c:v>0.36111111111111099</c:v>
                </c:pt>
                <c:pt idx="20">
                  <c:v>-0.79166666666666652</c:v>
                </c:pt>
                <c:pt idx="21">
                  <c:v>1.1111111111111109</c:v>
                </c:pt>
                <c:pt idx="22">
                  <c:v>-1.6666666666666665</c:v>
                </c:pt>
                <c:pt idx="23">
                  <c:v>1.1600000000000001</c:v>
                </c:pt>
                <c:pt idx="24">
                  <c:v>-1.9333333333333336</c:v>
                </c:pt>
                <c:pt idx="25">
                  <c:v>-0.33333333333333331</c:v>
                </c:pt>
                <c:pt idx="26">
                  <c:v>0.4375</c:v>
                </c:pt>
                <c:pt idx="27">
                  <c:v>2.7083333333333335</c:v>
                </c:pt>
                <c:pt idx="28">
                  <c:v>-5.7777777777777777</c:v>
                </c:pt>
                <c:pt idx="29">
                  <c:v>0.33333333333333304</c:v>
                </c:pt>
                <c:pt idx="30">
                  <c:v>-0.1875</c:v>
                </c:pt>
                <c:pt idx="31">
                  <c:v>0.80555555555555569</c:v>
                </c:pt>
                <c:pt idx="32">
                  <c:v>-1.1041666666666667</c:v>
                </c:pt>
                <c:pt idx="33">
                  <c:v>1.1875</c:v>
                </c:pt>
                <c:pt idx="34">
                  <c:v>-0.84000000000000008</c:v>
                </c:pt>
                <c:pt idx="35">
                  <c:v>5.6222222222222227</c:v>
                </c:pt>
                <c:pt idx="36">
                  <c:v>-4.354166666666667</c:v>
                </c:pt>
                <c:pt idx="37">
                  <c:v>-0.28999999999999998</c:v>
                </c:pt>
                <c:pt idx="38">
                  <c:v>0.28000000000000003</c:v>
                </c:pt>
                <c:pt idx="39">
                  <c:v>4.8222222222222229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18BF-4642-A56C-AF04FD7CB5A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711831512"/>
        <c:axId val="711831840"/>
      </c:lineChart>
      <c:catAx>
        <c:axId val="711831512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</a:t>
                </a:r>
                <a:r>
                  <a:rPr lang="en-GB" baseline="0"/>
                  <a:t> (s)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low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11831840"/>
        <c:crosses val="autoZero"/>
        <c:auto val="1"/>
        <c:lblAlgn val="ctr"/>
        <c:lblOffset val="100"/>
        <c:noMultiLvlLbl val="0"/>
      </c:catAx>
      <c:valAx>
        <c:axId val="71183184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 baseline="0"/>
                  <a:t>Acceleration (m/s)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11831512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t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Gradient (</a:t>
            </a:r>
            <a:r>
              <a:rPr lang="en-US">
                <a:latin typeface="Times New Roman" panose="02020603050405020304" pitchFamily="18" charset="0"/>
                <a:cs typeface="Times New Roman" panose="02020603050405020304" pitchFamily="18" charset="0"/>
              </a:rPr>
              <a:t>˚)/Time (s)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Sheet1!$Z$23</c:f>
              <c:strCache>
                <c:ptCount val="1"/>
                <c:pt idx="0">
                  <c:v>gradient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Sheet1!$X$24:$X$63</c:f>
              <c:numCache>
                <c:formatCode>General</c:formatCode>
                <c:ptCount val="40"/>
                <c:pt idx="0">
                  <c:v>0</c:v>
                </c:pt>
                <c:pt idx="1">
                  <c:v>5</c:v>
                </c:pt>
                <c:pt idx="2">
                  <c:v>9</c:v>
                </c:pt>
                <c:pt idx="3">
                  <c:v>18</c:v>
                </c:pt>
                <c:pt idx="4">
                  <c:v>24</c:v>
                </c:pt>
                <c:pt idx="5">
                  <c:v>31</c:v>
                </c:pt>
                <c:pt idx="6">
                  <c:v>36</c:v>
                </c:pt>
                <c:pt idx="7">
                  <c:v>43</c:v>
                </c:pt>
                <c:pt idx="8">
                  <c:v>49</c:v>
                </c:pt>
                <c:pt idx="9">
                  <c:v>54</c:v>
                </c:pt>
                <c:pt idx="10">
                  <c:v>59</c:v>
                </c:pt>
                <c:pt idx="11">
                  <c:v>66</c:v>
                </c:pt>
                <c:pt idx="12">
                  <c:v>69</c:v>
                </c:pt>
                <c:pt idx="13">
                  <c:v>74</c:v>
                </c:pt>
                <c:pt idx="14">
                  <c:v>78</c:v>
                </c:pt>
                <c:pt idx="15">
                  <c:v>83</c:v>
                </c:pt>
                <c:pt idx="16">
                  <c:v>87</c:v>
                </c:pt>
                <c:pt idx="17">
                  <c:v>94</c:v>
                </c:pt>
                <c:pt idx="18">
                  <c:v>98</c:v>
                </c:pt>
                <c:pt idx="19">
                  <c:v>104</c:v>
                </c:pt>
                <c:pt idx="20">
                  <c:v>108</c:v>
                </c:pt>
                <c:pt idx="21">
                  <c:v>114</c:v>
                </c:pt>
                <c:pt idx="22">
                  <c:v>118</c:v>
                </c:pt>
                <c:pt idx="23">
                  <c:v>123</c:v>
                </c:pt>
                <c:pt idx="24">
                  <c:v>126</c:v>
                </c:pt>
                <c:pt idx="25">
                  <c:v>129</c:v>
                </c:pt>
                <c:pt idx="26">
                  <c:v>133</c:v>
                </c:pt>
                <c:pt idx="27">
                  <c:v>139</c:v>
                </c:pt>
                <c:pt idx="28">
                  <c:v>142</c:v>
                </c:pt>
                <c:pt idx="29">
                  <c:v>143</c:v>
                </c:pt>
                <c:pt idx="30">
                  <c:v>147</c:v>
                </c:pt>
                <c:pt idx="31">
                  <c:v>150</c:v>
                </c:pt>
                <c:pt idx="32">
                  <c:v>154</c:v>
                </c:pt>
                <c:pt idx="33">
                  <c:v>158</c:v>
                </c:pt>
                <c:pt idx="34">
                  <c:v>163</c:v>
                </c:pt>
                <c:pt idx="35">
                  <c:v>166</c:v>
                </c:pt>
                <c:pt idx="36">
                  <c:v>170</c:v>
                </c:pt>
                <c:pt idx="37">
                  <c:v>175</c:v>
                </c:pt>
                <c:pt idx="38">
                  <c:v>180</c:v>
                </c:pt>
                <c:pt idx="39">
                  <c:v>183</c:v>
                </c:pt>
              </c:numCache>
            </c:numRef>
          </c:cat>
          <c:val>
            <c:numRef>
              <c:f>Sheet1!$Z$24:$Z$63</c:f>
              <c:numCache>
                <c:formatCode>General</c:formatCode>
                <c:ptCount val="40"/>
                <c:pt idx="0">
                  <c:v>0</c:v>
                </c:pt>
                <c:pt idx="1">
                  <c:v>0</c:v>
                </c:pt>
                <c:pt idx="2">
                  <c:v>7.62</c:v>
                </c:pt>
                <c:pt idx="3">
                  <c:v>0</c:v>
                </c:pt>
                <c:pt idx="4">
                  <c:v>-7.92</c:v>
                </c:pt>
                <c:pt idx="5">
                  <c:v>0</c:v>
                </c:pt>
                <c:pt idx="6">
                  <c:v>8.0299999999999994</c:v>
                </c:pt>
                <c:pt idx="7">
                  <c:v>0</c:v>
                </c:pt>
                <c:pt idx="8">
                  <c:v>-7.46</c:v>
                </c:pt>
                <c:pt idx="9">
                  <c:v>0</c:v>
                </c:pt>
                <c:pt idx="10">
                  <c:v>5.09</c:v>
                </c:pt>
                <c:pt idx="11">
                  <c:v>0</c:v>
                </c:pt>
                <c:pt idx="12">
                  <c:v>4.3</c:v>
                </c:pt>
                <c:pt idx="13">
                  <c:v>0</c:v>
                </c:pt>
                <c:pt idx="14">
                  <c:v>6.81</c:v>
                </c:pt>
                <c:pt idx="15">
                  <c:v>0</c:v>
                </c:pt>
                <c:pt idx="16">
                  <c:v>-8.07</c:v>
                </c:pt>
                <c:pt idx="17">
                  <c:v>0</c:v>
                </c:pt>
                <c:pt idx="18">
                  <c:v>6.93</c:v>
                </c:pt>
                <c:pt idx="19">
                  <c:v>0</c:v>
                </c:pt>
                <c:pt idx="20">
                  <c:v>5.73</c:v>
                </c:pt>
                <c:pt idx="21">
                  <c:v>0</c:v>
                </c:pt>
                <c:pt idx="22">
                  <c:v>-5.72</c:v>
                </c:pt>
                <c:pt idx="23">
                  <c:v>0</c:v>
                </c:pt>
                <c:pt idx="24">
                  <c:v>-4.12</c:v>
                </c:pt>
                <c:pt idx="25">
                  <c:v>0</c:v>
                </c:pt>
                <c:pt idx="26">
                  <c:v>-5.31</c:v>
                </c:pt>
                <c:pt idx="27">
                  <c:v>0</c:v>
                </c:pt>
                <c:pt idx="28">
                  <c:v>-3.73</c:v>
                </c:pt>
                <c:pt idx="29">
                  <c:v>0</c:v>
                </c:pt>
                <c:pt idx="30">
                  <c:v>9.0299999999999994</c:v>
                </c:pt>
                <c:pt idx="31">
                  <c:v>0</c:v>
                </c:pt>
                <c:pt idx="32">
                  <c:v>6.59</c:v>
                </c:pt>
                <c:pt idx="33">
                  <c:v>0</c:v>
                </c:pt>
                <c:pt idx="34">
                  <c:v>3.72</c:v>
                </c:pt>
                <c:pt idx="35">
                  <c:v>0</c:v>
                </c:pt>
                <c:pt idx="36">
                  <c:v>-12.9</c:v>
                </c:pt>
                <c:pt idx="37">
                  <c:v>0</c:v>
                </c:pt>
                <c:pt idx="38">
                  <c:v>-8.49</c:v>
                </c:pt>
                <c:pt idx="3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338F-41B1-8C21-21244482034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712712232"/>
        <c:axId val="712710264"/>
      </c:lineChart>
      <c:catAx>
        <c:axId val="712712232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</a:t>
                </a:r>
                <a:r>
                  <a:rPr lang="en-GB" baseline="0"/>
                  <a:t> (s)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low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12710264"/>
        <c:crosses val="autoZero"/>
        <c:auto val="1"/>
        <c:lblAlgn val="ctr"/>
        <c:lblOffset val="100"/>
        <c:noMultiLvlLbl val="0"/>
      </c:catAx>
      <c:valAx>
        <c:axId val="71271026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Gradient</a:t>
                </a:r>
                <a:r>
                  <a:rPr lang="en-GB" baseline="0"/>
                  <a:t> (</a:t>
                </a:r>
                <a:r>
                  <a:rPr lang="en-GB" baseline="0"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˚)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12712232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t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Aero Resistance (N)/Time</a:t>
            </a:r>
            <a:r>
              <a:rPr lang="en-US" baseline="0"/>
              <a:t> (s)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Sheet1!$AH$23</c:f>
              <c:strCache>
                <c:ptCount val="1"/>
                <c:pt idx="0">
                  <c:v>aero resistance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Sheet1!$X$24:$X$63</c:f>
              <c:numCache>
                <c:formatCode>General</c:formatCode>
                <c:ptCount val="40"/>
                <c:pt idx="0">
                  <c:v>0</c:v>
                </c:pt>
                <c:pt idx="1">
                  <c:v>5</c:v>
                </c:pt>
                <c:pt idx="2">
                  <c:v>9</c:v>
                </c:pt>
                <c:pt idx="3">
                  <c:v>18</c:v>
                </c:pt>
                <c:pt idx="4">
                  <c:v>24</c:v>
                </c:pt>
                <c:pt idx="5">
                  <c:v>31</c:v>
                </c:pt>
                <c:pt idx="6">
                  <c:v>36</c:v>
                </c:pt>
                <c:pt idx="7">
                  <c:v>43</c:v>
                </c:pt>
                <c:pt idx="8">
                  <c:v>49</c:v>
                </c:pt>
                <c:pt idx="9">
                  <c:v>54</c:v>
                </c:pt>
                <c:pt idx="10">
                  <c:v>59</c:v>
                </c:pt>
                <c:pt idx="11">
                  <c:v>66</c:v>
                </c:pt>
                <c:pt idx="12">
                  <c:v>69</c:v>
                </c:pt>
                <c:pt idx="13">
                  <c:v>74</c:v>
                </c:pt>
                <c:pt idx="14">
                  <c:v>78</c:v>
                </c:pt>
                <c:pt idx="15">
                  <c:v>83</c:v>
                </c:pt>
                <c:pt idx="16">
                  <c:v>87</c:v>
                </c:pt>
                <c:pt idx="17">
                  <c:v>94</c:v>
                </c:pt>
                <c:pt idx="18">
                  <c:v>98</c:v>
                </c:pt>
                <c:pt idx="19">
                  <c:v>104</c:v>
                </c:pt>
                <c:pt idx="20">
                  <c:v>108</c:v>
                </c:pt>
                <c:pt idx="21">
                  <c:v>114</c:v>
                </c:pt>
                <c:pt idx="22">
                  <c:v>118</c:v>
                </c:pt>
                <c:pt idx="23">
                  <c:v>123</c:v>
                </c:pt>
                <c:pt idx="24">
                  <c:v>126</c:v>
                </c:pt>
                <c:pt idx="25">
                  <c:v>129</c:v>
                </c:pt>
                <c:pt idx="26">
                  <c:v>133</c:v>
                </c:pt>
                <c:pt idx="27">
                  <c:v>139</c:v>
                </c:pt>
                <c:pt idx="28">
                  <c:v>142</c:v>
                </c:pt>
                <c:pt idx="29">
                  <c:v>143</c:v>
                </c:pt>
                <c:pt idx="30">
                  <c:v>147</c:v>
                </c:pt>
                <c:pt idx="31">
                  <c:v>150</c:v>
                </c:pt>
                <c:pt idx="32">
                  <c:v>154</c:v>
                </c:pt>
                <c:pt idx="33">
                  <c:v>158</c:v>
                </c:pt>
                <c:pt idx="34">
                  <c:v>163</c:v>
                </c:pt>
                <c:pt idx="35">
                  <c:v>166</c:v>
                </c:pt>
                <c:pt idx="36">
                  <c:v>170</c:v>
                </c:pt>
                <c:pt idx="37">
                  <c:v>175</c:v>
                </c:pt>
                <c:pt idx="38">
                  <c:v>180</c:v>
                </c:pt>
                <c:pt idx="39">
                  <c:v>183</c:v>
                </c:pt>
              </c:numCache>
            </c:numRef>
          </c:cat>
          <c:val>
            <c:numRef>
              <c:f>Sheet1!$AH$24:$AH$63</c:f>
              <c:numCache>
                <c:formatCode>0.00</c:formatCode>
                <c:ptCount val="40"/>
                <c:pt idx="0" formatCode="General">
                  <c:v>0</c:v>
                </c:pt>
                <c:pt idx="1">
                  <c:v>9.8379249408000025</c:v>
                </c:pt>
                <c:pt idx="2">
                  <c:v>12.703932000000002</c:v>
                </c:pt>
                <c:pt idx="3">
                  <c:v>114.33538800000001</c:v>
                </c:pt>
                <c:pt idx="4">
                  <c:v>11.066536320000003</c:v>
                </c:pt>
                <c:pt idx="5">
                  <c:v>18.293662080000001</c:v>
                </c:pt>
                <c:pt idx="6">
                  <c:v>8.9638944192000007</c:v>
                </c:pt>
                <c:pt idx="7">
                  <c:v>47.953454341224486</c:v>
                </c:pt>
                <c:pt idx="8">
                  <c:v>11.066536320000003</c:v>
                </c:pt>
                <c:pt idx="9">
                  <c:v>5.2035305472000015</c:v>
                </c:pt>
                <c:pt idx="10">
                  <c:v>10.752608044799999</c:v>
                </c:pt>
                <c:pt idx="11">
                  <c:v>42.477800385306125</c:v>
                </c:pt>
                <c:pt idx="12">
                  <c:v>11.066536320000003</c:v>
                </c:pt>
                <c:pt idx="13">
                  <c:v>30.916288915199999</c:v>
                </c:pt>
                <c:pt idx="14">
                  <c:v>9.1785908700000007</c:v>
                </c:pt>
                <c:pt idx="15">
                  <c:v>43.010432179199995</c:v>
                </c:pt>
                <c:pt idx="16">
                  <c:v>24.899706720000001</c:v>
                </c:pt>
                <c:pt idx="17">
                  <c:v>66.371563102040824</c:v>
                </c:pt>
                <c:pt idx="18">
                  <c:v>18.293662080000001</c:v>
                </c:pt>
                <c:pt idx="19">
                  <c:v>33.891267479999996</c:v>
                </c:pt>
                <c:pt idx="20">
                  <c:v>12.703932000000002</c:v>
                </c:pt>
                <c:pt idx="21">
                  <c:v>69.165851999999987</c:v>
                </c:pt>
                <c:pt idx="22">
                  <c:v>12.703932000000002</c:v>
                </c:pt>
                <c:pt idx="23">
                  <c:v>59.271465139200011</c:v>
                </c:pt>
                <c:pt idx="24">
                  <c:v>12.703932000000002</c:v>
                </c:pt>
                <c:pt idx="25">
                  <c:v>8.1305164800000007</c:v>
                </c:pt>
                <c:pt idx="26">
                  <c:v>16.800950070000003</c:v>
                </c:pt>
                <c:pt idx="27">
                  <c:v>245.94812352000002</c:v>
                </c:pt>
                <c:pt idx="28">
                  <c:v>11.066536320000003</c:v>
                </c:pt>
                <c:pt idx="29">
                  <c:v>12.703932000000002</c:v>
                </c:pt>
                <c:pt idx="30">
                  <c:v>9.1785908700000007</c:v>
                </c:pt>
                <c:pt idx="31">
                  <c:v>22.584768000000004</c:v>
                </c:pt>
                <c:pt idx="32">
                  <c:v>2.5725462300000004</c:v>
                </c:pt>
                <c:pt idx="33">
                  <c:v>24.899706720000001</c:v>
                </c:pt>
                <c:pt idx="34">
                  <c:v>3.9839530751999996</c:v>
                </c:pt>
                <c:pt idx="35">
                  <c:v>196.54394352000006</c:v>
                </c:pt>
                <c:pt idx="36">
                  <c:v>2.5725462300000004</c:v>
                </c:pt>
                <c:pt idx="37">
                  <c:v>0.3252206592000001</c:v>
                </c:pt>
                <c:pt idx="38">
                  <c:v>2.4594812352000006</c:v>
                </c:pt>
                <c:pt idx="39">
                  <c:v>141.15480000000005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6935-4A00-879E-4A2F4CBE775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710369320"/>
        <c:axId val="710369648"/>
      </c:lineChart>
      <c:catAx>
        <c:axId val="710369320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</a:t>
                </a:r>
                <a:r>
                  <a:rPr lang="en-GB" baseline="0"/>
                  <a:t> (s)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10369648"/>
        <c:crosses val="autoZero"/>
        <c:auto val="1"/>
        <c:lblAlgn val="ctr"/>
        <c:lblOffset val="100"/>
        <c:noMultiLvlLbl val="0"/>
      </c:catAx>
      <c:valAx>
        <c:axId val="71036964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Aero</a:t>
                </a:r>
                <a:r>
                  <a:rPr lang="en-GB" baseline="0"/>
                  <a:t> Resistance (N)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10369320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t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Velocity (m/s)/Distance</a:t>
            </a:r>
            <a:r>
              <a:rPr lang="en-US" baseline="0"/>
              <a:t> (m)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Sheet1!$AC$23</c:f>
              <c:strCache>
                <c:ptCount val="1"/>
                <c:pt idx="0">
                  <c:v>velocity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0"/>
            <c:dispEq val="0"/>
          </c:trendline>
          <c:cat>
            <c:numRef>
              <c:f>Sheet1!$W$24:$W$63</c:f>
              <c:numCache>
                <c:formatCode>General</c:formatCode>
                <c:ptCount val="40"/>
                <c:pt idx="0">
                  <c:v>0</c:v>
                </c:pt>
                <c:pt idx="1">
                  <c:v>22</c:v>
                </c:pt>
                <c:pt idx="2">
                  <c:v>42</c:v>
                </c:pt>
                <c:pt idx="3">
                  <c:v>177</c:v>
                </c:pt>
                <c:pt idx="4">
                  <c:v>205</c:v>
                </c:pt>
                <c:pt idx="5">
                  <c:v>247</c:v>
                </c:pt>
                <c:pt idx="6">
                  <c:v>268</c:v>
                </c:pt>
                <c:pt idx="7">
                  <c:v>336</c:v>
                </c:pt>
                <c:pt idx="8">
                  <c:v>364</c:v>
                </c:pt>
                <c:pt idx="9">
                  <c:v>380</c:v>
                </c:pt>
                <c:pt idx="10">
                  <c:v>403</c:v>
                </c:pt>
                <c:pt idx="11">
                  <c:v>467</c:v>
                </c:pt>
                <c:pt idx="12">
                  <c:v>481</c:v>
                </c:pt>
                <c:pt idx="13">
                  <c:v>520</c:v>
                </c:pt>
                <c:pt idx="14">
                  <c:v>537</c:v>
                </c:pt>
                <c:pt idx="15">
                  <c:v>583</c:v>
                </c:pt>
                <c:pt idx="16">
                  <c:v>611</c:v>
                </c:pt>
                <c:pt idx="17">
                  <c:v>691</c:v>
                </c:pt>
                <c:pt idx="18">
                  <c:v>715</c:v>
                </c:pt>
                <c:pt idx="19">
                  <c:v>764</c:v>
                </c:pt>
                <c:pt idx="20">
                  <c:v>784</c:v>
                </c:pt>
                <c:pt idx="21">
                  <c:v>854</c:v>
                </c:pt>
                <c:pt idx="22">
                  <c:v>874</c:v>
                </c:pt>
                <c:pt idx="23">
                  <c:v>928</c:v>
                </c:pt>
                <c:pt idx="24">
                  <c:v>943</c:v>
                </c:pt>
                <c:pt idx="25">
                  <c:v>955</c:v>
                </c:pt>
                <c:pt idx="26">
                  <c:v>978</c:v>
                </c:pt>
                <c:pt idx="27">
                  <c:v>1110</c:v>
                </c:pt>
                <c:pt idx="28">
                  <c:v>1124</c:v>
                </c:pt>
                <c:pt idx="29">
                  <c:v>1129</c:v>
                </c:pt>
                <c:pt idx="30">
                  <c:v>1146</c:v>
                </c:pt>
                <c:pt idx="31">
                  <c:v>1166</c:v>
                </c:pt>
                <c:pt idx="32">
                  <c:v>1175</c:v>
                </c:pt>
                <c:pt idx="33">
                  <c:v>1203</c:v>
                </c:pt>
                <c:pt idx="34">
                  <c:v>1217</c:v>
                </c:pt>
                <c:pt idx="35">
                  <c:v>1276</c:v>
                </c:pt>
                <c:pt idx="36">
                  <c:v>1285</c:v>
                </c:pt>
                <c:pt idx="37">
                  <c:v>1289</c:v>
                </c:pt>
                <c:pt idx="38">
                  <c:v>1300</c:v>
                </c:pt>
                <c:pt idx="39">
                  <c:v>1350</c:v>
                </c:pt>
              </c:numCache>
            </c:numRef>
          </c:cat>
          <c:val>
            <c:numRef>
              <c:f>Sheet1!$AC$24:$AC$63</c:f>
              <c:numCache>
                <c:formatCode>0.00</c:formatCode>
                <c:ptCount val="40"/>
                <c:pt idx="0">
                  <c:v>0</c:v>
                </c:pt>
                <c:pt idx="1">
                  <c:v>4.4000000000000004</c:v>
                </c:pt>
                <c:pt idx="2">
                  <c:v>5</c:v>
                </c:pt>
                <c:pt idx="3">
                  <c:v>15</c:v>
                </c:pt>
                <c:pt idx="4">
                  <c:v>4.666666666666667</c:v>
                </c:pt>
                <c:pt idx="5">
                  <c:v>6</c:v>
                </c:pt>
                <c:pt idx="6">
                  <c:v>4.2</c:v>
                </c:pt>
                <c:pt idx="7">
                  <c:v>9.7142857142857135</c:v>
                </c:pt>
                <c:pt idx="8">
                  <c:v>4.666666666666667</c:v>
                </c:pt>
                <c:pt idx="9">
                  <c:v>3.2</c:v>
                </c:pt>
                <c:pt idx="10">
                  <c:v>4.5999999999999996</c:v>
                </c:pt>
                <c:pt idx="11">
                  <c:v>9.1428571428571423</c:v>
                </c:pt>
                <c:pt idx="12">
                  <c:v>4.666666666666667</c:v>
                </c:pt>
                <c:pt idx="13">
                  <c:v>7.8</c:v>
                </c:pt>
                <c:pt idx="14">
                  <c:v>4.25</c:v>
                </c:pt>
                <c:pt idx="15">
                  <c:v>9.1999999999999993</c:v>
                </c:pt>
                <c:pt idx="16">
                  <c:v>7</c:v>
                </c:pt>
                <c:pt idx="17">
                  <c:v>11.428571428571429</c:v>
                </c:pt>
                <c:pt idx="18">
                  <c:v>6</c:v>
                </c:pt>
                <c:pt idx="19">
                  <c:v>8.1666666666666661</c:v>
                </c:pt>
                <c:pt idx="20">
                  <c:v>5</c:v>
                </c:pt>
                <c:pt idx="21">
                  <c:v>11.666666666666666</c:v>
                </c:pt>
                <c:pt idx="22">
                  <c:v>5</c:v>
                </c:pt>
                <c:pt idx="23">
                  <c:v>10.8</c:v>
                </c:pt>
                <c:pt idx="24">
                  <c:v>5</c:v>
                </c:pt>
                <c:pt idx="25">
                  <c:v>4</c:v>
                </c:pt>
                <c:pt idx="26">
                  <c:v>5.75</c:v>
                </c:pt>
                <c:pt idx="27">
                  <c:v>22</c:v>
                </c:pt>
                <c:pt idx="28">
                  <c:v>4.666666666666667</c:v>
                </c:pt>
                <c:pt idx="29">
                  <c:v>5</c:v>
                </c:pt>
                <c:pt idx="30">
                  <c:v>4.25</c:v>
                </c:pt>
                <c:pt idx="31">
                  <c:v>6.666666666666667</c:v>
                </c:pt>
                <c:pt idx="32">
                  <c:v>2.25</c:v>
                </c:pt>
                <c:pt idx="33">
                  <c:v>7</c:v>
                </c:pt>
                <c:pt idx="34">
                  <c:v>2.8</c:v>
                </c:pt>
                <c:pt idx="35">
                  <c:v>19.666666666666668</c:v>
                </c:pt>
                <c:pt idx="36">
                  <c:v>2.25</c:v>
                </c:pt>
                <c:pt idx="37">
                  <c:v>0.8</c:v>
                </c:pt>
                <c:pt idx="38">
                  <c:v>2.2000000000000002</c:v>
                </c:pt>
                <c:pt idx="39">
                  <c:v>16.666666666666668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6EBF-446C-BC0A-245A921BDF1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711825608"/>
        <c:axId val="711829872"/>
      </c:lineChart>
      <c:catAx>
        <c:axId val="711825608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Distance</a:t>
                </a:r>
                <a:r>
                  <a:rPr lang="en-GB" baseline="0"/>
                  <a:t> (m)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11829872"/>
        <c:crosses val="autoZero"/>
        <c:auto val="1"/>
        <c:lblAlgn val="ctr"/>
        <c:lblOffset val="100"/>
        <c:noMultiLvlLbl val="0"/>
      </c:catAx>
      <c:valAx>
        <c:axId val="71182987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Vehicle</a:t>
                </a:r>
                <a:r>
                  <a:rPr lang="en-GB" baseline="0"/>
                  <a:t> Speed (m/s)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1182560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t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Acceleration (m/s)/Distance (m)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Sheet1!$AD$23</c:f>
              <c:strCache>
                <c:ptCount val="1"/>
                <c:pt idx="0">
                  <c:v>acceleration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0"/>
            <c:dispEq val="0"/>
          </c:trendline>
          <c:cat>
            <c:numRef>
              <c:f>Sheet1!$W$24:$W$63</c:f>
              <c:numCache>
                <c:formatCode>General</c:formatCode>
                <c:ptCount val="40"/>
                <c:pt idx="0">
                  <c:v>0</c:v>
                </c:pt>
                <c:pt idx="1">
                  <c:v>22</c:v>
                </c:pt>
                <c:pt idx="2">
                  <c:v>42</c:v>
                </c:pt>
                <c:pt idx="3">
                  <c:v>177</c:v>
                </c:pt>
                <c:pt idx="4">
                  <c:v>205</c:v>
                </c:pt>
                <c:pt idx="5">
                  <c:v>247</c:v>
                </c:pt>
                <c:pt idx="6">
                  <c:v>268</c:v>
                </c:pt>
                <c:pt idx="7">
                  <c:v>336</c:v>
                </c:pt>
                <c:pt idx="8">
                  <c:v>364</c:v>
                </c:pt>
                <c:pt idx="9">
                  <c:v>380</c:v>
                </c:pt>
                <c:pt idx="10">
                  <c:v>403</c:v>
                </c:pt>
                <c:pt idx="11">
                  <c:v>467</c:v>
                </c:pt>
                <c:pt idx="12">
                  <c:v>481</c:v>
                </c:pt>
                <c:pt idx="13">
                  <c:v>520</c:v>
                </c:pt>
                <c:pt idx="14">
                  <c:v>537</c:v>
                </c:pt>
                <c:pt idx="15">
                  <c:v>583</c:v>
                </c:pt>
                <c:pt idx="16">
                  <c:v>611</c:v>
                </c:pt>
                <c:pt idx="17">
                  <c:v>691</c:v>
                </c:pt>
                <c:pt idx="18">
                  <c:v>715</c:v>
                </c:pt>
                <c:pt idx="19">
                  <c:v>764</c:v>
                </c:pt>
                <c:pt idx="20">
                  <c:v>784</c:v>
                </c:pt>
                <c:pt idx="21">
                  <c:v>854</c:v>
                </c:pt>
                <c:pt idx="22">
                  <c:v>874</c:v>
                </c:pt>
                <c:pt idx="23">
                  <c:v>928</c:v>
                </c:pt>
                <c:pt idx="24">
                  <c:v>943</c:v>
                </c:pt>
                <c:pt idx="25">
                  <c:v>955</c:v>
                </c:pt>
                <c:pt idx="26">
                  <c:v>978</c:v>
                </c:pt>
                <c:pt idx="27">
                  <c:v>1110</c:v>
                </c:pt>
                <c:pt idx="28">
                  <c:v>1124</c:v>
                </c:pt>
                <c:pt idx="29">
                  <c:v>1129</c:v>
                </c:pt>
                <c:pt idx="30">
                  <c:v>1146</c:v>
                </c:pt>
                <c:pt idx="31">
                  <c:v>1166</c:v>
                </c:pt>
                <c:pt idx="32">
                  <c:v>1175</c:v>
                </c:pt>
                <c:pt idx="33">
                  <c:v>1203</c:v>
                </c:pt>
                <c:pt idx="34">
                  <c:v>1217</c:v>
                </c:pt>
                <c:pt idx="35">
                  <c:v>1276</c:v>
                </c:pt>
                <c:pt idx="36">
                  <c:v>1285</c:v>
                </c:pt>
                <c:pt idx="37">
                  <c:v>1289</c:v>
                </c:pt>
                <c:pt idx="38">
                  <c:v>1300</c:v>
                </c:pt>
                <c:pt idx="39">
                  <c:v>1350</c:v>
                </c:pt>
              </c:numCache>
            </c:numRef>
          </c:cat>
          <c:val>
            <c:numRef>
              <c:f>Sheet1!$AD$24:$AD$63</c:f>
              <c:numCache>
                <c:formatCode>0.00</c:formatCode>
                <c:ptCount val="40"/>
                <c:pt idx="0">
                  <c:v>0</c:v>
                </c:pt>
                <c:pt idx="1">
                  <c:v>0.88000000000000012</c:v>
                </c:pt>
                <c:pt idx="2">
                  <c:v>0.14999999999999991</c:v>
                </c:pt>
                <c:pt idx="3">
                  <c:v>1.1111111111111112</c:v>
                </c:pt>
                <c:pt idx="4">
                  <c:v>-1.7222222222222221</c:v>
                </c:pt>
                <c:pt idx="5">
                  <c:v>0.19047619047619044</c:v>
                </c:pt>
                <c:pt idx="6">
                  <c:v>-0.36</c:v>
                </c:pt>
                <c:pt idx="7">
                  <c:v>0.78775510204081622</c:v>
                </c:pt>
                <c:pt idx="8">
                  <c:v>-0.84126984126984106</c:v>
                </c:pt>
                <c:pt idx="9">
                  <c:v>-0.29333333333333333</c:v>
                </c:pt>
                <c:pt idx="10">
                  <c:v>0.27999999999999992</c:v>
                </c:pt>
                <c:pt idx="11">
                  <c:v>0.6489795918367347</c:v>
                </c:pt>
                <c:pt idx="12">
                  <c:v>-1.4920634920634919</c:v>
                </c:pt>
                <c:pt idx="13">
                  <c:v>0.62666666666666659</c:v>
                </c:pt>
                <c:pt idx="14">
                  <c:v>-0.88749999999999996</c:v>
                </c:pt>
                <c:pt idx="15">
                  <c:v>0.98999999999999988</c:v>
                </c:pt>
                <c:pt idx="16">
                  <c:v>-0.54999999999999982</c:v>
                </c:pt>
                <c:pt idx="17">
                  <c:v>0.63265306122448983</c:v>
                </c:pt>
                <c:pt idx="18">
                  <c:v>-1.3571428571428572</c:v>
                </c:pt>
                <c:pt idx="19">
                  <c:v>0.36111111111111099</c:v>
                </c:pt>
                <c:pt idx="20">
                  <c:v>-0.79166666666666652</c:v>
                </c:pt>
                <c:pt idx="21">
                  <c:v>1.1111111111111109</c:v>
                </c:pt>
                <c:pt idx="22">
                  <c:v>-1.6666666666666665</c:v>
                </c:pt>
                <c:pt idx="23">
                  <c:v>1.1600000000000001</c:v>
                </c:pt>
                <c:pt idx="24">
                  <c:v>-1.9333333333333336</c:v>
                </c:pt>
                <c:pt idx="25">
                  <c:v>-0.33333333333333331</c:v>
                </c:pt>
                <c:pt idx="26">
                  <c:v>0.4375</c:v>
                </c:pt>
                <c:pt idx="27">
                  <c:v>2.7083333333333335</c:v>
                </c:pt>
                <c:pt idx="28">
                  <c:v>-5.7777777777777777</c:v>
                </c:pt>
                <c:pt idx="29">
                  <c:v>0.33333333333333304</c:v>
                </c:pt>
                <c:pt idx="30">
                  <c:v>-0.1875</c:v>
                </c:pt>
                <c:pt idx="31">
                  <c:v>0.80555555555555569</c:v>
                </c:pt>
                <c:pt idx="32">
                  <c:v>-1.1041666666666667</c:v>
                </c:pt>
                <c:pt idx="33">
                  <c:v>1.1875</c:v>
                </c:pt>
                <c:pt idx="34">
                  <c:v>-0.84000000000000008</c:v>
                </c:pt>
                <c:pt idx="35">
                  <c:v>5.6222222222222227</c:v>
                </c:pt>
                <c:pt idx="36">
                  <c:v>-4.354166666666667</c:v>
                </c:pt>
                <c:pt idx="37">
                  <c:v>-0.28999999999999998</c:v>
                </c:pt>
                <c:pt idx="38">
                  <c:v>0.28000000000000003</c:v>
                </c:pt>
                <c:pt idx="39">
                  <c:v>4.8222222222222229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97E5-4C3D-A833-A55CF75A0B0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712702064"/>
        <c:axId val="712695832"/>
      </c:lineChart>
      <c:catAx>
        <c:axId val="712702064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Distance</a:t>
                </a:r>
                <a:r>
                  <a:rPr lang="en-GB" baseline="0"/>
                  <a:t> (m)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low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12695832"/>
        <c:crosses val="autoZero"/>
        <c:auto val="1"/>
        <c:lblAlgn val="ctr"/>
        <c:lblOffset val="100"/>
        <c:noMultiLvlLbl val="0"/>
      </c:catAx>
      <c:valAx>
        <c:axId val="71269583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Acceleration</a:t>
                </a:r>
                <a:r>
                  <a:rPr lang="en-GB" baseline="0"/>
                  <a:t> (m/s)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1270206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t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Gradient (</a:t>
            </a:r>
            <a:r>
              <a:rPr lang="en-US">
                <a:latin typeface="Times New Roman" panose="02020603050405020304" pitchFamily="18" charset="0"/>
                <a:cs typeface="Times New Roman" panose="02020603050405020304" pitchFamily="18" charset="0"/>
              </a:rPr>
              <a:t>˚)/Distance</a:t>
            </a:r>
            <a:r>
              <a:rPr lang="en-US" baseline="0">
                <a:latin typeface="Times New Roman" panose="02020603050405020304" pitchFamily="18" charset="0"/>
                <a:cs typeface="Times New Roman" panose="02020603050405020304" pitchFamily="18" charset="0"/>
              </a:rPr>
              <a:t> (m)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Sheet1!$Z$23</c:f>
              <c:strCache>
                <c:ptCount val="1"/>
                <c:pt idx="0">
                  <c:v>gradient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Sheet1!$W$24:$W$63</c:f>
              <c:numCache>
                <c:formatCode>General</c:formatCode>
                <c:ptCount val="40"/>
                <c:pt idx="0">
                  <c:v>0</c:v>
                </c:pt>
                <c:pt idx="1">
                  <c:v>22</c:v>
                </c:pt>
                <c:pt idx="2">
                  <c:v>42</c:v>
                </c:pt>
                <c:pt idx="3">
                  <c:v>177</c:v>
                </c:pt>
                <c:pt idx="4">
                  <c:v>205</c:v>
                </c:pt>
                <c:pt idx="5">
                  <c:v>247</c:v>
                </c:pt>
                <c:pt idx="6">
                  <c:v>268</c:v>
                </c:pt>
                <c:pt idx="7">
                  <c:v>336</c:v>
                </c:pt>
                <c:pt idx="8">
                  <c:v>364</c:v>
                </c:pt>
                <c:pt idx="9">
                  <c:v>380</c:v>
                </c:pt>
                <c:pt idx="10">
                  <c:v>403</c:v>
                </c:pt>
                <c:pt idx="11">
                  <c:v>467</c:v>
                </c:pt>
                <c:pt idx="12">
                  <c:v>481</c:v>
                </c:pt>
                <c:pt idx="13">
                  <c:v>520</c:v>
                </c:pt>
                <c:pt idx="14">
                  <c:v>537</c:v>
                </c:pt>
                <c:pt idx="15">
                  <c:v>583</c:v>
                </c:pt>
                <c:pt idx="16">
                  <c:v>611</c:v>
                </c:pt>
                <c:pt idx="17">
                  <c:v>691</c:v>
                </c:pt>
                <c:pt idx="18">
                  <c:v>715</c:v>
                </c:pt>
                <c:pt idx="19">
                  <c:v>764</c:v>
                </c:pt>
                <c:pt idx="20">
                  <c:v>784</c:v>
                </c:pt>
                <c:pt idx="21">
                  <c:v>854</c:v>
                </c:pt>
                <c:pt idx="22">
                  <c:v>874</c:v>
                </c:pt>
                <c:pt idx="23">
                  <c:v>928</c:v>
                </c:pt>
                <c:pt idx="24">
                  <c:v>943</c:v>
                </c:pt>
                <c:pt idx="25">
                  <c:v>955</c:v>
                </c:pt>
                <c:pt idx="26">
                  <c:v>978</c:v>
                </c:pt>
                <c:pt idx="27">
                  <c:v>1110</c:v>
                </c:pt>
                <c:pt idx="28">
                  <c:v>1124</c:v>
                </c:pt>
                <c:pt idx="29">
                  <c:v>1129</c:v>
                </c:pt>
                <c:pt idx="30">
                  <c:v>1146</c:v>
                </c:pt>
                <c:pt idx="31">
                  <c:v>1166</c:v>
                </c:pt>
                <c:pt idx="32">
                  <c:v>1175</c:v>
                </c:pt>
                <c:pt idx="33">
                  <c:v>1203</c:v>
                </c:pt>
                <c:pt idx="34">
                  <c:v>1217</c:v>
                </c:pt>
                <c:pt idx="35">
                  <c:v>1276</c:v>
                </c:pt>
                <c:pt idx="36">
                  <c:v>1285</c:v>
                </c:pt>
                <c:pt idx="37">
                  <c:v>1289</c:v>
                </c:pt>
                <c:pt idx="38">
                  <c:v>1300</c:v>
                </c:pt>
                <c:pt idx="39">
                  <c:v>1350</c:v>
                </c:pt>
              </c:numCache>
            </c:numRef>
          </c:cat>
          <c:val>
            <c:numRef>
              <c:f>Sheet1!$Z$24:$Z$63</c:f>
              <c:numCache>
                <c:formatCode>General</c:formatCode>
                <c:ptCount val="40"/>
                <c:pt idx="0">
                  <c:v>0</c:v>
                </c:pt>
                <c:pt idx="1">
                  <c:v>0</c:v>
                </c:pt>
                <c:pt idx="2">
                  <c:v>7.62</c:v>
                </c:pt>
                <c:pt idx="3">
                  <c:v>0</c:v>
                </c:pt>
                <c:pt idx="4">
                  <c:v>-7.92</c:v>
                </c:pt>
                <c:pt idx="5">
                  <c:v>0</c:v>
                </c:pt>
                <c:pt idx="6">
                  <c:v>8.0299999999999994</c:v>
                </c:pt>
                <c:pt idx="7">
                  <c:v>0</c:v>
                </c:pt>
                <c:pt idx="8">
                  <c:v>-7.46</c:v>
                </c:pt>
                <c:pt idx="9">
                  <c:v>0</c:v>
                </c:pt>
                <c:pt idx="10">
                  <c:v>5.09</c:v>
                </c:pt>
                <c:pt idx="11">
                  <c:v>0</c:v>
                </c:pt>
                <c:pt idx="12">
                  <c:v>4.3</c:v>
                </c:pt>
                <c:pt idx="13">
                  <c:v>0</c:v>
                </c:pt>
                <c:pt idx="14">
                  <c:v>6.81</c:v>
                </c:pt>
                <c:pt idx="15">
                  <c:v>0</c:v>
                </c:pt>
                <c:pt idx="16">
                  <c:v>-8.07</c:v>
                </c:pt>
                <c:pt idx="17">
                  <c:v>0</c:v>
                </c:pt>
                <c:pt idx="18">
                  <c:v>6.93</c:v>
                </c:pt>
                <c:pt idx="19">
                  <c:v>0</c:v>
                </c:pt>
                <c:pt idx="20">
                  <c:v>5.73</c:v>
                </c:pt>
                <c:pt idx="21">
                  <c:v>0</c:v>
                </c:pt>
                <c:pt idx="22">
                  <c:v>-5.72</c:v>
                </c:pt>
                <c:pt idx="23">
                  <c:v>0</c:v>
                </c:pt>
                <c:pt idx="24">
                  <c:v>-4.12</c:v>
                </c:pt>
                <c:pt idx="25">
                  <c:v>0</c:v>
                </c:pt>
                <c:pt idx="26">
                  <c:v>-5.31</c:v>
                </c:pt>
                <c:pt idx="27">
                  <c:v>0</c:v>
                </c:pt>
                <c:pt idx="28">
                  <c:v>-3.73</c:v>
                </c:pt>
                <c:pt idx="29">
                  <c:v>0</c:v>
                </c:pt>
                <c:pt idx="30">
                  <c:v>9.0299999999999994</c:v>
                </c:pt>
                <c:pt idx="31">
                  <c:v>0</c:v>
                </c:pt>
                <c:pt idx="32">
                  <c:v>6.59</c:v>
                </c:pt>
                <c:pt idx="33">
                  <c:v>0</c:v>
                </c:pt>
                <c:pt idx="34">
                  <c:v>3.72</c:v>
                </c:pt>
                <c:pt idx="35">
                  <c:v>0</c:v>
                </c:pt>
                <c:pt idx="36">
                  <c:v>-12.9</c:v>
                </c:pt>
                <c:pt idx="37">
                  <c:v>0</c:v>
                </c:pt>
                <c:pt idx="38">
                  <c:v>-8.49</c:v>
                </c:pt>
                <c:pt idx="3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B416-4B31-96ED-CFA5CF20127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722868848"/>
        <c:axId val="722871472"/>
      </c:lineChart>
      <c:catAx>
        <c:axId val="722868848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Distance</a:t>
                </a:r>
                <a:r>
                  <a:rPr lang="en-GB" baseline="0"/>
                  <a:t> (m)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low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22871472"/>
        <c:crosses val="autoZero"/>
        <c:auto val="1"/>
        <c:lblAlgn val="ctr"/>
        <c:lblOffset val="100"/>
        <c:noMultiLvlLbl val="0"/>
      </c:catAx>
      <c:valAx>
        <c:axId val="72287147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sz="1000" b="0" i="0" u="none" strike="noStrike" baseline="0">
                    <a:effectLst/>
                  </a:rPr>
                  <a:t>gradient(˚)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2286884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t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Aero Resistance (N)/Distance (m)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Sheet1!$AH$23</c:f>
              <c:strCache>
                <c:ptCount val="1"/>
                <c:pt idx="0">
                  <c:v>aero resistance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Sheet1!$W$25:$W$63</c:f>
              <c:numCache>
                <c:formatCode>General</c:formatCode>
                <c:ptCount val="39"/>
                <c:pt idx="0">
                  <c:v>22</c:v>
                </c:pt>
                <c:pt idx="1">
                  <c:v>42</c:v>
                </c:pt>
                <c:pt idx="2">
                  <c:v>177</c:v>
                </c:pt>
                <c:pt idx="3">
                  <c:v>205</c:v>
                </c:pt>
                <c:pt idx="4">
                  <c:v>247</c:v>
                </c:pt>
                <c:pt idx="5">
                  <c:v>268</c:v>
                </c:pt>
                <c:pt idx="6">
                  <c:v>336</c:v>
                </c:pt>
                <c:pt idx="7">
                  <c:v>364</c:v>
                </c:pt>
                <c:pt idx="8">
                  <c:v>380</c:v>
                </c:pt>
                <c:pt idx="9">
                  <c:v>403</c:v>
                </c:pt>
                <c:pt idx="10">
                  <c:v>467</c:v>
                </c:pt>
                <c:pt idx="11">
                  <c:v>481</c:v>
                </c:pt>
                <c:pt idx="12">
                  <c:v>520</c:v>
                </c:pt>
                <c:pt idx="13">
                  <c:v>537</c:v>
                </c:pt>
                <c:pt idx="14">
                  <c:v>583</c:v>
                </c:pt>
                <c:pt idx="15">
                  <c:v>611</c:v>
                </c:pt>
                <c:pt idx="16">
                  <c:v>691</c:v>
                </c:pt>
                <c:pt idx="17">
                  <c:v>715</c:v>
                </c:pt>
                <c:pt idx="18">
                  <c:v>764</c:v>
                </c:pt>
                <c:pt idx="19">
                  <c:v>784</c:v>
                </c:pt>
                <c:pt idx="20">
                  <c:v>854</c:v>
                </c:pt>
                <c:pt idx="21">
                  <c:v>874</c:v>
                </c:pt>
                <c:pt idx="22">
                  <c:v>928</c:v>
                </c:pt>
                <c:pt idx="23">
                  <c:v>943</c:v>
                </c:pt>
                <c:pt idx="24">
                  <c:v>955</c:v>
                </c:pt>
                <c:pt idx="25">
                  <c:v>978</c:v>
                </c:pt>
                <c:pt idx="26">
                  <c:v>1110</c:v>
                </c:pt>
                <c:pt idx="27">
                  <c:v>1124</c:v>
                </c:pt>
                <c:pt idx="28">
                  <c:v>1129</c:v>
                </c:pt>
                <c:pt idx="29">
                  <c:v>1146</c:v>
                </c:pt>
                <c:pt idx="30">
                  <c:v>1166</c:v>
                </c:pt>
                <c:pt idx="31">
                  <c:v>1175</c:v>
                </c:pt>
                <c:pt idx="32">
                  <c:v>1203</c:v>
                </c:pt>
                <c:pt idx="33">
                  <c:v>1217</c:v>
                </c:pt>
                <c:pt idx="34">
                  <c:v>1276</c:v>
                </c:pt>
                <c:pt idx="35">
                  <c:v>1285</c:v>
                </c:pt>
                <c:pt idx="36">
                  <c:v>1289</c:v>
                </c:pt>
                <c:pt idx="37">
                  <c:v>1300</c:v>
                </c:pt>
                <c:pt idx="38">
                  <c:v>1350</c:v>
                </c:pt>
              </c:numCache>
            </c:numRef>
          </c:cat>
          <c:val>
            <c:numRef>
              <c:f>Sheet1!$AH$24:$AH$63</c:f>
              <c:numCache>
                <c:formatCode>0.00</c:formatCode>
                <c:ptCount val="40"/>
                <c:pt idx="0" formatCode="General">
                  <c:v>0</c:v>
                </c:pt>
                <c:pt idx="1">
                  <c:v>9.8379249408000025</c:v>
                </c:pt>
                <c:pt idx="2">
                  <c:v>12.703932000000002</c:v>
                </c:pt>
                <c:pt idx="3">
                  <c:v>114.33538800000001</c:v>
                </c:pt>
                <c:pt idx="4">
                  <c:v>11.066536320000003</c:v>
                </c:pt>
                <c:pt idx="5">
                  <c:v>18.293662080000001</c:v>
                </c:pt>
                <c:pt idx="6">
                  <c:v>8.9638944192000007</c:v>
                </c:pt>
                <c:pt idx="7">
                  <c:v>47.953454341224486</c:v>
                </c:pt>
                <c:pt idx="8">
                  <c:v>11.066536320000003</c:v>
                </c:pt>
                <c:pt idx="9">
                  <c:v>5.2035305472000015</c:v>
                </c:pt>
                <c:pt idx="10">
                  <c:v>10.752608044799999</c:v>
                </c:pt>
                <c:pt idx="11">
                  <c:v>42.477800385306125</c:v>
                </c:pt>
                <c:pt idx="12">
                  <c:v>11.066536320000003</c:v>
                </c:pt>
                <c:pt idx="13">
                  <c:v>30.916288915199999</c:v>
                </c:pt>
                <c:pt idx="14">
                  <c:v>9.1785908700000007</c:v>
                </c:pt>
                <c:pt idx="15">
                  <c:v>43.010432179199995</c:v>
                </c:pt>
                <c:pt idx="16">
                  <c:v>24.899706720000001</c:v>
                </c:pt>
                <c:pt idx="17">
                  <c:v>66.371563102040824</c:v>
                </c:pt>
                <c:pt idx="18">
                  <c:v>18.293662080000001</c:v>
                </c:pt>
                <c:pt idx="19">
                  <c:v>33.891267479999996</c:v>
                </c:pt>
                <c:pt idx="20">
                  <c:v>12.703932000000002</c:v>
                </c:pt>
                <c:pt idx="21">
                  <c:v>69.165851999999987</c:v>
                </c:pt>
                <c:pt idx="22">
                  <c:v>12.703932000000002</c:v>
                </c:pt>
                <c:pt idx="23">
                  <c:v>59.271465139200011</c:v>
                </c:pt>
                <c:pt idx="24">
                  <c:v>12.703932000000002</c:v>
                </c:pt>
                <c:pt idx="25">
                  <c:v>8.1305164800000007</c:v>
                </c:pt>
                <c:pt idx="26">
                  <c:v>16.800950070000003</c:v>
                </c:pt>
                <c:pt idx="27">
                  <c:v>245.94812352000002</c:v>
                </c:pt>
                <c:pt idx="28">
                  <c:v>11.066536320000003</c:v>
                </c:pt>
                <c:pt idx="29">
                  <c:v>12.703932000000002</c:v>
                </c:pt>
                <c:pt idx="30">
                  <c:v>9.1785908700000007</c:v>
                </c:pt>
                <c:pt idx="31">
                  <c:v>22.584768000000004</c:v>
                </c:pt>
                <c:pt idx="32">
                  <c:v>2.5725462300000004</c:v>
                </c:pt>
                <c:pt idx="33">
                  <c:v>24.899706720000001</c:v>
                </c:pt>
                <c:pt idx="34">
                  <c:v>3.9839530751999996</c:v>
                </c:pt>
                <c:pt idx="35">
                  <c:v>196.54394352000006</c:v>
                </c:pt>
                <c:pt idx="36">
                  <c:v>2.5725462300000004</c:v>
                </c:pt>
                <c:pt idx="37">
                  <c:v>0.3252206592000001</c:v>
                </c:pt>
                <c:pt idx="38">
                  <c:v>2.4594812352000006</c:v>
                </c:pt>
                <c:pt idx="39">
                  <c:v>141.15480000000005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47B1-450A-8CDF-D18AEE6269C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710911856"/>
        <c:axId val="710920384"/>
      </c:lineChart>
      <c:catAx>
        <c:axId val="710911856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 baseline="0"/>
                  <a:t>Distance (m)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10920384"/>
        <c:crosses val="autoZero"/>
        <c:auto val="1"/>
        <c:lblAlgn val="ctr"/>
        <c:lblOffset val="100"/>
        <c:noMultiLvlLbl val="0"/>
      </c:catAx>
      <c:valAx>
        <c:axId val="71092038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Aero</a:t>
                </a:r>
                <a:r>
                  <a:rPr lang="en-GB" baseline="0"/>
                  <a:t> Resistance (N)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10911856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t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7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8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4" Type="http://schemas.openxmlformats.org/officeDocument/2006/relationships/chart" Target="../charts/chart4.xml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chart" Target="../charts/chart7.xml"/><Relationship Id="rId2" Type="http://schemas.openxmlformats.org/officeDocument/2006/relationships/chart" Target="../charts/chart6.xml"/><Relationship Id="rId1" Type="http://schemas.openxmlformats.org/officeDocument/2006/relationships/chart" Target="../charts/chart5.xml"/><Relationship Id="rId4" Type="http://schemas.openxmlformats.org/officeDocument/2006/relationships/chart" Target="../charts/chart8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123824</xdr:colOff>
      <xdr:row>0</xdr:row>
      <xdr:rowOff>190499</xdr:rowOff>
    </xdr:from>
    <xdr:to>
      <xdr:col>10</xdr:col>
      <xdr:colOff>19049</xdr:colOff>
      <xdr:row>21</xdr:row>
      <xdr:rowOff>38100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152399</xdr:colOff>
      <xdr:row>22</xdr:row>
      <xdr:rowOff>9526</xdr:rowOff>
    </xdr:from>
    <xdr:to>
      <xdr:col>10</xdr:col>
      <xdr:colOff>35299</xdr:colOff>
      <xdr:row>37</xdr:row>
      <xdr:rowOff>9525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205068</xdr:colOff>
      <xdr:row>37</xdr:row>
      <xdr:rowOff>181536</xdr:rowOff>
    </xdr:from>
    <xdr:to>
      <xdr:col>10</xdr:col>
      <xdr:colOff>36980</xdr:colOff>
      <xdr:row>57</xdr:row>
      <xdr:rowOff>0</xdr:rowOff>
    </xdr:to>
    <xdr:graphicFrame macro="">
      <xdr:nvGraphicFramePr>
        <xdr:cNvPr id="6" name="Chart 5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0</xdr:col>
      <xdr:colOff>276225</xdr:colOff>
      <xdr:row>58</xdr:row>
      <xdr:rowOff>0</xdr:rowOff>
    </xdr:from>
    <xdr:to>
      <xdr:col>9</xdr:col>
      <xdr:colOff>600075</xdr:colOff>
      <xdr:row>74</xdr:row>
      <xdr:rowOff>19050</xdr:rowOff>
    </xdr:to>
    <xdr:graphicFrame macro="">
      <xdr:nvGraphicFramePr>
        <xdr:cNvPr id="8" name="Chart 7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606238</xdr:colOff>
      <xdr:row>1</xdr:row>
      <xdr:rowOff>5043</xdr:rowOff>
    </xdr:from>
    <xdr:to>
      <xdr:col>10</xdr:col>
      <xdr:colOff>482972</xdr:colOff>
      <xdr:row>22</xdr:row>
      <xdr:rowOff>31937</xdr:rowOff>
    </xdr:to>
    <xdr:graphicFrame macro="">
      <xdr:nvGraphicFramePr>
        <xdr:cNvPr id="5" name="Chart 4">
          <a:extLst>
            <a:ext uri="{FF2B5EF4-FFF2-40B4-BE49-F238E27FC236}">
              <a16:creationId xmlns:a16="http://schemas.microsoft.com/office/drawing/2014/main" id="{00000000-0008-0000-0200-000005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606238</xdr:colOff>
      <xdr:row>23</xdr:row>
      <xdr:rowOff>2242</xdr:rowOff>
    </xdr:from>
    <xdr:to>
      <xdr:col>10</xdr:col>
      <xdr:colOff>494178</xdr:colOff>
      <xdr:row>38</xdr:row>
      <xdr:rowOff>70757</xdr:rowOff>
    </xdr:to>
    <xdr:graphicFrame macro="">
      <xdr:nvGraphicFramePr>
        <xdr:cNvPr id="6" name="Chart 5">
          <a:extLst>
            <a:ext uri="{FF2B5EF4-FFF2-40B4-BE49-F238E27FC236}">
              <a16:creationId xmlns:a16="http://schemas.microsoft.com/office/drawing/2014/main" id="{00000000-0008-0000-0200-000006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</xdr:col>
      <xdr:colOff>23532</xdr:colOff>
      <xdr:row>39</xdr:row>
      <xdr:rowOff>17689</xdr:rowOff>
    </xdr:from>
    <xdr:to>
      <xdr:col>10</xdr:col>
      <xdr:colOff>554690</xdr:colOff>
      <xdr:row>58</xdr:row>
      <xdr:rowOff>169768</xdr:rowOff>
    </xdr:to>
    <xdr:graphicFrame macro="">
      <xdr:nvGraphicFramePr>
        <xdr:cNvPr id="7" name="Chart 6">
          <a:extLst>
            <a:ext uri="{FF2B5EF4-FFF2-40B4-BE49-F238E27FC236}">
              <a16:creationId xmlns:a16="http://schemas.microsoft.com/office/drawing/2014/main" id="{00000000-0008-0000-0200-000007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</xdr:col>
      <xdr:colOff>28575</xdr:colOff>
      <xdr:row>60</xdr:row>
      <xdr:rowOff>9524</xdr:rowOff>
    </xdr:from>
    <xdr:to>
      <xdr:col>11</xdr:col>
      <xdr:colOff>9525</xdr:colOff>
      <xdr:row>77</xdr:row>
      <xdr:rowOff>19049</xdr:rowOff>
    </xdr:to>
    <xdr:graphicFrame macro="">
      <xdr:nvGraphicFramePr>
        <xdr:cNvPr id="8" name="Chart 7">
          <a:extLst>
            <a:ext uri="{FF2B5EF4-FFF2-40B4-BE49-F238E27FC236}">
              <a16:creationId xmlns:a16="http://schemas.microsoft.com/office/drawing/2014/main" id="{00000000-0008-0000-0200-000008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AN63"/>
  <sheetViews>
    <sheetView tabSelected="1" zoomScale="70" zoomScaleNormal="70" workbookViewId="0">
      <selection activeCell="E30" sqref="E30"/>
    </sheetView>
  </sheetViews>
  <sheetFormatPr defaultRowHeight="15" x14ac:dyDescent="0.25"/>
  <cols>
    <col min="2" max="2" width="27" customWidth="1"/>
    <col min="3" max="3" width="12.28515625" bestFit="1" customWidth="1"/>
    <col min="4" max="4" width="9.7109375" customWidth="1"/>
    <col min="5" max="5" width="21.7109375" bestFit="1" customWidth="1"/>
    <col min="6" max="6" width="19.85546875" customWidth="1"/>
    <col min="7" max="7" width="9.42578125" bestFit="1" customWidth="1"/>
    <col min="8" max="8" width="8.140625" bestFit="1" customWidth="1"/>
    <col min="14" max="14" width="10.42578125" bestFit="1" customWidth="1"/>
    <col min="21" max="21" width="11.85546875" bestFit="1" customWidth="1"/>
    <col min="22" max="22" width="16" bestFit="1" customWidth="1"/>
    <col min="23" max="23" width="22" bestFit="1" customWidth="1"/>
    <col min="24" max="24" width="26.140625" bestFit="1" customWidth="1"/>
    <col min="25" max="25" width="12.140625" bestFit="1" customWidth="1"/>
    <col min="26" max="26" width="9.42578125" bestFit="1" customWidth="1"/>
    <col min="27" max="27" width="17" bestFit="1" customWidth="1"/>
    <col min="28" max="28" width="29.42578125" bestFit="1" customWidth="1"/>
    <col min="29" max="29" width="9" bestFit="1" customWidth="1"/>
    <col min="30" max="30" width="16.7109375" customWidth="1"/>
    <col min="31" max="31" width="9.28515625" bestFit="1" customWidth="1"/>
    <col min="32" max="32" width="19.42578125" bestFit="1" customWidth="1"/>
    <col min="33" max="33" width="19.140625" bestFit="1" customWidth="1"/>
    <col min="34" max="34" width="15.7109375" bestFit="1" customWidth="1"/>
    <col min="35" max="35" width="20.7109375" bestFit="1" customWidth="1"/>
    <col min="36" max="36" width="16" bestFit="1" customWidth="1"/>
    <col min="37" max="37" width="22.42578125" bestFit="1" customWidth="1"/>
    <col min="38" max="38" width="14.7109375" bestFit="1" customWidth="1"/>
    <col min="39" max="40" width="38.5703125" bestFit="1" customWidth="1"/>
  </cols>
  <sheetData>
    <row r="1" spans="2:21" x14ac:dyDescent="0.25">
      <c r="B1" s="15"/>
      <c r="C1" s="17"/>
      <c r="D1" s="17"/>
      <c r="E1" s="17"/>
      <c r="F1" s="17"/>
      <c r="G1" s="17"/>
      <c r="H1" s="17"/>
      <c r="I1" s="17"/>
      <c r="J1" s="17"/>
      <c r="K1" s="17"/>
      <c r="L1" s="17"/>
      <c r="M1" s="17"/>
      <c r="N1" s="15"/>
    </row>
    <row r="2" spans="2:21" x14ac:dyDescent="0.25">
      <c r="B2" s="15"/>
      <c r="C2" s="17"/>
      <c r="D2" s="17"/>
      <c r="E2" s="17"/>
      <c r="F2" s="17"/>
      <c r="G2" s="17"/>
      <c r="H2" s="17"/>
      <c r="I2" s="17"/>
      <c r="J2" s="17"/>
      <c r="K2" s="17"/>
      <c r="L2" s="17"/>
      <c r="M2" s="17"/>
      <c r="N2" s="15"/>
      <c r="O2" s="15"/>
      <c r="P2" s="15"/>
      <c r="Q2" s="15"/>
      <c r="R2" s="15"/>
      <c r="S2" s="15"/>
      <c r="T2" s="15"/>
      <c r="U2" s="15"/>
    </row>
    <row r="3" spans="2:21" x14ac:dyDescent="0.25">
      <c r="B3" s="15"/>
      <c r="C3" s="17"/>
      <c r="D3" s="36"/>
      <c r="E3" s="15"/>
      <c r="F3" s="15"/>
      <c r="G3" s="15"/>
      <c r="H3" s="15"/>
      <c r="I3" s="15"/>
      <c r="J3" s="15"/>
      <c r="K3" s="15"/>
      <c r="L3" s="15"/>
      <c r="M3" s="15"/>
      <c r="N3" s="15"/>
      <c r="O3" s="15"/>
      <c r="P3" s="15"/>
      <c r="Q3" s="15"/>
      <c r="R3" s="15"/>
      <c r="S3" s="15"/>
      <c r="T3" s="15"/>
      <c r="U3" s="15"/>
    </row>
    <row r="4" spans="2:21" x14ac:dyDescent="0.25">
      <c r="B4" s="9" t="s">
        <v>1</v>
      </c>
      <c r="C4" s="13">
        <v>963</v>
      </c>
      <c r="D4" s="15"/>
      <c r="E4" s="37" t="s">
        <v>9</v>
      </c>
      <c r="F4" s="38"/>
      <c r="G4" s="38"/>
      <c r="H4" s="39"/>
      <c r="I4" s="15"/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</row>
    <row r="5" spans="2:21" x14ac:dyDescent="0.25">
      <c r="B5" s="9" t="s">
        <v>2</v>
      </c>
      <c r="C5" s="13">
        <v>80</v>
      </c>
      <c r="D5" s="17"/>
      <c r="E5" s="5" t="s">
        <v>4</v>
      </c>
      <c r="F5" s="6" t="s">
        <v>14</v>
      </c>
      <c r="G5" s="7" t="s">
        <v>5</v>
      </c>
      <c r="H5" s="8">
        <v>80</v>
      </c>
      <c r="I5" s="17"/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</row>
    <row r="6" spans="2:21" x14ac:dyDescent="0.25">
      <c r="B6" s="9" t="s">
        <v>3</v>
      </c>
      <c r="C6" s="3">
        <v>82</v>
      </c>
      <c r="D6" s="17"/>
      <c r="I6" s="17"/>
      <c r="J6" s="17"/>
      <c r="K6" s="17"/>
      <c r="L6" s="17"/>
      <c r="M6" s="17"/>
      <c r="N6" s="17"/>
      <c r="O6" s="17"/>
      <c r="P6" s="17"/>
      <c r="Q6" s="17"/>
      <c r="R6" s="17"/>
      <c r="S6" s="17"/>
      <c r="T6" s="17"/>
      <c r="U6" s="17"/>
    </row>
    <row r="7" spans="2:21" x14ac:dyDescent="0.25">
      <c r="B7" s="9" t="s">
        <v>8</v>
      </c>
      <c r="C7" s="4">
        <v>695</v>
      </c>
      <c r="D7" s="17"/>
      <c r="E7" s="14" t="s">
        <v>18</v>
      </c>
      <c r="F7" s="13">
        <v>60</v>
      </c>
      <c r="I7" s="17"/>
      <c r="J7" s="17"/>
      <c r="K7" s="17"/>
      <c r="L7" s="17"/>
      <c r="M7" s="17"/>
      <c r="N7" s="17"/>
      <c r="O7" s="17"/>
      <c r="P7" s="17"/>
      <c r="Q7" s="17"/>
      <c r="R7" s="17"/>
      <c r="S7" s="17"/>
      <c r="T7" s="17"/>
      <c r="U7" s="17"/>
    </row>
    <row r="8" spans="2:21" x14ac:dyDescent="0.25">
      <c r="B8" s="9" t="s">
        <v>6</v>
      </c>
      <c r="C8" s="4" t="s">
        <v>7</v>
      </c>
      <c r="D8" s="15"/>
      <c r="I8" s="15"/>
      <c r="J8" s="15"/>
      <c r="K8" s="15"/>
      <c r="L8" s="15"/>
      <c r="M8" s="15"/>
      <c r="N8" s="15"/>
      <c r="O8" s="17"/>
      <c r="P8" s="17"/>
      <c r="Q8" s="17"/>
      <c r="R8" s="17"/>
      <c r="S8" s="17"/>
      <c r="T8" s="17"/>
      <c r="U8" s="17"/>
    </row>
    <row r="9" spans="2:21" x14ac:dyDescent="0.25">
      <c r="B9" s="9" t="s">
        <v>78</v>
      </c>
      <c r="C9" s="13">
        <v>1.845</v>
      </c>
      <c r="D9" s="17"/>
      <c r="E9" s="7" t="s">
        <v>22</v>
      </c>
      <c r="F9" s="13">
        <v>7.3</v>
      </c>
      <c r="I9" s="17"/>
      <c r="J9" s="17"/>
      <c r="K9" s="17"/>
      <c r="L9" s="17"/>
      <c r="M9" s="17"/>
      <c r="N9" s="17"/>
      <c r="O9" s="17"/>
      <c r="P9" s="17"/>
      <c r="Q9" s="17"/>
      <c r="R9" s="17"/>
      <c r="S9" s="17"/>
      <c r="T9" s="17"/>
      <c r="U9" s="17"/>
    </row>
    <row r="10" spans="2:21" x14ac:dyDescent="0.25">
      <c r="B10" s="9" t="s">
        <v>79</v>
      </c>
      <c r="C10" s="13">
        <v>1.51</v>
      </c>
      <c r="D10" s="17"/>
      <c r="E10" s="17"/>
      <c r="F10" s="17"/>
      <c r="G10" s="17"/>
      <c r="H10" s="17"/>
      <c r="I10" s="17"/>
      <c r="J10" s="17"/>
      <c r="K10" s="17"/>
      <c r="L10" s="17"/>
      <c r="M10" s="15"/>
      <c r="N10" s="17"/>
      <c r="O10" s="15"/>
      <c r="P10" s="15"/>
      <c r="Q10" s="15"/>
      <c r="R10" s="15"/>
      <c r="S10" s="15"/>
      <c r="T10" s="15"/>
      <c r="U10" s="15"/>
    </row>
    <row r="11" spans="2:21" x14ac:dyDescent="0.25">
      <c r="B11" s="9" t="s">
        <v>80</v>
      </c>
      <c r="C11" s="13">
        <v>3.14</v>
      </c>
    </row>
    <row r="12" spans="2:21" x14ac:dyDescent="0.25">
      <c r="B12" s="9" t="s">
        <v>11</v>
      </c>
      <c r="C12" s="13" t="s">
        <v>10</v>
      </c>
      <c r="D12" s="17"/>
      <c r="E12" s="9" t="s">
        <v>19</v>
      </c>
      <c r="F12" s="4">
        <v>4</v>
      </c>
      <c r="G12" s="4">
        <v>3</v>
      </c>
      <c r="H12" s="4">
        <v>2</v>
      </c>
      <c r="I12" s="4">
        <v>1</v>
      </c>
      <c r="J12" s="4">
        <v>2</v>
      </c>
      <c r="K12" s="4">
        <v>3</v>
      </c>
      <c r="L12" s="4">
        <v>2</v>
      </c>
      <c r="M12" s="4">
        <v>3</v>
      </c>
      <c r="N12" s="4">
        <v>1</v>
      </c>
      <c r="O12" s="4">
        <v>1</v>
      </c>
    </row>
    <row r="13" spans="2:21" x14ac:dyDescent="0.25">
      <c r="B13" s="9" t="s">
        <v>12</v>
      </c>
      <c r="C13" s="13" t="s">
        <v>13</v>
      </c>
      <c r="E13" s="10" t="s">
        <v>0</v>
      </c>
      <c r="F13" s="11">
        <f>SUM(F12:O12)</f>
        <v>22</v>
      </c>
      <c r="G13" s="1"/>
      <c r="H13" s="1"/>
      <c r="I13" s="1"/>
      <c r="J13" s="1"/>
      <c r="K13" s="1"/>
      <c r="L13" s="1"/>
      <c r="M13" s="1"/>
      <c r="N13" s="1"/>
      <c r="O13" s="1"/>
    </row>
    <row r="14" spans="2:21" x14ac:dyDescent="0.25">
      <c r="B14" s="9" t="s">
        <v>15</v>
      </c>
      <c r="C14" s="4">
        <v>300</v>
      </c>
    </row>
    <row r="15" spans="2:21" x14ac:dyDescent="0.25">
      <c r="E15" s="9" t="s">
        <v>20</v>
      </c>
      <c r="F15" s="13">
        <v>4</v>
      </c>
      <c r="G15" s="13">
        <v>4</v>
      </c>
      <c r="H15" s="13">
        <v>4</v>
      </c>
      <c r="I15" s="13">
        <v>2</v>
      </c>
      <c r="J15" s="13">
        <v>1</v>
      </c>
      <c r="K15" s="13">
        <v>2</v>
      </c>
      <c r="L15" s="13">
        <v>1</v>
      </c>
      <c r="M15" s="13">
        <v>2</v>
      </c>
      <c r="N15" s="13">
        <v>2</v>
      </c>
      <c r="O15" s="1"/>
    </row>
    <row r="16" spans="2:21" x14ac:dyDescent="0.25">
      <c r="E16" s="9" t="s">
        <v>21</v>
      </c>
      <c r="F16" s="12">
        <f>SUM(F15:N15)</f>
        <v>22</v>
      </c>
    </row>
    <row r="18" spans="2:40" x14ac:dyDescent="0.25">
      <c r="B18" s="9" t="s">
        <v>17</v>
      </c>
      <c r="C18" s="7" t="s">
        <v>16</v>
      </c>
      <c r="D18" s="2">
        <v>0.04</v>
      </c>
    </row>
    <row r="20" spans="2:40" x14ac:dyDescent="0.25">
      <c r="B20" s="9" t="s">
        <v>81</v>
      </c>
      <c r="C20" s="16">
        <f>(C9*C10)*0.8</f>
        <v>2.2287600000000003</v>
      </c>
    </row>
    <row r="22" spans="2:40" x14ac:dyDescent="0.25">
      <c r="B22" s="9" t="s">
        <v>82</v>
      </c>
      <c r="C22" s="13">
        <v>0.38</v>
      </c>
      <c r="U22" s="37" t="s">
        <v>23</v>
      </c>
      <c r="V22" s="38"/>
      <c r="W22" s="38"/>
      <c r="X22" s="38"/>
      <c r="Y22" s="38"/>
      <c r="Z22" s="38"/>
      <c r="AA22" s="38"/>
      <c r="AB22" s="38"/>
      <c r="AC22" s="38"/>
      <c r="AD22" s="38"/>
      <c r="AE22" s="38"/>
      <c r="AF22" s="38"/>
      <c r="AG22" s="38"/>
      <c r="AH22" s="38"/>
      <c r="AI22" s="38"/>
      <c r="AJ22" s="38"/>
      <c r="AK22" s="38"/>
      <c r="AL22" s="38"/>
      <c r="AM22" s="38"/>
      <c r="AN22" s="29"/>
    </row>
    <row r="23" spans="2:40" x14ac:dyDescent="0.25">
      <c r="R23" s="18"/>
      <c r="S23" s="18"/>
      <c r="U23" s="12" t="s">
        <v>24</v>
      </c>
      <c r="V23" s="24" t="s">
        <v>25</v>
      </c>
      <c r="W23" s="24" t="s">
        <v>26</v>
      </c>
      <c r="X23" s="25" t="s">
        <v>86</v>
      </c>
      <c r="Y23" s="26" t="s">
        <v>27</v>
      </c>
      <c r="Z23" s="6" t="s">
        <v>29</v>
      </c>
      <c r="AA23" s="6" t="s">
        <v>46</v>
      </c>
      <c r="AB23" s="6" t="s">
        <v>76</v>
      </c>
      <c r="AC23" s="30" t="s">
        <v>28</v>
      </c>
      <c r="AD23" s="30" t="s">
        <v>30</v>
      </c>
      <c r="AE23" s="30" t="s">
        <v>45</v>
      </c>
      <c r="AF23" s="20" t="s">
        <v>88</v>
      </c>
      <c r="AG23" s="20" t="s">
        <v>77</v>
      </c>
      <c r="AH23" s="20" t="s">
        <v>31</v>
      </c>
      <c r="AI23" s="20" t="s">
        <v>84</v>
      </c>
      <c r="AJ23" s="20" t="s">
        <v>33</v>
      </c>
      <c r="AK23" s="33" t="s">
        <v>85</v>
      </c>
      <c r="AL23" s="33" t="s">
        <v>32</v>
      </c>
      <c r="AM23" s="33" t="s">
        <v>87</v>
      </c>
    </row>
    <row r="24" spans="2:40" x14ac:dyDescent="0.25">
      <c r="B24" s="9" t="s">
        <v>83</v>
      </c>
      <c r="C24" s="13">
        <v>1.2</v>
      </c>
      <c r="R24" s="18"/>
      <c r="S24" s="18"/>
      <c r="U24" s="12" t="s">
        <v>34</v>
      </c>
      <c r="V24" s="24">
        <v>0</v>
      </c>
      <c r="W24" s="24">
        <v>0</v>
      </c>
      <c r="X24" s="27">
        <f>0</f>
        <v>0</v>
      </c>
      <c r="Y24" s="28">
        <v>0</v>
      </c>
      <c r="Z24" s="6">
        <v>0</v>
      </c>
      <c r="AA24" s="6">
        <v>0</v>
      </c>
      <c r="AB24" s="6">
        <v>0</v>
      </c>
      <c r="AC24" s="31">
        <v>0</v>
      </c>
      <c r="AD24" s="31">
        <v>0</v>
      </c>
      <c r="AE24" s="32">
        <f t="shared" ref="AE24:AE63" si="0">(9.81/100)*AD24</f>
        <v>0</v>
      </c>
      <c r="AF24" s="20">
        <v>0.04</v>
      </c>
      <c r="AG24" s="21">
        <f>$C$7*9.81*AF24</f>
        <v>272.71800000000002</v>
      </c>
      <c r="AH24" s="20">
        <v>0</v>
      </c>
      <c r="AI24" s="20">
        <v>0</v>
      </c>
      <c r="AJ24" s="21">
        <f t="shared" ref="AJ24:AJ63" si="1">AG24+AH24+AI24</f>
        <v>272.71800000000002</v>
      </c>
      <c r="AK24" s="34">
        <f t="shared" ref="AK24:AK63" si="2">AJ24*AC24</f>
        <v>0</v>
      </c>
      <c r="AL24" s="34">
        <f>59656-AK24</f>
        <v>59656</v>
      </c>
      <c r="AM24" s="35">
        <v>0</v>
      </c>
    </row>
    <row r="25" spans="2:40" x14ac:dyDescent="0.25">
      <c r="R25" s="18"/>
      <c r="S25" s="19"/>
      <c r="U25" s="22" t="s">
        <v>75</v>
      </c>
      <c r="V25" s="24">
        <v>22</v>
      </c>
      <c r="W25" s="24">
        <f>W24+V25</f>
        <v>22</v>
      </c>
      <c r="X25" s="27">
        <f>X24+Y25</f>
        <v>5</v>
      </c>
      <c r="Y25" s="28">
        <v>5</v>
      </c>
      <c r="Z25" s="6">
        <v>0</v>
      </c>
      <c r="AA25" s="6">
        <v>0</v>
      </c>
      <c r="AB25" s="6">
        <f>AB24+AA25</f>
        <v>0</v>
      </c>
      <c r="AC25" s="31">
        <f t="shared" ref="AC25:AC63" si="3">V25/Y25</f>
        <v>4.4000000000000004</v>
      </c>
      <c r="AD25" s="31">
        <f t="shared" ref="AD25:AD63" si="4">(AC25-AC24)/Y25</f>
        <v>0.88000000000000012</v>
      </c>
      <c r="AE25" s="32">
        <f t="shared" si="0"/>
        <v>8.6328000000000016E-2</v>
      </c>
      <c r="AF25" s="20">
        <v>0.04</v>
      </c>
      <c r="AG25" s="21">
        <f>$C$7*9.81*AF25</f>
        <v>272.71800000000002</v>
      </c>
      <c r="AH25" s="21">
        <f>0.5*$C$20*$C$22*$C$24*(AC25*AC25)</f>
        <v>9.8379249408000025</v>
      </c>
      <c r="AI25" s="20">
        <f>$C$7*9.81*-SIN(Z25)</f>
        <v>0</v>
      </c>
      <c r="AJ25" s="21">
        <f t="shared" si="1"/>
        <v>282.55592494080003</v>
      </c>
      <c r="AK25" s="34">
        <f t="shared" si="2"/>
        <v>1243.2460697395202</v>
      </c>
      <c r="AL25" s="34">
        <f t="shared" ref="AL25:AL63" si="5">59656-AK25</f>
        <v>58412.753930260478</v>
      </c>
      <c r="AM25" s="35">
        <f t="shared" ref="AM25:AM63" si="6">AK25/X25</f>
        <v>248.64921394790403</v>
      </c>
    </row>
    <row r="26" spans="2:40" x14ac:dyDescent="0.25">
      <c r="R26" s="18"/>
      <c r="S26" s="19"/>
      <c r="U26" s="23" t="s">
        <v>35</v>
      </c>
      <c r="V26" s="24">
        <v>20</v>
      </c>
      <c r="W26" s="24">
        <f t="shared" ref="W26:W63" si="7">W25+V26</f>
        <v>42</v>
      </c>
      <c r="X26" s="27">
        <f t="shared" ref="X26:X63" si="8">X25+Y26</f>
        <v>9</v>
      </c>
      <c r="Y26" s="28">
        <v>4</v>
      </c>
      <c r="Z26" s="6">
        <v>7.62</v>
      </c>
      <c r="AA26" s="6">
        <v>4</v>
      </c>
      <c r="AB26" s="6">
        <f t="shared" ref="AB26:AB63" si="9">AB25+AA26</f>
        <v>4</v>
      </c>
      <c r="AC26" s="31">
        <f t="shared" si="3"/>
        <v>5</v>
      </c>
      <c r="AD26" s="31">
        <f t="shared" si="4"/>
        <v>0.14999999999999991</v>
      </c>
      <c r="AE26" s="32">
        <f t="shared" si="0"/>
        <v>1.4714999999999992E-2</v>
      </c>
      <c r="AF26" s="20">
        <v>0.04</v>
      </c>
      <c r="AG26" s="21">
        <f>$C$7*9.81*AF26</f>
        <v>272.71800000000002</v>
      </c>
      <c r="AH26" s="21">
        <f>0.5*$C$20*$C$22*$C$24*(AC26*AC26)</f>
        <v>12.703932000000002</v>
      </c>
      <c r="AI26" s="21">
        <f>$C$7*9.81*-SIN(Z26)</f>
        <v>-6632.1673831533844</v>
      </c>
      <c r="AJ26" s="21">
        <f t="shared" si="1"/>
        <v>-6346.7454511533842</v>
      </c>
      <c r="AK26" s="34">
        <f t="shared" si="2"/>
        <v>-31733.72725576692</v>
      </c>
      <c r="AL26" s="34">
        <f t="shared" si="5"/>
        <v>91389.72725576692</v>
      </c>
      <c r="AM26" s="35">
        <f t="shared" si="6"/>
        <v>-3525.9696950852135</v>
      </c>
    </row>
    <row r="27" spans="2:40" x14ac:dyDescent="0.25">
      <c r="B27" s="15"/>
      <c r="C27" s="17"/>
      <c r="D27" s="17"/>
      <c r="E27" s="17"/>
      <c r="F27" s="17"/>
      <c r="G27" s="17"/>
      <c r="H27" s="17"/>
      <c r="I27" s="17"/>
      <c r="J27" s="17"/>
      <c r="K27" s="17"/>
      <c r="L27" s="17"/>
      <c r="M27" s="15"/>
      <c r="R27" s="18"/>
      <c r="S27" s="19"/>
      <c r="U27" s="23" t="s">
        <v>36</v>
      </c>
      <c r="V27" s="24">
        <v>135</v>
      </c>
      <c r="W27" s="24">
        <f t="shared" si="7"/>
        <v>177</v>
      </c>
      <c r="X27" s="27">
        <f t="shared" si="8"/>
        <v>18</v>
      </c>
      <c r="Y27" s="28">
        <v>9</v>
      </c>
      <c r="Z27" s="6">
        <v>0</v>
      </c>
      <c r="AA27" s="6">
        <v>0</v>
      </c>
      <c r="AB27" s="6">
        <f t="shared" si="9"/>
        <v>4</v>
      </c>
      <c r="AC27" s="31">
        <f t="shared" si="3"/>
        <v>15</v>
      </c>
      <c r="AD27" s="31">
        <f t="shared" si="4"/>
        <v>1.1111111111111112</v>
      </c>
      <c r="AE27" s="32">
        <f t="shared" si="0"/>
        <v>0.10900000000000001</v>
      </c>
      <c r="AF27" s="20">
        <v>0.04</v>
      </c>
      <c r="AG27" s="21">
        <f>$C$7*9.81*AF27</f>
        <v>272.71800000000002</v>
      </c>
      <c r="AH27" s="21">
        <f>0.5*$C$20*$C$22*$C$24*(AC27*AC27)</f>
        <v>114.33538800000001</v>
      </c>
      <c r="AI27" s="21">
        <f>$C$7*9.81*-SIN(Z27)</f>
        <v>0</v>
      </c>
      <c r="AJ27" s="21">
        <f t="shared" si="1"/>
        <v>387.05338800000004</v>
      </c>
      <c r="AK27" s="34">
        <f t="shared" si="2"/>
        <v>5805.8008200000004</v>
      </c>
      <c r="AL27" s="34">
        <f t="shared" si="5"/>
        <v>53850.199179999996</v>
      </c>
      <c r="AM27" s="35">
        <f t="shared" si="6"/>
        <v>322.54449</v>
      </c>
    </row>
    <row r="28" spans="2:40" x14ac:dyDescent="0.25">
      <c r="B28" s="15"/>
      <c r="C28" s="17"/>
      <c r="D28" s="17"/>
      <c r="E28" s="17"/>
      <c r="F28" s="17"/>
      <c r="G28" s="17"/>
      <c r="H28" s="17"/>
      <c r="I28" s="17"/>
      <c r="J28" s="17"/>
      <c r="K28" s="17"/>
      <c r="L28" s="17"/>
      <c r="M28" s="15"/>
      <c r="R28" s="18"/>
      <c r="S28" s="19"/>
      <c r="U28" s="22" t="s">
        <v>37</v>
      </c>
      <c r="V28" s="24">
        <v>28</v>
      </c>
      <c r="W28" s="24">
        <f t="shared" si="7"/>
        <v>205</v>
      </c>
      <c r="X28" s="27">
        <f t="shared" si="8"/>
        <v>24</v>
      </c>
      <c r="Y28" s="28">
        <v>6</v>
      </c>
      <c r="Z28" s="6">
        <v>-7.92</v>
      </c>
      <c r="AA28" s="6">
        <v>-4</v>
      </c>
      <c r="AB28" s="6">
        <f t="shared" si="9"/>
        <v>0</v>
      </c>
      <c r="AC28" s="31">
        <f t="shared" si="3"/>
        <v>4.666666666666667</v>
      </c>
      <c r="AD28" s="31">
        <f t="shared" si="4"/>
        <v>-1.7222222222222221</v>
      </c>
      <c r="AE28" s="32">
        <f t="shared" si="0"/>
        <v>-0.16894999999999999</v>
      </c>
      <c r="AF28" s="20">
        <v>0.04</v>
      </c>
      <c r="AG28" s="21">
        <f>$C$7*9.81*AF28</f>
        <v>272.71800000000002</v>
      </c>
      <c r="AH28" s="21">
        <f>0.5*$C$20*$C$22*$C$24*(AC28*AC28)</f>
        <v>11.066536320000003</v>
      </c>
      <c r="AI28" s="21">
        <f>$C$7*9.81*-SIN(Z28)</f>
        <v>6803.0976349049088</v>
      </c>
      <c r="AJ28" s="21">
        <f t="shared" si="1"/>
        <v>7086.8821712249091</v>
      </c>
      <c r="AK28" s="34">
        <f t="shared" si="2"/>
        <v>33072.116799049581</v>
      </c>
      <c r="AL28" s="34">
        <f t="shared" si="5"/>
        <v>26583.883200950419</v>
      </c>
      <c r="AM28" s="35">
        <f t="shared" si="6"/>
        <v>1378.0048666270659</v>
      </c>
    </row>
    <row r="29" spans="2:40" x14ac:dyDescent="0.25">
      <c r="B29" s="15"/>
      <c r="C29" s="15"/>
      <c r="D29" s="15"/>
      <c r="E29" s="15"/>
      <c r="F29" s="15"/>
      <c r="G29" s="15"/>
      <c r="H29" s="15"/>
      <c r="I29" s="15"/>
      <c r="J29" s="15"/>
      <c r="K29" s="15"/>
      <c r="L29" s="15"/>
      <c r="M29" s="15"/>
      <c r="R29" s="18"/>
      <c r="S29" s="19"/>
      <c r="U29" s="22" t="s">
        <v>38</v>
      </c>
      <c r="V29" s="24">
        <v>42</v>
      </c>
      <c r="W29" s="24">
        <f t="shared" si="7"/>
        <v>247</v>
      </c>
      <c r="X29" s="27">
        <f t="shared" si="8"/>
        <v>31</v>
      </c>
      <c r="Y29" s="28">
        <v>7</v>
      </c>
      <c r="Z29" s="6">
        <v>0</v>
      </c>
      <c r="AA29" s="6">
        <v>0</v>
      </c>
      <c r="AB29" s="6">
        <f t="shared" si="9"/>
        <v>0</v>
      </c>
      <c r="AC29" s="31">
        <f t="shared" si="3"/>
        <v>6</v>
      </c>
      <c r="AD29" s="31">
        <f t="shared" si="4"/>
        <v>0.19047619047619044</v>
      </c>
      <c r="AE29" s="32">
        <f t="shared" si="0"/>
        <v>1.8685714285714285E-2</v>
      </c>
      <c r="AF29" s="20">
        <v>0.04</v>
      </c>
      <c r="AG29" s="21">
        <f>$C$7*9.81*AF29</f>
        <v>272.71800000000002</v>
      </c>
      <c r="AH29" s="21">
        <f>0.5*$C$20*$C$22*$C$24*(AC29*AC29)</f>
        <v>18.293662080000001</v>
      </c>
      <c r="AI29" s="21">
        <f>$C$7*9.81*-SIN(Z29)</f>
        <v>0</v>
      </c>
      <c r="AJ29" s="21">
        <f t="shared" si="1"/>
        <v>291.01166208000001</v>
      </c>
      <c r="AK29" s="34">
        <f t="shared" si="2"/>
        <v>1746.0699724800002</v>
      </c>
      <c r="AL29" s="34">
        <f t="shared" si="5"/>
        <v>57909.93002752</v>
      </c>
      <c r="AM29" s="35">
        <f t="shared" si="6"/>
        <v>56.324837821935489</v>
      </c>
    </row>
    <row r="30" spans="2:40" x14ac:dyDescent="0.25">
      <c r="B30" s="15"/>
      <c r="C30" s="17"/>
      <c r="D30" s="17"/>
      <c r="E30" s="17"/>
      <c r="F30" s="17"/>
      <c r="G30" s="17"/>
      <c r="H30" s="17"/>
      <c r="I30" s="17"/>
      <c r="J30" s="17"/>
      <c r="K30" s="17"/>
      <c r="L30" s="17"/>
      <c r="M30" s="15"/>
      <c r="R30" s="18"/>
      <c r="S30" s="19"/>
      <c r="U30" s="22" t="s">
        <v>39</v>
      </c>
      <c r="V30" s="24">
        <v>21</v>
      </c>
      <c r="W30" s="24">
        <f t="shared" si="7"/>
        <v>268</v>
      </c>
      <c r="X30" s="27">
        <f t="shared" si="8"/>
        <v>36</v>
      </c>
      <c r="Y30" s="28">
        <v>5</v>
      </c>
      <c r="Z30" s="6">
        <v>8.0299999999999994</v>
      </c>
      <c r="AA30" s="6">
        <v>3</v>
      </c>
      <c r="AB30" s="6">
        <f t="shared" si="9"/>
        <v>3</v>
      </c>
      <c r="AC30" s="31">
        <f t="shared" si="3"/>
        <v>4.2</v>
      </c>
      <c r="AD30" s="31">
        <f t="shared" si="4"/>
        <v>-0.36</v>
      </c>
      <c r="AE30" s="32">
        <f t="shared" si="0"/>
        <v>-3.5316E-2</v>
      </c>
      <c r="AF30" s="20">
        <v>0.04</v>
      </c>
      <c r="AG30" s="21">
        <f>$C$7*9.81*AF30</f>
        <v>272.71800000000002</v>
      </c>
      <c r="AH30" s="21">
        <f>0.5*$C$20*$C$22*$C$24*(AC30*AC30)</f>
        <v>8.9638944192000007</v>
      </c>
      <c r="AI30" s="21">
        <f>$C$7*9.81*-SIN(Z30)</f>
        <v>-6712.6039626279944</v>
      </c>
      <c r="AJ30" s="21">
        <f t="shared" si="1"/>
        <v>-6430.9220682087944</v>
      </c>
      <c r="AK30" s="34">
        <f t="shared" si="2"/>
        <v>-27009.872686476938</v>
      </c>
      <c r="AL30" s="34">
        <f t="shared" si="5"/>
        <v>86665.872686476941</v>
      </c>
      <c r="AM30" s="35">
        <f t="shared" si="6"/>
        <v>-750.2742412910261</v>
      </c>
    </row>
    <row r="31" spans="2:40" x14ac:dyDescent="0.25">
      <c r="B31" s="15"/>
      <c r="C31" s="17"/>
      <c r="D31" s="15"/>
      <c r="E31" s="15"/>
      <c r="F31" s="15"/>
      <c r="G31" s="15"/>
      <c r="H31" s="15"/>
      <c r="I31" s="15"/>
      <c r="J31" s="15"/>
      <c r="K31" s="15"/>
      <c r="L31" s="15"/>
      <c r="M31" s="15"/>
      <c r="R31" s="18"/>
      <c r="S31" s="19"/>
      <c r="U31" s="22" t="s">
        <v>40</v>
      </c>
      <c r="V31" s="24">
        <v>68</v>
      </c>
      <c r="W31" s="24">
        <f t="shared" si="7"/>
        <v>336</v>
      </c>
      <c r="X31" s="27">
        <f t="shared" si="8"/>
        <v>43</v>
      </c>
      <c r="Y31" s="28">
        <v>7</v>
      </c>
      <c r="Z31" s="6">
        <v>0</v>
      </c>
      <c r="AA31" s="6">
        <v>0</v>
      </c>
      <c r="AB31" s="6">
        <f t="shared" si="9"/>
        <v>3</v>
      </c>
      <c r="AC31" s="31">
        <f t="shared" si="3"/>
        <v>9.7142857142857135</v>
      </c>
      <c r="AD31" s="31">
        <f t="shared" si="4"/>
        <v>0.78775510204081622</v>
      </c>
      <c r="AE31" s="32">
        <f t="shared" si="0"/>
        <v>7.7278775510204081E-2</v>
      </c>
      <c r="AF31" s="20">
        <v>0.04</v>
      </c>
      <c r="AG31" s="21">
        <f>$C$7*9.81*AF31</f>
        <v>272.71800000000002</v>
      </c>
      <c r="AH31" s="21">
        <f>0.5*$C$20*$C$22*$C$24*(AC31*AC31)</f>
        <v>47.953454341224486</v>
      </c>
      <c r="AI31" s="21">
        <f>$C$7*9.81*-SIN(Z31)</f>
        <v>0</v>
      </c>
      <c r="AJ31" s="21">
        <f t="shared" si="1"/>
        <v>320.67145434122449</v>
      </c>
      <c r="AK31" s="34">
        <f t="shared" si="2"/>
        <v>3115.0941278861806</v>
      </c>
      <c r="AL31" s="34">
        <f t="shared" si="5"/>
        <v>56540.905872113821</v>
      </c>
      <c r="AM31" s="35">
        <f t="shared" si="6"/>
        <v>72.444049485725131</v>
      </c>
    </row>
    <row r="32" spans="2:40" x14ac:dyDescent="0.25">
      <c r="R32" s="18"/>
      <c r="S32" s="19"/>
      <c r="U32" s="22" t="s">
        <v>41</v>
      </c>
      <c r="V32" s="24">
        <v>28</v>
      </c>
      <c r="W32" s="24">
        <f t="shared" si="7"/>
        <v>364</v>
      </c>
      <c r="X32" s="27">
        <f t="shared" si="8"/>
        <v>49</v>
      </c>
      <c r="Y32" s="28">
        <v>6</v>
      </c>
      <c r="Z32" s="6">
        <v>-7.46</v>
      </c>
      <c r="AA32" s="6">
        <v>-4</v>
      </c>
      <c r="AB32" s="6">
        <f t="shared" si="9"/>
        <v>-1</v>
      </c>
      <c r="AC32" s="31">
        <f t="shared" si="3"/>
        <v>4.666666666666667</v>
      </c>
      <c r="AD32" s="31">
        <f t="shared" si="4"/>
        <v>-0.84126984126984106</v>
      </c>
      <c r="AE32" s="32">
        <f t="shared" si="0"/>
        <v>-8.2528571428571409E-2</v>
      </c>
      <c r="AF32" s="20">
        <v>0.04</v>
      </c>
      <c r="AG32" s="21">
        <f>$C$7*9.81*AF32</f>
        <v>272.71800000000002</v>
      </c>
      <c r="AH32" s="21">
        <f>0.5*$C$20*$C$22*$C$24*(AC32*AC32)</f>
        <v>11.066536320000003</v>
      </c>
      <c r="AI32" s="21">
        <f>$C$7*9.81*-SIN(Z32)</f>
        <v>6295.6129505784247</v>
      </c>
      <c r="AJ32" s="21">
        <f t="shared" si="1"/>
        <v>6579.3974868984251</v>
      </c>
      <c r="AK32" s="34">
        <f t="shared" si="2"/>
        <v>30703.85493885932</v>
      </c>
      <c r="AL32" s="34">
        <f t="shared" si="5"/>
        <v>28952.14506114068</v>
      </c>
      <c r="AM32" s="35">
        <f t="shared" si="6"/>
        <v>626.60928446651678</v>
      </c>
    </row>
    <row r="33" spans="18:39" x14ac:dyDescent="0.25">
      <c r="R33" s="18"/>
      <c r="S33" s="18"/>
      <c r="U33" s="22" t="s">
        <v>42</v>
      </c>
      <c r="V33" s="24">
        <v>16</v>
      </c>
      <c r="W33" s="24">
        <f t="shared" si="7"/>
        <v>380</v>
      </c>
      <c r="X33" s="27">
        <f t="shared" si="8"/>
        <v>54</v>
      </c>
      <c r="Y33" s="28">
        <v>5</v>
      </c>
      <c r="Z33" s="6">
        <v>0</v>
      </c>
      <c r="AA33" s="6">
        <v>0</v>
      </c>
      <c r="AB33" s="6">
        <f t="shared" si="9"/>
        <v>-1</v>
      </c>
      <c r="AC33" s="31">
        <f t="shared" si="3"/>
        <v>3.2</v>
      </c>
      <c r="AD33" s="31">
        <f t="shared" si="4"/>
        <v>-0.29333333333333333</v>
      </c>
      <c r="AE33" s="32">
        <f t="shared" si="0"/>
        <v>-2.8776000000000003E-2</v>
      </c>
      <c r="AF33" s="20">
        <v>0.04</v>
      </c>
      <c r="AG33" s="21">
        <f>$C$7*9.81*AF33</f>
        <v>272.71800000000002</v>
      </c>
      <c r="AH33" s="21">
        <f>0.5*$C$20*$C$22*$C$24*(AC33*AC33)</f>
        <v>5.2035305472000015</v>
      </c>
      <c r="AI33" s="21">
        <f>$C$7*9.81*-SIN(Z33)</f>
        <v>0</v>
      </c>
      <c r="AJ33" s="21">
        <f t="shared" si="1"/>
        <v>277.92153054720001</v>
      </c>
      <c r="AK33" s="34">
        <f t="shared" si="2"/>
        <v>889.34889775104011</v>
      </c>
      <c r="AL33" s="34">
        <f t="shared" si="5"/>
        <v>58766.651102248958</v>
      </c>
      <c r="AM33" s="35">
        <f t="shared" si="6"/>
        <v>16.469424032426669</v>
      </c>
    </row>
    <row r="34" spans="18:39" x14ac:dyDescent="0.25">
      <c r="R34" s="18"/>
      <c r="S34" s="18"/>
      <c r="U34" s="22" t="s">
        <v>43</v>
      </c>
      <c r="V34" s="24">
        <v>23</v>
      </c>
      <c r="W34" s="24">
        <f t="shared" si="7"/>
        <v>403</v>
      </c>
      <c r="X34" s="27">
        <f t="shared" si="8"/>
        <v>59</v>
      </c>
      <c r="Y34" s="28">
        <v>5</v>
      </c>
      <c r="Z34" s="6">
        <v>5.09</v>
      </c>
      <c r="AA34" s="6">
        <v>2</v>
      </c>
      <c r="AB34" s="6">
        <f t="shared" si="9"/>
        <v>1</v>
      </c>
      <c r="AC34" s="31">
        <f t="shared" si="3"/>
        <v>4.5999999999999996</v>
      </c>
      <c r="AD34" s="31">
        <f t="shared" si="4"/>
        <v>0.27999999999999992</v>
      </c>
      <c r="AE34" s="32">
        <f t="shared" si="0"/>
        <v>2.7467999999999992E-2</v>
      </c>
      <c r="AF34" s="20">
        <v>0.04</v>
      </c>
      <c r="AG34" s="21">
        <f>$C$7*9.81*AF34</f>
        <v>272.71800000000002</v>
      </c>
      <c r="AH34" s="21">
        <f>0.5*$C$20*$C$22*$C$24*(AC34*AC34)</f>
        <v>10.752608044799999</v>
      </c>
      <c r="AI34" s="21">
        <f>$C$7*9.81*-SIN(Z34)</f>
        <v>6337.6125121016403</v>
      </c>
      <c r="AJ34" s="21">
        <f t="shared" si="1"/>
        <v>6621.0831201464407</v>
      </c>
      <c r="AK34" s="34">
        <f t="shared" si="2"/>
        <v>30456.982352673625</v>
      </c>
      <c r="AL34" s="34">
        <f t="shared" si="5"/>
        <v>29199.017647326375</v>
      </c>
      <c r="AM34" s="35">
        <f t="shared" si="6"/>
        <v>516.22003987582411</v>
      </c>
    </row>
    <row r="35" spans="18:39" x14ac:dyDescent="0.25">
      <c r="R35" s="18"/>
      <c r="S35" s="18"/>
      <c r="U35" s="22" t="s">
        <v>44</v>
      </c>
      <c r="V35" s="24">
        <v>64</v>
      </c>
      <c r="W35" s="24">
        <f t="shared" si="7"/>
        <v>467</v>
      </c>
      <c r="X35" s="27">
        <f t="shared" si="8"/>
        <v>66</v>
      </c>
      <c r="Y35" s="28">
        <v>7</v>
      </c>
      <c r="Z35" s="6">
        <v>0</v>
      </c>
      <c r="AA35" s="6">
        <v>0</v>
      </c>
      <c r="AB35" s="6">
        <f t="shared" si="9"/>
        <v>1</v>
      </c>
      <c r="AC35" s="31">
        <f t="shared" si="3"/>
        <v>9.1428571428571423</v>
      </c>
      <c r="AD35" s="31">
        <f t="shared" si="4"/>
        <v>0.6489795918367347</v>
      </c>
      <c r="AE35" s="32">
        <f t="shared" si="0"/>
        <v>6.3664897959183675E-2</v>
      </c>
      <c r="AF35" s="20">
        <v>0.04</v>
      </c>
      <c r="AG35" s="21">
        <f>$C$7*9.81*AF35</f>
        <v>272.71800000000002</v>
      </c>
      <c r="AH35" s="21">
        <f>0.5*$C$20*$C$22*$C$24*(AC35*AC35)</f>
        <v>42.477800385306125</v>
      </c>
      <c r="AI35" s="21">
        <f>$C$7*9.81*-SIN(Z35)</f>
        <v>0</v>
      </c>
      <c r="AJ35" s="21">
        <f t="shared" si="1"/>
        <v>315.19580038530614</v>
      </c>
      <c r="AK35" s="34">
        <f t="shared" si="2"/>
        <v>2881.7901749513703</v>
      </c>
      <c r="AL35" s="34">
        <f t="shared" si="5"/>
        <v>56774.209825048631</v>
      </c>
      <c r="AM35" s="35">
        <f t="shared" si="6"/>
        <v>43.663487499263184</v>
      </c>
    </row>
    <row r="36" spans="18:39" x14ac:dyDescent="0.25">
      <c r="R36" s="18"/>
      <c r="S36" s="18"/>
      <c r="U36" s="22" t="s">
        <v>47</v>
      </c>
      <c r="V36" s="24">
        <v>14</v>
      </c>
      <c r="W36" s="24">
        <f t="shared" si="7"/>
        <v>481</v>
      </c>
      <c r="X36" s="27">
        <f t="shared" si="8"/>
        <v>69</v>
      </c>
      <c r="Y36" s="28">
        <v>3</v>
      </c>
      <c r="Z36" s="6">
        <v>4.3</v>
      </c>
      <c r="AA36" s="6">
        <v>1</v>
      </c>
      <c r="AB36" s="6">
        <f t="shared" si="9"/>
        <v>2</v>
      </c>
      <c r="AC36" s="31">
        <f t="shared" si="3"/>
        <v>4.666666666666667</v>
      </c>
      <c r="AD36" s="31">
        <f t="shared" si="4"/>
        <v>-1.4920634920634919</v>
      </c>
      <c r="AE36" s="32">
        <f t="shared" si="0"/>
        <v>-0.14637142857142857</v>
      </c>
      <c r="AF36" s="20">
        <v>0.04</v>
      </c>
      <c r="AG36" s="21">
        <f>$C$7*9.81*AF36</f>
        <v>272.71800000000002</v>
      </c>
      <c r="AH36" s="21">
        <f>0.5*$C$20*$C$22*$C$24*(AC36*AC36)</f>
        <v>11.066536320000003</v>
      </c>
      <c r="AI36" s="21">
        <f>$C$7*9.81*-SIN(Z36)</f>
        <v>6246.3735484609469</v>
      </c>
      <c r="AJ36" s="21">
        <f t="shared" si="1"/>
        <v>6530.1580847809473</v>
      </c>
      <c r="AK36" s="34">
        <f t="shared" si="2"/>
        <v>30474.07106231109</v>
      </c>
      <c r="AL36" s="34">
        <f t="shared" si="5"/>
        <v>29181.92893768891</v>
      </c>
      <c r="AM36" s="35">
        <f t="shared" si="6"/>
        <v>441.65320380161</v>
      </c>
    </row>
    <row r="37" spans="18:39" x14ac:dyDescent="0.25">
      <c r="R37" s="18"/>
      <c r="S37" s="18"/>
      <c r="U37" s="22" t="s">
        <v>48</v>
      </c>
      <c r="V37" s="24">
        <v>39</v>
      </c>
      <c r="W37" s="24">
        <f t="shared" si="7"/>
        <v>520</v>
      </c>
      <c r="X37" s="27">
        <f t="shared" si="8"/>
        <v>74</v>
      </c>
      <c r="Y37" s="28">
        <v>5</v>
      </c>
      <c r="Z37" s="6">
        <v>0</v>
      </c>
      <c r="AA37" s="6">
        <v>0</v>
      </c>
      <c r="AB37" s="6">
        <f t="shared" si="9"/>
        <v>2</v>
      </c>
      <c r="AC37" s="31">
        <f t="shared" si="3"/>
        <v>7.8</v>
      </c>
      <c r="AD37" s="31">
        <f t="shared" si="4"/>
        <v>0.62666666666666659</v>
      </c>
      <c r="AE37" s="32">
        <f t="shared" si="0"/>
        <v>6.1475999999999996E-2</v>
      </c>
      <c r="AF37" s="20">
        <v>0.04</v>
      </c>
      <c r="AG37" s="21">
        <f>$C$7*9.81*AF37</f>
        <v>272.71800000000002</v>
      </c>
      <c r="AH37" s="21">
        <f>0.5*$C$20*$C$22*$C$24*(AC37*AC37)</f>
        <v>30.916288915199999</v>
      </c>
      <c r="AI37" s="21">
        <f>$C$7*9.81*-SIN(Z37)</f>
        <v>0</v>
      </c>
      <c r="AJ37" s="21">
        <f t="shared" si="1"/>
        <v>303.63428891520005</v>
      </c>
      <c r="AK37" s="34">
        <f t="shared" si="2"/>
        <v>2368.3474535385603</v>
      </c>
      <c r="AL37" s="34">
        <f t="shared" si="5"/>
        <v>57287.652546461439</v>
      </c>
      <c r="AM37" s="35">
        <f t="shared" si="6"/>
        <v>32.00469531808865</v>
      </c>
    </row>
    <row r="38" spans="18:39" x14ac:dyDescent="0.25">
      <c r="R38" s="18"/>
      <c r="S38" s="18"/>
      <c r="U38" s="22" t="s">
        <v>49</v>
      </c>
      <c r="V38" s="24">
        <v>17</v>
      </c>
      <c r="W38" s="24">
        <f t="shared" si="7"/>
        <v>537</v>
      </c>
      <c r="X38" s="27">
        <f t="shared" si="8"/>
        <v>78</v>
      </c>
      <c r="Y38" s="28">
        <v>4</v>
      </c>
      <c r="Z38" s="6">
        <v>6.81</v>
      </c>
      <c r="AA38" s="6">
        <v>2</v>
      </c>
      <c r="AB38" s="6">
        <f t="shared" si="9"/>
        <v>4</v>
      </c>
      <c r="AC38" s="31">
        <f t="shared" si="3"/>
        <v>4.25</v>
      </c>
      <c r="AD38" s="31">
        <f t="shared" si="4"/>
        <v>-0.88749999999999996</v>
      </c>
      <c r="AE38" s="32">
        <f t="shared" si="0"/>
        <v>-8.7063749999999995E-2</v>
      </c>
      <c r="AF38" s="20">
        <v>0.04</v>
      </c>
      <c r="AG38" s="21">
        <f>$C$7*9.81*AF38</f>
        <v>272.71800000000002</v>
      </c>
      <c r="AH38" s="21">
        <f>0.5*$C$20*$C$22*$C$24*(AC38*AC38)</f>
        <v>9.1785908700000007</v>
      </c>
      <c r="AI38" s="21">
        <f>$C$7*9.81*-SIN(Z38)</f>
        <v>-3427.9457800731739</v>
      </c>
      <c r="AJ38" s="21">
        <f t="shared" si="1"/>
        <v>-3146.0491892031737</v>
      </c>
      <c r="AK38" s="34">
        <f t="shared" si="2"/>
        <v>-13370.709054113488</v>
      </c>
      <c r="AL38" s="34">
        <f t="shared" si="5"/>
        <v>73026.709054113482</v>
      </c>
      <c r="AM38" s="35">
        <f t="shared" si="6"/>
        <v>-171.41934684760881</v>
      </c>
    </row>
    <row r="39" spans="18:39" x14ac:dyDescent="0.25">
      <c r="U39" s="22" t="s">
        <v>50</v>
      </c>
      <c r="V39" s="24">
        <v>46</v>
      </c>
      <c r="W39" s="24">
        <f t="shared" si="7"/>
        <v>583</v>
      </c>
      <c r="X39" s="27">
        <f t="shared" si="8"/>
        <v>83</v>
      </c>
      <c r="Y39" s="28">
        <v>5</v>
      </c>
      <c r="Z39" s="6">
        <v>0</v>
      </c>
      <c r="AA39" s="6">
        <v>0</v>
      </c>
      <c r="AB39" s="6">
        <f t="shared" si="9"/>
        <v>4</v>
      </c>
      <c r="AC39" s="31">
        <f t="shared" si="3"/>
        <v>9.1999999999999993</v>
      </c>
      <c r="AD39" s="31">
        <f t="shared" si="4"/>
        <v>0.98999999999999988</v>
      </c>
      <c r="AE39" s="32">
        <f t="shared" si="0"/>
        <v>9.7118999999999997E-2</v>
      </c>
      <c r="AF39" s="20">
        <v>0.04</v>
      </c>
      <c r="AG39" s="21">
        <f>$C$7*9.81*AF39</f>
        <v>272.71800000000002</v>
      </c>
      <c r="AH39" s="21">
        <f>0.5*$C$20*$C$22*$C$24*(AC39*AC39)</f>
        <v>43.010432179199995</v>
      </c>
      <c r="AI39" s="21">
        <f>$C$7*9.81*-SIN(Z39)</f>
        <v>0</v>
      </c>
      <c r="AJ39" s="21">
        <f t="shared" si="1"/>
        <v>315.72843217920001</v>
      </c>
      <c r="AK39" s="34">
        <f t="shared" si="2"/>
        <v>2904.7015760486397</v>
      </c>
      <c r="AL39" s="34">
        <f t="shared" si="5"/>
        <v>56751.298423951361</v>
      </c>
      <c r="AM39" s="35">
        <f t="shared" si="6"/>
        <v>34.996404530706499</v>
      </c>
    </row>
    <row r="40" spans="18:39" x14ac:dyDescent="0.25">
      <c r="U40" s="22" t="s">
        <v>51</v>
      </c>
      <c r="V40" s="24">
        <v>28</v>
      </c>
      <c r="W40" s="24">
        <f t="shared" si="7"/>
        <v>611</v>
      </c>
      <c r="X40" s="27">
        <f t="shared" si="8"/>
        <v>87</v>
      </c>
      <c r="Y40" s="28">
        <v>4</v>
      </c>
      <c r="Z40" s="6">
        <v>-8.07</v>
      </c>
      <c r="AA40" s="6">
        <v>-4</v>
      </c>
      <c r="AB40" s="6">
        <f t="shared" si="9"/>
        <v>0</v>
      </c>
      <c r="AC40" s="31">
        <f t="shared" si="3"/>
        <v>7</v>
      </c>
      <c r="AD40" s="31">
        <f t="shared" si="4"/>
        <v>-0.54999999999999982</v>
      </c>
      <c r="AE40" s="32">
        <f t="shared" si="0"/>
        <v>-5.3954999999999989E-2</v>
      </c>
      <c r="AF40" s="20">
        <v>0.04</v>
      </c>
      <c r="AG40" s="21">
        <f>$C$7*9.81*AF40</f>
        <v>272.71800000000002</v>
      </c>
      <c r="AH40" s="21">
        <f>0.5*$C$20*$C$22*$C$24*(AC40*AC40)</f>
        <v>24.899706720000001</v>
      </c>
      <c r="AI40" s="21">
        <f>$C$7*9.81*-SIN(Z40)</f>
        <v>6659.4914460174541</v>
      </c>
      <c r="AJ40" s="21">
        <f t="shared" si="1"/>
        <v>6957.1091527374538</v>
      </c>
      <c r="AK40" s="34">
        <f t="shared" si="2"/>
        <v>48699.764069162178</v>
      </c>
      <c r="AL40" s="34">
        <f t="shared" si="5"/>
        <v>10956.235930837822</v>
      </c>
      <c r="AM40" s="35">
        <f t="shared" si="6"/>
        <v>559.76740309381819</v>
      </c>
    </row>
    <row r="41" spans="18:39" x14ac:dyDescent="0.25">
      <c r="U41" s="22" t="s">
        <v>52</v>
      </c>
      <c r="V41" s="24">
        <v>80</v>
      </c>
      <c r="W41" s="24">
        <f t="shared" si="7"/>
        <v>691</v>
      </c>
      <c r="X41" s="27">
        <f t="shared" si="8"/>
        <v>94</v>
      </c>
      <c r="Y41" s="28">
        <v>7</v>
      </c>
      <c r="Z41" s="6">
        <v>0</v>
      </c>
      <c r="AA41" s="6">
        <v>0</v>
      </c>
      <c r="AB41" s="6">
        <f t="shared" si="9"/>
        <v>0</v>
      </c>
      <c r="AC41" s="31">
        <f t="shared" si="3"/>
        <v>11.428571428571429</v>
      </c>
      <c r="AD41" s="31">
        <f t="shared" si="4"/>
        <v>0.63265306122448983</v>
      </c>
      <c r="AE41" s="32">
        <f t="shared" si="0"/>
        <v>6.206326530612246E-2</v>
      </c>
      <c r="AF41" s="20">
        <v>0.04</v>
      </c>
      <c r="AG41" s="21">
        <f>$C$7*9.81*AF41</f>
        <v>272.71800000000002</v>
      </c>
      <c r="AH41" s="21">
        <f>0.5*$C$20*$C$22*$C$24*(AC41*AC41)</f>
        <v>66.371563102040824</v>
      </c>
      <c r="AI41" s="21">
        <f>$C$7*9.81*-SIN(Z41)</f>
        <v>0</v>
      </c>
      <c r="AJ41" s="21">
        <f t="shared" si="1"/>
        <v>339.08956310204087</v>
      </c>
      <c r="AK41" s="34">
        <f t="shared" si="2"/>
        <v>3875.3092925947531</v>
      </c>
      <c r="AL41" s="34">
        <f t="shared" si="5"/>
        <v>55780.690707405243</v>
      </c>
      <c r="AM41" s="35">
        <f t="shared" si="6"/>
        <v>41.226694602071838</v>
      </c>
    </row>
    <row r="42" spans="18:39" x14ac:dyDescent="0.25">
      <c r="U42" s="22" t="s">
        <v>53</v>
      </c>
      <c r="V42" s="24">
        <v>24</v>
      </c>
      <c r="W42" s="24">
        <f t="shared" si="7"/>
        <v>715</v>
      </c>
      <c r="X42" s="27">
        <f t="shared" si="8"/>
        <v>98</v>
      </c>
      <c r="Y42" s="28">
        <v>4</v>
      </c>
      <c r="Z42" s="6">
        <v>6.93</v>
      </c>
      <c r="AA42" s="6">
        <v>3</v>
      </c>
      <c r="AB42" s="6">
        <f t="shared" si="9"/>
        <v>3</v>
      </c>
      <c r="AC42" s="31">
        <f t="shared" si="3"/>
        <v>6</v>
      </c>
      <c r="AD42" s="31">
        <f t="shared" si="4"/>
        <v>-1.3571428571428572</v>
      </c>
      <c r="AE42" s="32">
        <f t="shared" si="0"/>
        <v>-0.1331357142857143</v>
      </c>
      <c r="AF42" s="20">
        <v>0.04</v>
      </c>
      <c r="AG42" s="21">
        <f>$C$7*9.81*AF42</f>
        <v>272.71800000000002</v>
      </c>
      <c r="AH42" s="21">
        <f>0.5*$C$20*$C$22*$C$24*(AC42*AC42)</f>
        <v>18.293662080000001</v>
      </c>
      <c r="AI42" s="21">
        <f>$C$7*9.81*-SIN(Z42)</f>
        <v>-4108.820989122587</v>
      </c>
      <c r="AJ42" s="21">
        <f t="shared" si="1"/>
        <v>-3817.809327042587</v>
      </c>
      <c r="AK42" s="34">
        <f t="shared" si="2"/>
        <v>-22906.855962255522</v>
      </c>
      <c r="AL42" s="34">
        <f t="shared" si="5"/>
        <v>82562.855962255519</v>
      </c>
      <c r="AM42" s="35">
        <f t="shared" si="6"/>
        <v>-233.74342818628085</v>
      </c>
    </row>
    <row r="43" spans="18:39" x14ac:dyDescent="0.25">
      <c r="U43" s="22" t="s">
        <v>54</v>
      </c>
      <c r="V43" s="24">
        <v>49</v>
      </c>
      <c r="W43" s="24">
        <f t="shared" si="7"/>
        <v>764</v>
      </c>
      <c r="X43" s="27">
        <f t="shared" si="8"/>
        <v>104</v>
      </c>
      <c r="Y43" s="28">
        <v>6</v>
      </c>
      <c r="Z43" s="6">
        <v>0</v>
      </c>
      <c r="AA43" s="6">
        <v>0</v>
      </c>
      <c r="AB43" s="6">
        <f t="shared" si="9"/>
        <v>3</v>
      </c>
      <c r="AC43" s="31">
        <f t="shared" si="3"/>
        <v>8.1666666666666661</v>
      </c>
      <c r="AD43" s="31">
        <f t="shared" si="4"/>
        <v>0.36111111111111099</v>
      </c>
      <c r="AE43" s="32">
        <f t="shared" si="0"/>
        <v>3.5424999999999991E-2</v>
      </c>
      <c r="AF43" s="20">
        <v>0.04</v>
      </c>
      <c r="AG43" s="21">
        <f>$C$7*9.81*AF43</f>
        <v>272.71800000000002</v>
      </c>
      <c r="AH43" s="21">
        <f>0.5*$C$20*$C$22*$C$24*(AC43*AC43)</f>
        <v>33.891267479999996</v>
      </c>
      <c r="AI43" s="21">
        <f>$C$7*9.81*-SIN(Z43)</f>
        <v>0</v>
      </c>
      <c r="AJ43" s="21">
        <f t="shared" si="1"/>
        <v>306.60926748000003</v>
      </c>
      <c r="AK43" s="34">
        <f t="shared" si="2"/>
        <v>2503.9756844200001</v>
      </c>
      <c r="AL43" s="34">
        <f t="shared" si="5"/>
        <v>57152.024315579998</v>
      </c>
      <c r="AM43" s="35">
        <f t="shared" si="6"/>
        <v>24.076689273269231</v>
      </c>
    </row>
    <row r="44" spans="18:39" x14ac:dyDescent="0.25">
      <c r="U44" s="22" t="s">
        <v>55</v>
      </c>
      <c r="V44" s="24">
        <v>20</v>
      </c>
      <c r="W44" s="24">
        <f t="shared" si="7"/>
        <v>784</v>
      </c>
      <c r="X44" s="27">
        <f t="shared" si="8"/>
        <v>108</v>
      </c>
      <c r="Y44" s="28">
        <v>4</v>
      </c>
      <c r="Z44" s="6">
        <v>5.73</v>
      </c>
      <c r="AA44" s="6">
        <v>2</v>
      </c>
      <c r="AB44" s="6">
        <f t="shared" si="9"/>
        <v>5</v>
      </c>
      <c r="AC44" s="31">
        <f t="shared" si="3"/>
        <v>5</v>
      </c>
      <c r="AD44" s="31">
        <f t="shared" si="4"/>
        <v>-0.79166666666666652</v>
      </c>
      <c r="AE44" s="32">
        <f t="shared" si="0"/>
        <v>-7.7662499999999995E-2</v>
      </c>
      <c r="AF44" s="20">
        <v>0.04</v>
      </c>
      <c r="AG44" s="21">
        <f>$C$7*9.81*AF44</f>
        <v>272.71800000000002</v>
      </c>
      <c r="AH44" s="21">
        <f>0.5*$C$20*$C$22*$C$24*(AC44*AC44)</f>
        <v>12.703932000000002</v>
      </c>
      <c r="AI44" s="21">
        <f>$C$7*9.81*-SIN(Z44)</f>
        <v>3582.1517834837941</v>
      </c>
      <c r="AJ44" s="21">
        <f t="shared" si="1"/>
        <v>3867.5737154837943</v>
      </c>
      <c r="AK44" s="34">
        <f t="shared" si="2"/>
        <v>19337.868577418973</v>
      </c>
      <c r="AL44" s="34">
        <f t="shared" si="5"/>
        <v>40318.131422581027</v>
      </c>
      <c r="AM44" s="35">
        <f t="shared" si="6"/>
        <v>179.05433867980531</v>
      </c>
    </row>
    <row r="45" spans="18:39" x14ac:dyDescent="0.25">
      <c r="U45" s="22" t="s">
        <v>56</v>
      </c>
      <c r="V45" s="24">
        <v>70</v>
      </c>
      <c r="W45" s="24">
        <f t="shared" si="7"/>
        <v>854</v>
      </c>
      <c r="X45" s="27">
        <f t="shared" si="8"/>
        <v>114</v>
      </c>
      <c r="Y45" s="28">
        <v>6</v>
      </c>
      <c r="Z45" s="6">
        <v>0</v>
      </c>
      <c r="AA45" s="6">
        <v>0</v>
      </c>
      <c r="AB45" s="6">
        <f t="shared" si="9"/>
        <v>5</v>
      </c>
      <c r="AC45" s="31">
        <f t="shared" si="3"/>
        <v>11.666666666666666</v>
      </c>
      <c r="AD45" s="31">
        <f t="shared" si="4"/>
        <v>1.1111111111111109</v>
      </c>
      <c r="AE45" s="32">
        <f t="shared" si="0"/>
        <v>0.10899999999999999</v>
      </c>
      <c r="AF45" s="20">
        <v>0.04</v>
      </c>
      <c r="AG45" s="21">
        <f>$C$7*9.81*AF45</f>
        <v>272.71800000000002</v>
      </c>
      <c r="AH45" s="21">
        <f>0.5*$C$20*$C$22*$C$24*(AC45*AC45)</f>
        <v>69.165851999999987</v>
      </c>
      <c r="AI45" s="21">
        <f>$C$7*9.81*-SIN(Z45)</f>
        <v>0</v>
      </c>
      <c r="AJ45" s="21">
        <f t="shared" si="1"/>
        <v>341.88385199999999</v>
      </c>
      <c r="AK45" s="34">
        <f t="shared" si="2"/>
        <v>3988.6449399999997</v>
      </c>
      <c r="AL45" s="34">
        <f t="shared" si="5"/>
        <v>55667.355060000002</v>
      </c>
      <c r="AM45" s="35">
        <f t="shared" si="6"/>
        <v>34.988113508771924</v>
      </c>
    </row>
    <row r="46" spans="18:39" x14ac:dyDescent="0.25">
      <c r="U46" s="22" t="s">
        <v>57</v>
      </c>
      <c r="V46" s="24">
        <v>20</v>
      </c>
      <c r="W46" s="24">
        <f t="shared" si="7"/>
        <v>874</v>
      </c>
      <c r="X46" s="27">
        <f t="shared" si="8"/>
        <v>118</v>
      </c>
      <c r="Y46" s="28">
        <v>4</v>
      </c>
      <c r="Z46" s="6">
        <v>-5.72</v>
      </c>
      <c r="AA46" s="6">
        <v>-2</v>
      </c>
      <c r="AB46" s="6">
        <f t="shared" si="9"/>
        <v>3</v>
      </c>
      <c r="AC46" s="31">
        <f t="shared" si="3"/>
        <v>5</v>
      </c>
      <c r="AD46" s="31">
        <f t="shared" si="4"/>
        <v>-1.6666666666666665</v>
      </c>
      <c r="AE46" s="32">
        <f t="shared" si="0"/>
        <v>-0.16350000000000001</v>
      </c>
      <c r="AF46" s="20">
        <v>0.04</v>
      </c>
      <c r="AG46" s="21">
        <f>$C$7*9.81*AF46</f>
        <v>272.71800000000002</v>
      </c>
      <c r="AH46" s="21">
        <f>0.5*$C$20*$C$22*$C$24*(AC46*AC46)</f>
        <v>12.703932000000002</v>
      </c>
      <c r="AI46" s="21">
        <f>$C$7*9.81*-SIN(Z46)</f>
        <v>-3639.9825981449112</v>
      </c>
      <c r="AJ46" s="21">
        <f t="shared" si="1"/>
        <v>-3354.560666144911</v>
      </c>
      <c r="AK46" s="34">
        <f t="shared" si="2"/>
        <v>-16772.803330724557</v>
      </c>
      <c r="AL46" s="34">
        <f t="shared" si="5"/>
        <v>76428.803330724564</v>
      </c>
      <c r="AM46" s="35">
        <f t="shared" si="6"/>
        <v>-142.14240110783524</v>
      </c>
    </row>
    <row r="47" spans="18:39" x14ac:dyDescent="0.25">
      <c r="U47" s="22" t="s">
        <v>58</v>
      </c>
      <c r="V47" s="24">
        <v>54</v>
      </c>
      <c r="W47" s="24">
        <f t="shared" si="7"/>
        <v>928</v>
      </c>
      <c r="X47" s="27">
        <f t="shared" si="8"/>
        <v>123</v>
      </c>
      <c r="Y47" s="28">
        <v>5</v>
      </c>
      <c r="Z47" s="6">
        <v>0</v>
      </c>
      <c r="AA47" s="6">
        <v>0</v>
      </c>
      <c r="AB47" s="6">
        <f t="shared" si="9"/>
        <v>3</v>
      </c>
      <c r="AC47" s="31">
        <f t="shared" si="3"/>
        <v>10.8</v>
      </c>
      <c r="AD47" s="31">
        <f t="shared" si="4"/>
        <v>1.1600000000000001</v>
      </c>
      <c r="AE47" s="32">
        <f t="shared" si="0"/>
        <v>0.11379600000000002</v>
      </c>
      <c r="AF47" s="20">
        <v>0.04</v>
      </c>
      <c r="AG47" s="21">
        <f>$C$7*9.81*AF47</f>
        <v>272.71800000000002</v>
      </c>
      <c r="AH47" s="21">
        <f>0.5*$C$20*$C$22*$C$24*(AC47*AC47)</f>
        <v>59.271465139200011</v>
      </c>
      <c r="AI47" s="21">
        <f>$C$7*9.81*-SIN(Z47)</f>
        <v>0</v>
      </c>
      <c r="AJ47" s="21">
        <f t="shared" si="1"/>
        <v>331.98946513920004</v>
      </c>
      <c r="AK47" s="34">
        <f t="shared" si="2"/>
        <v>3585.4862235033606</v>
      </c>
      <c r="AL47" s="34">
        <f t="shared" si="5"/>
        <v>56070.513776496642</v>
      </c>
      <c r="AM47" s="35">
        <f t="shared" si="6"/>
        <v>29.150294500027321</v>
      </c>
    </row>
    <row r="48" spans="18:39" x14ac:dyDescent="0.25">
      <c r="U48" s="22" t="s">
        <v>59</v>
      </c>
      <c r="V48" s="24">
        <v>15</v>
      </c>
      <c r="W48" s="24">
        <f t="shared" si="7"/>
        <v>943</v>
      </c>
      <c r="X48" s="27">
        <f t="shared" si="8"/>
        <v>126</v>
      </c>
      <c r="Y48" s="28">
        <v>3</v>
      </c>
      <c r="Z48" s="6">
        <v>-4.12</v>
      </c>
      <c r="AA48" s="6">
        <v>-1</v>
      </c>
      <c r="AB48" s="6">
        <f t="shared" si="9"/>
        <v>2</v>
      </c>
      <c r="AC48" s="31">
        <f t="shared" si="3"/>
        <v>5</v>
      </c>
      <c r="AD48" s="31">
        <f t="shared" si="4"/>
        <v>-1.9333333333333336</v>
      </c>
      <c r="AE48" s="32">
        <f t="shared" si="0"/>
        <v>-0.18966000000000002</v>
      </c>
      <c r="AF48" s="20">
        <v>0.04</v>
      </c>
      <c r="AG48" s="21">
        <f>$C$7*9.81*AF48</f>
        <v>272.71800000000002</v>
      </c>
      <c r="AH48" s="21">
        <f>0.5*$C$20*$C$22*$C$24*(AC48*AC48)</f>
        <v>12.703932000000002</v>
      </c>
      <c r="AI48" s="21">
        <f>$C$7*9.81*-SIN(Z48)</f>
        <v>-5656.2338652236467</v>
      </c>
      <c r="AJ48" s="21">
        <f t="shared" si="1"/>
        <v>-5370.8119332236465</v>
      </c>
      <c r="AK48" s="34">
        <f t="shared" si="2"/>
        <v>-26854.059666118232</v>
      </c>
      <c r="AL48" s="34">
        <f t="shared" si="5"/>
        <v>86510.059666118235</v>
      </c>
      <c r="AM48" s="35">
        <f t="shared" si="6"/>
        <v>-213.127457667605</v>
      </c>
    </row>
    <row r="49" spans="21:39" x14ac:dyDescent="0.25">
      <c r="U49" s="22" t="s">
        <v>60</v>
      </c>
      <c r="V49" s="24">
        <v>12</v>
      </c>
      <c r="W49" s="24">
        <f t="shared" si="7"/>
        <v>955</v>
      </c>
      <c r="X49" s="27">
        <f t="shared" si="8"/>
        <v>129</v>
      </c>
      <c r="Y49" s="28">
        <v>3</v>
      </c>
      <c r="Z49" s="6">
        <v>0</v>
      </c>
      <c r="AA49" s="6">
        <v>0</v>
      </c>
      <c r="AB49" s="6">
        <f t="shared" si="9"/>
        <v>2</v>
      </c>
      <c r="AC49" s="31">
        <f t="shared" si="3"/>
        <v>4</v>
      </c>
      <c r="AD49" s="31">
        <f t="shared" si="4"/>
        <v>-0.33333333333333331</v>
      </c>
      <c r="AE49" s="32">
        <f t="shared" si="0"/>
        <v>-3.27E-2</v>
      </c>
      <c r="AF49" s="20">
        <v>0.04</v>
      </c>
      <c r="AG49" s="21">
        <f>$C$7*9.81*AF49</f>
        <v>272.71800000000002</v>
      </c>
      <c r="AH49" s="21">
        <f>0.5*$C$20*$C$22*$C$24*(AC49*AC49)</f>
        <v>8.1305164800000007</v>
      </c>
      <c r="AI49" s="21">
        <f>$C$7*9.81*-SIN(Z49)</f>
        <v>0</v>
      </c>
      <c r="AJ49" s="21">
        <f t="shared" si="1"/>
        <v>280.84851648</v>
      </c>
      <c r="AK49" s="34">
        <f t="shared" si="2"/>
        <v>1123.39406592</v>
      </c>
      <c r="AL49" s="34">
        <f t="shared" si="5"/>
        <v>58532.605934079998</v>
      </c>
      <c r="AM49" s="35">
        <f t="shared" si="6"/>
        <v>8.7084811311627899</v>
      </c>
    </row>
    <row r="50" spans="21:39" x14ac:dyDescent="0.25">
      <c r="U50" s="22" t="s">
        <v>61</v>
      </c>
      <c r="V50" s="24">
        <v>23</v>
      </c>
      <c r="W50" s="24">
        <f t="shared" si="7"/>
        <v>978</v>
      </c>
      <c r="X50" s="27">
        <f t="shared" si="8"/>
        <v>133</v>
      </c>
      <c r="Y50" s="28">
        <v>4</v>
      </c>
      <c r="Z50" s="6">
        <v>-5.31</v>
      </c>
      <c r="AA50" s="6">
        <v>-2</v>
      </c>
      <c r="AB50" s="6">
        <f t="shared" si="9"/>
        <v>0</v>
      </c>
      <c r="AC50" s="31">
        <f t="shared" si="3"/>
        <v>5.75</v>
      </c>
      <c r="AD50" s="31">
        <f t="shared" si="4"/>
        <v>0.4375</v>
      </c>
      <c r="AE50" s="32">
        <f t="shared" si="0"/>
        <v>4.2918750000000006E-2</v>
      </c>
      <c r="AF50" s="20">
        <v>0.04</v>
      </c>
      <c r="AG50" s="21">
        <f>$C$7*9.81*AF50</f>
        <v>272.71800000000002</v>
      </c>
      <c r="AH50" s="21">
        <f>0.5*$C$20*$C$22*$C$24*(AC50*AC50)</f>
        <v>16.800950070000003</v>
      </c>
      <c r="AI50" s="21">
        <f>$C$7*9.81*-SIN(Z50)</f>
        <v>-5636.2777570771123</v>
      </c>
      <c r="AJ50" s="21">
        <f t="shared" si="1"/>
        <v>-5346.7588070071124</v>
      </c>
      <c r="AK50" s="34">
        <f t="shared" si="2"/>
        <v>-30743.863140290898</v>
      </c>
      <c r="AL50" s="34">
        <f t="shared" si="5"/>
        <v>90399.863140290894</v>
      </c>
      <c r="AM50" s="35">
        <f t="shared" si="6"/>
        <v>-231.15686571647291</v>
      </c>
    </row>
    <row r="51" spans="21:39" x14ac:dyDescent="0.25">
      <c r="U51" s="22" t="s">
        <v>62</v>
      </c>
      <c r="V51" s="24">
        <v>132</v>
      </c>
      <c r="W51" s="24">
        <f t="shared" si="7"/>
        <v>1110</v>
      </c>
      <c r="X51" s="27">
        <f t="shared" si="8"/>
        <v>139</v>
      </c>
      <c r="Y51" s="28">
        <v>6</v>
      </c>
      <c r="Z51" s="6">
        <v>0</v>
      </c>
      <c r="AA51" s="6">
        <v>0</v>
      </c>
      <c r="AB51" s="6">
        <f t="shared" si="9"/>
        <v>0</v>
      </c>
      <c r="AC51" s="31">
        <f t="shared" si="3"/>
        <v>22</v>
      </c>
      <c r="AD51" s="31">
        <f t="shared" si="4"/>
        <v>2.7083333333333335</v>
      </c>
      <c r="AE51" s="32">
        <f t="shared" si="0"/>
        <v>0.26568750000000002</v>
      </c>
      <c r="AF51" s="20">
        <v>0.04</v>
      </c>
      <c r="AG51" s="21">
        <f>$C$7*9.81*AF51</f>
        <v>272.71800000000002</v>
      </c>
      <c r="AH51" s="21">
        <f>0.5*$C$20*$C$22*$C$24*(AC51*AC51)</f>
        <v>245.94812352000002</v>
      </c>
      <c r="AI51" s="21">
        <f>$C$7*9.81*-SIN(Z51)</f>
        <v>0</v>
      </c>
      <c r="AJ51" s="21">
        <f t="shared" si="1"/>
        <v>518.66612352000004</v>
      </c>
      <c r="AK51" s="34">
        <f t="shared" si="2"/>
        <v>11410.65471744</v>
      </c>
      <c r="AL51" s="34">
        <f t="shared" si="5"/>
        <v>48245.345282559996</v>
      </c>
      <c r="AM51" s="35">
        <f t="shared" si="6"/>
        <v>82.091041132661871</v>
      </c>
    </row>
    <row r="52" spans="21:39" x14ac:dyDescent="0.25">
      <c r="U52" s="22" t="s">
        <v>63</v>
      </c>
      <c r="V52" s="24">
        <v>14</v>
      </c>
      <c r="W52" s="24">
        <f t="shared" si="7"/>
        <v>1124</v>
      </c>
      <c r="X52" s="27">
        <f t="shared" si="8"/>
        <v>142</v>
      </c>
      <c r="Y52" s="28">
        <v>3</v>
      </c>
      <c r="Z52" s="6">
        <v>-3.73</v>
      </c>
      <c r="AA52" s="6">
        <v>-1</v>
      </c>
      <c r="AB52" s="6">
        <f t="shared" si="9"/>
        <v>-1</v>
      </c>
      <c r="AC52" s="31">
        <f t="shared" si="3"/>
        <v>4.666666666666667</v>
      </c>
      <c r="AD52" s="31">
        <f t="shared" si="4"/>
        <v>-5.7777777777777777</v>
      </c>
      <c r="AE52" s="32">
        <f t="shared" si="0"/>
        <v>-0.56680000000000008</v>
      </c>
      <c r="AF52" s="20">
        <v>0.04</v>
      </c>
      <c r="AG52" s="21">
        <f>$C$7*9.81*AF52</f>
        <v>272.71800000000002</v>
      </c>
      <c r="AH52" s="21">
        <f>0.5*$C$20*$C$22*$C$24*(AC52*AC52)</f>
        <v>11.066536320000003</v>
      </c>
      <c r="AI52" s="21">
        <f>$C$7*9.81*-SIN(Z52)</f>
        <v>-3784.213949619812</v>
      </c>
      <c r="AJ52" s="21">
        <f t="shared" si="1"/>
        <v>-3500.429413299812</v>
      </c>
      <c r="AK52" s="34">
        <f t="shared" si="2"/>
        <v>-16335.33726206579</v>
      </c>
      <c r="AL52" s="34">
        <f t="shared" si="5"/>
        <v>75991.33726206579</v>
      </c>
      <c r="AM52" s="35">
        <f t="shared" si="6"/>
        <v>-115.03758635257599</v>
      </c>
    </row>
    <row r="53" spans="21:39" x14ac:dyDescent="0.25">
      <c r="U53" s="22" t="s">
        <v>64</v>
      </c>
      <c r="V53" s="24">
        <v>5</v>
      </c>
      <c r="W53" s="24">
        <f t="shared" si="7"/>
        <v>1129</v>
      </c>
      <c r="X53" s="27">
        <f t="shared" si="8"/>
        <v>143</v>
      </c>
      <c r="Y53" s="28">
        <v>1</v>
      </c>
      <c r="Z53" s="6">
        <v>0</v>
      </c>
      <c r="AA53" s="6">
        <v>0</v>
      </c>
      <c r="AB53" s="6">
        <f t="shared" si="9"/>
        <v>-1</v>
      </c>
      <c r="AC53" s="31">
        <f t="shared" si="3"/>
        <v>5</v>
      </c>
      <c r="AD53" s="31">
        <f t="shared" si="4"/>
        <v>0.33333333333333304</v>
      </c>
      <c r="AE53" s="32">
        <f t="shared" si="0"/>
        <v>3.2699999999999972E-2</v>
      </c>
      <c r="AF53" s="20">
        <v>0.04</v>
      </c>
      <c r="AG53" s="21">
        <f>$C$7*9.81*AF53</f>
        <v>272.71800000000002</v>
      </c>
      <c r="AH53" s="21">
        <f>0.5*$C$20*$C$22*$C$24*(AC53*AC53)</f>
        <v>12.703932000000002</v>
      </c>
      <c r="AI53" s="21">
        <f>$C$7*9.81*-SIN(Z53)</f>
        <v>0</v>
      </c>
      <c r="AJ53" s="21">
        <f t="shared" si="1"/>
        <v>285.42193200000003</v>
      </c>
      <c r="AK53" s="34">
        <f t="shared" si="2"/>
        <v>1427.1096600000001</v>
      </c>
      <c r="AL53" s="34">
        <f t="shared" si="5"/>
        <v>58228.890339999998</v>
      </c>
      <c r="AM53" s="35">
        <f t="shared" si="6"/>
        <v>9.9797878321678333</v>
      </c>
    </row>
    <row r="54" spans="21:39" x14ac:dyDescent="0.25">
      <c r="U54" s="22" t="s">
        <v>65</v>
      </c>
      <c r="V54" s="24">
        <v>17</v>
      </c>
      <c r="W54" s="24">
        <f t="shared" si="7"/>
        <v>1146</v>
      </c>
      <c r="X54" s="27">
        <f t="shared" si="8"/>
        <v>147</v>
      </c>
      <c r="Y54" s="28">
        <v>4</v>
      </c>
      <c r="Z54" s="6">
        <v>9.0299999999999994</v>
      </c>
      <c r="AA54" s="6">
        <v>3</v>
      </c>
      <c r="AB54" s="6">
        <f t="shared" si="9"/>
        <v>2</v>
      </c>
      <c r="AC54" s="31">
        <f t="shared" si="3"/>
        <v>4.25</v>
      </c>
      <c r="AD54" s="31">
        <f t="shared" si="4"/>
        <v>-0.1875</v>
      </c>
      <c r="AE54" s="32">
        <f t="shared" si="0"/>
        <v>-1.839375E-2</v>
      </c>
      <c r="AF54" s="20">
        <v>0.04</v>
      </c>
      <c r="AG54" s="21">
        <f>$C$7*9.81*AF54</f>
        <v>272.71800000000002</v>
      </c>
      <c r="AH54" s="21">
        <f>0.5*$C$20*$C$22*$C$24*(AC54*AC54)</f>
        <v>9.1785908700000007</v>
      </c>
      <c r="AI54" s="21">
        <f>$C$7*9.81*-SIN(Z54)</f>
        <v>-2622.2056456842988</v>
      </c>
      <c r="AJ54" s="21">
        <f t="shared" si="1"/>
        <v>-2340.3090548142986</v>
      </c>
      <c r="AK54" s="34">
        <f t="shared" si="2"/>
        <v>-9946.3134829607698</v>
      </c>
      <c r="AL54" s="34">
        <f t="shared" si="5"/>
        <v>69602.313482960773</v>
      </c>
      <c r="AM54" s="35">
        <f t="shared" si="6"/>
        <v>-67.661996482726323</v>
      </c>
    </row>
    <row r="55" spans="21:39" x14ac:dyDescent="0.25">
      <c r="U55" s="22" t="s">
        <v>66</v>
      </c>
      <c r="V55" s="24">
        <v>20</v>
      </c>
      <c r="W55" s="24">
        <f t="shared" si="7"/>
        <v>1166</v>
      </c>
      <c r="X55" s="27">
        <f t="shared" si="8"/>
        <v>150</v>
      </c>
      <c r="Y55" s="28">
        <v>3</v>
      </c>
      <c r="Z55" s="6">
        <v>0</v>
      </c>
      <c r="AA55" s="6">
        <v>0</v>
      </c>
      <c r="AB55" s="6">
        <f t="shared" si="9"/>
        <v>2</v>
      </c>
      <c r="AC55" s="31">
        <f t="shared" si="3"/>
        <v>6.666666666666667</v>
      </c>
      <c r="AD55" s="31">
        <f t="shared" si="4"/>
        <v>0.80555555555555569</v>
      </c>
      <c r="AE55" s="32">
        <f t="shared" si="0"/>
        <v>7.9025000000000012E-2</v>
      </c>
      <c r="AF55" s="20">
        <v>0.04</v>
      </c>
      <c r="AG55" s="21">
        <f>$C$7*9.81*AF55</f>
        <v>272.71800000000002</v>
      </c>
      <c r="AH55" s="21">
        <f>0.5*$C$20*$C$22*$C$24*(AC55*AC55)</f>
        <v>22.584768000000004</v>
      </c>
      <c r="AI55" s="21">
        <f>$C$7*9.81*-SIN(Z55)</f>
        <v>0</v>
      </c>
      <c r="AJ55" s="21">
        <f t="shared" si="1"/>
        <v>295.30276800000001</v>
      </c>
      <c r="AK55" s="34">
        <f t="shared" si="2"/>
        <v>1968.6851200000001</v>
      </c>
      <c r="AL55" s="34">
        <f t="shared" si="5"/>
        <v>57687.314879999998</v>
      </c>
      <c r="AM55" s="35">
        <f t="shared" si="6"/>
        <v>13.124567466666667</v>
      </c>
    </row>
    <row r="56" spans="21:39" x14ac:dyDescent="0.25">
      <c r="U56" s="22" t="s">
        <v>67</v>
      </c>
      <c r="V56" s="24">
        <v>9</v>
      </c>
      <c r="W56" s="24">
        <f t="shared" si="7"/>
        <v>1175</v>
      </c>
      <c r="X56" s="27">
        <f t="shared" si="8"/>
        <v>154</v>
      </c>
      <c r="Y56" s="28">
        <v>4</v>
      </c>
      <c r="Z56" s="6">
        <v>6.59</v>
      </c>
      <c r="AA56" s="6">
        <v>1</v>
      </c>
      <c r="AB56" s="6">
        <f t="shared" si="9"/>
        <v>3</v>
      </c>
      <c r="AC56" s="31">
        <f t="shared" si="3"/>
        <v>2.25</v>
      </c>
      <c r="AD56" s="31">
        <f t="shared" si="4"/>
        <v>-1.1041666666666667</v>
      </c>
      <c r="AE56" s="32">
        <f t="shared" si="0"/>
        <v>-0.10831875000000002</v>
      </c>
      <c r="AF56" s="20">
        <v>0.04</v>
      </c>
      <c r="AG56" s="21">
        <f>$C$7*9.81*AF56</f>
        <v>272.71800000000002</v>
      </c>
      <c r="AH56" s="21">
        <f>0.5*$C$20*$C$22*$C$24*(AC56*AC56)</f>
        <v>2.5725462300000004</v>
      </c>
      <c r="AI56" s="21">
        <f>$C$7*9.81*-SIN(Z56)</f>
        <v>-2059.18193334331</v>
      </c>
      <c r="AJ56" s="21">
        <f t="shared" si="1"/>
        <v>-1783.89138711331</v>
      </c>
      <c r="AK56" s="34">
        <f t="shared" si="2"/>
        <v>-4013.7556210049474</v>
      </c>
      <c r="AL56" s="34">
        <f t="shared" si="5"/>
        <v>63669.755621004944</v>
      </c>
      <c r="AM56" s="35">
        <f t="shared" si="6"/>
        <v>-26.063348188343813</v>
      </c>
    </row>
    <row r="57" spans="21:39" x14ac:dyDescent="0.25">
      <c r="U57" s="22" t="s">
        <v>68</v>
      </c>
      <c r="V57" s="24">
        <v>28</v>
      </c>
      <c r="W57" s="24">
        <f t="shared" si="7"/>
        <v>1203</v>
      </c>
      <c r="X57" s="27">
        <f t="shared" si="8"/>
        <v>158</v>
      </c>
      <c r="Y57" s="28">
        <v>4</v>
      </c>
      <c r="Z57" s="6">
        <v>0</v>
      </c>
      <c r="AA57" s="6">
        <v>0</v>
      </c>
      <c r="AB57" s="6">
        <f t="shared" si="9"/>
        <v>3</v>
      </c>
      <c r="AC57" s="31">
        <f t="shared" si="3"/>
        <v>7</v>
      </c>
      <c r="AD57" s="31">
        <f t="shared" si="4"/>
        <v>1.1875</v>
      </c>
      <c r="AE57" s="32">
        <f t="shared" si="0"/>
        <v>0.11649375000000001</v>
      </c>
      <c r="AF57" s="20">
        <v>0.04</v>
      </c>
      <c r="AG57" s="21">
        <f>$C$7*9.81*AF57</f>
        <v>272.71800000000002</v>
      </c>
      <c r="AH57" s="21">
        <f>0.5*$C$20*$C$22*$C$24*(AC57*AC57)</f>
        <v>24.899706720000001</v>
      </c>
      <c r="AI57" s="21">
        <f>$C$7*9.81*-SIN(Z57)</f>
        <v>0</v>
      </c>
      <c r="AJ57" s="21">
        <f t="shared" si="1"/>
        <v>297.61770672</v>
      </c>
      <c r="AK57" s="34">
        <f t="shared" si="2"/>
        <v>2083.3239470399999</v>
      </c>
      <c r="AL57" s="34">
        <f t="shared" si="5"/>
        <v>57572.67605296</v>
      </c>
      <c r="AM57" s="35">
        <f t="shared" si="6"/>
        <v>13.185594601518988</v>
      </c>
    </row>
    <row r="58" spans="21:39" x14ac:dyDescent="0.25">
      <c r="U58" s="22" t="s">
        <v>69</v>
      </c>
      <c r="V58" s="24">
        <v>14</v>
      </c>
      <c r="W58" s="24">
        <f t="shared" si="7"/>
        <v>1217</v>
      </c>
      <c r="X58" s="27">
        <f t="shared" si="8"/>
        <v>163</v>
      </c>
      <c r="Y58" s="28">
        <v>5</v>
      </c>
      <c r="Z58" s="6">
        <v>3.72</v>
      </c>
      <c r="AA58" s="6">
        <v>1</v>
      </c>
      <c r="AB58" s="6">
        <f t="shared" si="9"/>
        <v>4</v>
      </c>
      <c r="AC58" s="31">
        <f t="shared" si="3"/>
        <v>2.8</v>
      </c>
      <c r="AD58" s="31">
        <f t="shared" si="4"/>
        <v>-0.84000000000000008</v>
      </c>
      <c r="AE58" s="32">
        <f t="shared" si="0"/>
        <v>-8.2404000000000019E-2</v>
      </c>
      <c r="AF58" s="20">
        <v>0.04</v>
      </c>
      <c r="AG58" s="21">
        <f>$C$7*9.81*AF58</f>
        <v>272.71800000000002</v>
      </c>
      <c r="AH58" s="21">
        <f>0.5*$C$20*$C$22*$C$24*(AC58*AC58)</f>
        <v>3.9839530751999996</v>
      </c>
      <c r="AI58" s="21">
        <f>$C$7*9.81*-SIN(Z58)</f>
        <v>3727.3122243660468</v>
      </c>
      <c r="AJ58" s="21">
        <f t="shared" si="1"/>
        <v>4004.0141774412468</v>
      </c>
      <c r="AK58" s="34">
        <f t="shared" si="2"/>
        <v>11211.23969683549</v>
      </c>
      <c r="AL58" s="34">
        <f t="shared" si="5"/>
        <v>48444.760303164512</v>
      </c>
      <c r="AM58" s="35">
        <f t="shared" si="6"/>
        <v>68.780611637027548</v>
      </c>
    </row>
    <row r="59" spans="21:39" x14ac:dyDescent="0.25">
      <c r="U59" s="22" t="s">
        <v>70</v>
      </c>
      <c r="V59" s="24">
        <v>59</v>
      </c>
      <c r="W59" s="24">
        <f t="shared" si="7"/>
        <v>1276</v>
      </c>
      <c r="X59" s="27">
        <f t="shared" si="8"/>
        <v>166</v>
      </c>
      <c r="Y59" s="28">
        <v>3</v>
      </c>
      <c r="Z59" s="6">
        <v>0</v>
      </c>
      <c r="AA59" s="6">
        <v>0</v>
      </c>
      <c r="AB59" s="6">
        <f t="shared" si="9"/>
        <v>4</v>
      </c>
      <c r="AC59" s="31">
        <f t="shared" si="3"/>
        <v>19.666666666666668</v>
      </c>
      <c r="AD59" s="31">
        <f t="shared" si="4"/>
        <v>5.6222222222222227</v>
      </c>
      <c r="AE59" s="32">
        <f t="shared" si="0"/>
        <v>0.55154000000000003</v>
      </c>
      <c r="AF59" s="20">
        <v>0.04</v>
      </c>
      <c r="AG59" s="21">
        <f>$C$7*9.81*AF59</f>
        <v>272.71800000000002</v>
      </c>
      <c r="AH59" s="21">
        <f>0.5*$C$20*$C$22*$C$24*(AC59*AC59)</f>
        <v>196.54394352000006</v>
      </c>
      <c r="AI59" s="21">
        <f>$C$7*9.81*-SIN(Z59)</f>
        <v>0</v>
      </c>
      <c r="AJ59" s="21">
        <f t="shared" si="1"/>
        <v>469.26194352000005</v>
      </c>
      <c r="AK59" s="34">
        <f t="shared" si="2"/>
        <v>9228.8182225600012</v>
      </c>
      <c r="AL59" s="34">
        <f t="shared" si="5"/>
        <v>50427.181777439997</v>
      </c>
      <c r="AM59" s="35">
        <f t="shared" si="6"/>
        <v>55.595290497349403</v>
      </c>
    </row>
    <row r="60" spans="21:39" x14ac:dyDescent="0.25">
      <c r="U60" s="22" t="s">
        <v>71</v>
      </c>
      <c r="V60" s="24">
        <v>9</v>
      </c>
      <c r="W60" s="24">
        <f t="shared" si="7"/>
        <v>1285</v>
      </c>
      <c r="X60" s="27">
        <f t="shared" si="8"/>
        <v>170</v>
      </c>
      <c r="Y60" s="28">
        <v>4</v>
      </c>
      <c r="Z60" s="6">
        <v>-12.9</v>
      </c>
      <c r="AA60" s="6">
        <v>-2</v>
      </c>
      <c r="AB60" s="6">
        <f t="shared" si="9"/>
        <v>2</v>
      </c>
      <c r="AC60" s="31">
        <f t="shared" si="3"/>
        <v>2.25</v>
      </c>
      <c r="AD60" s="31">
        <f t="shared" si="4"/>
        <v>-4.354166666666667</v>
      </c>
      <c r="AE60" s="32">
        <f t="shared" si="0"/>
        <v>-0.42714375000000004</v>
      </c>
      <c r="AF60" s="20">
        <v>0.04</v>
      </c>
      <c r="AG60" s="21">
        <f>$C$7*9.81*AF60</f>
        <v>272.71800000000002</v>
      </c>
      <c r="AH60" s="21">
        <f>0.5*$C$20*$C$22*$C$24*(AC60*AC60)</f>
        <v>2.5725462300000004</v>
      </c>
      <c r="AI60" s="21">
        <f>$C$7*9.81*-SIN(Z60)</f>
        <v>2232.7043523188345</v>
      </c>
      <c r="AJ60" s="21">
        <f t="shared" si="1"/>
        <v>2507.9948985488345</v>
      </c>
      <c r="AK60" s="34">
        <f t="shared" si="2"/>
        <v>5642.9885217348774</v>
      </c>
      <c r="AL60" s="34">
        <f t="shared" si="5"/>
        <v>54013.011478265122</v>
      </c>
      <c r="AM60" s="35">
        <f t="shared" si="6"/>
        <v>33.194050127852222</v>
      </c>
    </row>
    <row r="61" spans="21:39" x14ac:dyDescent="0.25">
      <c r="U61" s="22" t="s">
        <v>72</v>
      </c>
      <c r="V61" s="24">
        <v>4</v>
      </c>
      <c r="W61" s="24">
        <f t="shared" si="7"/>
        <v>1289</v>
      </c>
      <c r="X61" s="27">
        <f t="shared" si="8"/>
        <v>175</v>
      </c>
      <c r="Y61" s="28">
        <v>5</v>
      </c>
      <c r="Z61" s="6">
        <v>0</v>
      </c>
      <c r="AA61" s="6">
        <v>0</v>
      </c>
      <c r="AB61" s="6">
        <f t="shared" si="9"/>
        <v>2</v>
      </c>
      <c r="AC61" s="31">
        <f t="shared" si="3"/>
        <v>0.8</v>
      </c>
      <c r="AD61" s="31">
        <f t="shared" si="4"/>
        <v>-0.28999999999999998</v>
      </c>
      <c r="AE61" s="32">
        <f t="shared" si="0"/>
        <v>-2.8448999999999999E-2</v>
      </c>
      <c r="AF61" s="20">
        <v>0.04</v>
      </c>
      <c r="AG61" s="21">
        <f>$C$7*9.81*AF61</f>
        <v>272.71800000000002</v>
      </c>
      <c r="AH61" s="21">
        <f>0.5*$C$20*$C$22*$C$24*(AC61*AC61)</f>
        <v>0.3252206592000001</v>
      </c>
      <c r="AI61" s="21">
        <f>$C$7*9.81*-SIN(Z61)</f>
        <v>0</v>
      </c>
      <c r="AJ61" s="21">
        <f t="shared" si="1"/>
        <v>273.04322065920002</v>
      </c>
      <c r="AK61" s="34">
        <f t="shared" si="2"/>
        <v>218.43457652736004</v>
      </c>
      <c r="AL61" s="34">
        <f t="shared" si="5"/>
        <v>59437.565423472639</v>
      </c>
      <c r="AM61" s="35">
        <f t="shared" si="6"/>
        <v>1.248197580156343</v>
      </c>
    </row>
    <row r="62" spans="21:39" x14ac:dyDescent="0.25">
      <c r="U62" s="22" t="s">
        <v>73</v>
      </c>
      <c r="V62" s="24">
        <v>11</v>
      </c>
      <c r="W62" s="24">
        <f t="shared" si="7"/>
        <v>1300</v>
      </c>
      <c r="X62" s="27">
        <f t="shared" si="8"/>
        <v>180</v>
      </c>
      <c r="Y62" s="28">
        <v>5</v>
      </c>
      <c r="Z62" s="6">
        <v>-8.49</v>
      </c>
      <c r="AA62" s="6">
        <v>-2</v>
      </c>
      <c r="AB62" s="6">
        <f t="shared" si="9"/>
        <v>0</v>
      </c>
      <c r="AC62" s="31">
        <f t="shared" si="3"/>
        <v>2.2000000000000002</v>
      </c>
      <c r="AD62" s="31">
        <f t="shared" si="4"/>
        <v>0.28000000000000003</v>
      </c>
      <c r="AE62" s="32">
        <f t="shared" si="0"/>
        <v>2.7468000000000003E-2</v>
      </c>
      <c r="AF62" s="20">
        <v>0.04</v>
      </c>
      <c r="AG62" s="21">
        <f>$C$7*9.81*AF62</f>
        <v>272.71800000000002</v>
      </c>
      <c r="AH62" s="21">
        <f>0.5*$C$20*$C$22*$C$24*(AC62*AC62)</f>
        <v>2.4594812352000006</v>
      </c>
      <c r="AI62" s="21">
        <f>$C$7*9.81*-SIN(Z62)</f>
        <v>5484.8171959605397</v>
      </c>
      <c r="AJ62" s="21">
        <f t="shared" si="1"/>
        <v>5759.9946771957393</v>
      </c>
      <c r="AK62" s="34">
        <f t="shared" si="2"/>
        <v>12671.988289830628</v>
      </c>
      <c r="AL62" s="34">
        <f t="shared" si="5"/>
        <v>46984.011710169376</v>
      </c>
      <c r="AM62" s="35">
        <f t="shared" si="6"/>
        <v>70.399934943503482</v>
      </c>
    </row>
    <row r="63" spans="21:39" x14ac:dyDescent="0.25">
      <c r="U63" s="22" t="s">
        <v>74</v>
      </c>
      <c r="V63" s="24">
        <v>50</v>
      </c>
      <c r="W63" s="24">
        <f t="shared" si="7"/>
        <v>1350</v>
      </c>
      <c r="X63" s="27">
        <f t="shared" si="8"/>
        <v>183</v>
      </c>
      <c r="Y63" s="28">
        <v>3</v>
      </c>
      <c r="Z63" s="6">
        <v>0</v>
      </c>
      <c r="AA63" s="6">
        <v>0</v>
      </c>
      <c r="AB63" s="6">
        <f t="shared" si="9"/>
        <v>0</v>
      </c>
      <c r="AC63" s="31">
        <f t="shared" si="3"/>
        <v>16.666666666666668</v>
      </c>
      <c r="AD63" s="31">
        <f t="shared" si="4"/>
        <v>4.8222222222222229</v>
      </c>
      <c r="AE63" s="32">
        <f t="shared" si="0"/>
        <v>0.47306000000000009</v>
      </c>
      <c r="AF63" s="20">
        <v>0.04</v>
      </c>
      <c r="AG63" s="21">
        <f>$C$7*9.81*AF63</f>
        <v>272.71800000000002</v>
      </c>
      <c r="AH63" s="21">
        <f>0.5*$C$20*$C$22*$C$24*(AC63*AC63)</f>
        <v>141.15480000000005</v>
      </c>
      <c r="AI63" s="21">
        <f>$C$7*9.81*-SIN(Z63)</f>
        <v>0</v>
      </c>
      <c r="AJ63" s="21">
        <f t="shared" si="1"/>
        <v>413.8728000000001</v>
      </c>
      <c r="AK63" s="34">
        <f t="shared" si="2"/>
        <v>6897.8800000000019</v>
      </c>
      <c r="AL63" s="34">
        <f t="shared" si="5"/>
        <v>52758.119999999995</v>
      </c>
      <c r="AM63" s="35">
        <f t="shared" si="6"/>
        <v>37.693333333333342</v>
      </c>
    </row>
  </sheetData>
  <mergeCells count="2">
    <mergeCell ref="U22:AM22"/>
    <mergeCell ref="E4:H4"/>
  </mergeCells>
  <pageMargins left="0.7" right="0.7" top="0.75" bottom="0.75" header="0.3" footer="0.3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topLeftCell="A13" zoomScaleNormal="100" workbookViewId="0">
      <selection activeCell="F77" sqref="F77"/>
    </sheetView>
  </sheetViews>
  <sheetFormatPr defaultRowHeight="15" x14ac:dyDescent="0.25"/>
  <sheetData/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>
      <selection activeCell="G79" sqref="G79"/>
    </sheetView>
  </sheetViews>
  <sheetFormatPr defaultRowHeight="15" x14ac:dyDescent="0.25"/>
  <sheetData/>
  <pageMargins left="0.7" right="0.7" top="0.75" bottom="0.75" header="0.3" footer="0.3"/>
  <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3DD474D77448BA4AA75BA3F3B269BE11" ma:contentTypeVersion="2" ma:contentTypeDescription="Create a new document." ma:contentTypeScope="" ma:versionID="74b8f2a487d3fb07c6cc479b4efa1576">
  <xsd:schema xmlns:xsd="http://www.w3.org/2001/XMLSchema" xmlns:xs="http://www.w3.org/2001/XMLSchema" xmlns:p="http://schemas.microsoft.com/office/2006/metadata/properties" xmlns:ns3="1c03a1d9-70c4-477b-aef0-fd07cc731e16" targetNamespace="http://schemas.microsoft.com/office/2006/metadata/properties" ma:root="true" ma:fieldsID="98d9fb7a79751e32cee5df7f3c5db338" ns3:_="">
    <xsd:import namespace="1c03a1d9-70c4-477b-aef0-fd07cc731e16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3a1d9-70c4-477b-aef0-fd07cc731e1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EA5A4C31-3BEF-49DA-90B9-4491CF5DD571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7ACE9512-8DB3-4BBA-AE67-AF701939C87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3a1d9-70c4-477b-aef0-fd07cc731e16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3A72D8ED-FF75-480C-B083-E3C9299B9FEC}">
  <ds:schemaRefs>
    <ds:schemaRef ds:uri="http://purl.org/dc/elements/1.1/"/>
    <ds:schemaRef ds:uri="http://schemas.microsoft.com/office/infopath/2007/PartnerControls"/>
    <ds:schemaRef ds:uri="http://schemas.openxmlformats.org/package/2006/metadata/core-properties"/>
    <ds:schemaRef ds:uri="http://www.w3.org/XML/1998/namespace"/>
    <ds:schemaRef ds:uri="http://schemas.microsoft.com/office/2006/metadata/properties"/>
    <ds:schemaRef ds:uri="http://schemas.microsoft.com/office/2006/documentManagement/types"/>
    <ds:schemaRef ds:uri="1c03a1d9-70c4-477b-aef0-fd07cc731e16"/>
    <ds:schemaRef ds:uri="http://purl.org/dc/dcmitype/"/>
    <ds:schemaRef ds:uri="http://purl.org/dc/terms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Time Graphs (s)</vt:lpstr>
      <vt:lpstr>Distance Graphs (m)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davis watkins</dc:creator>
  <cp:lastModifiedBy>davis watkins</cp:lastModifiedBy>
  <dcterms:created xsi:type="dcterms:W3CDTF">2019-11-28T20:32:54Z</dcterms:created>
  <dcterms:modified xsi:type="dcterms:W3CDTF">2019-12-02T06:21:35Z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0x0101003DD474D77448BA4AA75BA3F3B269BE11</vt:lpwstr>
  </property>
</Properties>
</file>