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\Documents\University\uwtcd\Finance\"/>
    </mc:Choice>
  </mc:AlternateContent>
  <xr:revisionPtr revIDLastSave="0" documentId="8_{BDE1ACFE-5B58-48FD-89A2-89F7D2DFB5B4}" xr6:coauthVersionLast="47" xr6:coauthVersionMax="47" xr10:uidLastSave="{00000000-0000-0000-0000-000000000000}"/>
  <bookViews>
    <workbookView xWindow="-15810" yWindow="-21720" windowWidth="38640" windowHeight="21120" xr2:uid="{84EF37F4-F52A-4256-992D-6144DEC969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1" l="1"/>
  <c r="M6" i="1"/>
  <c r="M7" i="1"/>
  <c r="M16" i="1"/>
  <c r="M17" i="1" s="1"/>
  <c r="J5" i="1"/>
  <c r="M9" i="1"/>
  <c r="U4" i="1"/>
  <c r="M8" i="1"/>
  <c r="M10" i="1"/>
  <c r="M11" i="1"/>
  <c r="M12" i="1"/>
  <c r="M13" i="1"/>
  <c r="M14" i="1"/>
  <c r="M15" i="1"/>
  <c r="R7" i="1"/>
  <c r="R8" i="1"/>
  <c r="R9" i="1"/>
  <c r="R10" i="1"/>
  <c r="R11" i="1"/>
  <c r="R12" i="1"/>
  <c r="R13" i="1"/>
  <c r="R14" i="1"/>
  <c r="R15" i="1"/>
  <c r="R6" i="1"/>
  <c r="P16" i="1"/>
  <c r="P17" i="1" s="1"/>
  <c r="J19" i="1"/>
  <c r="J11" i="1"/>
  <c r="G15" i="1"/>
  <c r="G16" i="1" s="1"/>
  <c r="G14" i="1"/>
  <c r="G13" i="1"/>
  <c r="G12" i="1"/>
  <c r="G11" i="1"/>
  <c r="G10" i="1"/>
  <c r="G21" i="1" s="1"/>
  <c r="G9" i="1"/>
  <c r="G19" i="1" s="1"/>
  <c r="G8" i="1"/>
  <c r="G7" i="1"/>
  <c r="C15" i="1"/>
  <c r="C16" i="1" s="1"/>
  <c r="R16" i="1" l="1"/>
  <c r="R17" i="1" s="1"/>
  <c r="J12" i="1"/>
  <c r="J13" i="1"/>
  <c r="G22" i="1"/>
  <c r="J7" i="1"/>
  <c r="J10" i="1"/>
  <c r="J14" i="1"/>
  <c r="J15" i="1"/>
  <c r="J8" i="1"/>
  <c r="J16" i="1"/>
  <c r="J9" i="1"/>
  <c r="U3" i="1" l="1"/>
  <c r="U5" i="1" s="1"/>
  <c r="C24" i="1" s="1"/>
  <c r="J17" i="1"/>
  <c r="J18" i="1" s="1"/>
  <c r="J20" i="1" s="1"/>
</calcChain>
</file>

<file path=xl/sharedStrings.xml><?xml version="1.0" encoding="utf-8"?>
<sst xmlns="http://schemas.openxmlformats.org/spreadsheetml/2006/main" count="56" uniqueCount="30">
  <si>
    <t>Prices in £</t>
  </si>
  <si>
    <t>Investment</t>
  </si>
  <si>
    <t>Total cash flows</t>
  </si>
  <si>
    <t>Net cash flows</t>
  </si>
  <si>
    <t>PAYBACK PERIOD</t>
  </si>
  <si>
    <t>Between year 4 and 5</t>
  </si>
  <si>
    <t>y</t>
  </si>
  <si>
    <t>ACCOUNTING RATE OF RETURN (ARR)</t>
  </si>
  <si>
    <t>Annual depreciation</t>
  </si>
  <si>
    <t>Total profit</t>
  </si>
  <si>
    <t>Average profit</t>
  </si>
  <si>
    <t>Average investment</t>
  </si>
  <si>
    <t>ARR</t>
  </si>
  <si>
    <t>NET PRESENT VALUE (NPV)</t>
  </si>
  <si>
    <t>NPV</t>
  </si>
  <si>
    <t>INTERNAL RATE OF RETURN (IRR)</t>
  </si>
  <si>
    <t>IRR</t>
  </si>
  <si>
    <t>Discount rate 10%</t>
  </si>
  <si>
    <t>Discount rate 30%</t>
  </si>
  <si>
    <t>Cash flow</t>
  </si>
  <si>
    <t>Discounted cash flow = Cash flow x Discount rate</t>
  </si>
  <si>
    <t>Summary of results</t>
  </si>
  <si>
    <t>PP</t>
  </si>
  <si>
    <t>4.16years</t>
  </si>
  <si>
    <t>Project</t>
  </si>
  <si>
    <t xml:space="preserve">Project </t>
  </si>
  <si>
    <t>PI</t>
  </si>
  <si>
    <t>PROFITABILITY INDEX</t>
  </si>
  <si>
    <t>WACC</t>
  </si>
  <si>
    <t>NPV of Cash Flows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</si>
</sst>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3" fillId="2" borderId="0" xfId="0" applyFont="1" applyFill="1"/>
    <xf numFmtId="0" fontId="0" fillId="3" borderId="0" xfId="0" applyFill="1"/>
    <xf numFmtId="3" fontId="0" fillId="0" borderId="0" xfId="0" applyNumberFormat="1"/>
    <xf numFmtId="0" fontId="0" fillId="0" borderId="0" xfId="0" applyAlignment="1">
      <alignment horizontal="right"/>
    </xf>
    <xf numFmtId="2" fontId="3" fillId="0" borderId="0" xfId="0" applyNumberFormat="1" applyFont="1"/>
    <xf numFmtId="0" fontId="0" fillId="3" borderId="1" xfId="0" applyFill="1" applyBorder="1"/>
    <xf numFmtId="164" fontId="3" fillId="3" borderId="1" xfId="1" applyNumberFormat="1" applyFont="1" applyFill="1" applyBorder="1"/>
    <xf numFmtId="3" fontId="3" fillId="3" borderId="1" xfId="0" applyNumberFormat="1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3" fillId="0" borderId="9" xfId="0" applyNumberFormat="1" applyFont="1" applyBorder="1" applyAlignment="1">
      <alignment horizontal="right"/>
    </xf>
    <xf numFmtId="164" fontId="3" fillId="0" borderId="9" xfId="1" applyNumberFormat="1" applyFont="1" applyFill="1" applyBorder="1" applyAlignment="1">
      <alignment horizontal="right"/>
    </xf>
    <xf numFmtId="3" fontId="3" fillId="0" borderId="9" xfId="0" applyNumberFormat="1" applyFont="1" applyBorder="1" applyAlignment="1">
      <alignment horizontal="right"/>
    </xf>
    <xf numFmtId="0" fontId="0" fillId="0" borderId="10" xfId="0" applyBorder="1"/>
    <xf numFmtId="0" fontId="3" fillId="2" borderId="1" xfId="0" applyFont="1" applyFill="1" applyBorder="1"/>
    <xf numFmtId="2" fontId="2" fillId="0" borderId="11" xfId="0" applyNumberFormat="1" applyFont="1" applyBorder="1"/>
    <xf numFmtId="165" fontId="2" fillId="3" borderId="1" xfId="0" applyNumberFormat="1" applyFont="1" applyFill="1" applyBorder="1"/>
    <xf numFmtId="0" fontId="0" fillId="0" borderId="1" xfId="0" applyBorder="1" applyAlignment="1">
      <alignment horizontal="right"/>
    </xf>
    <xf numFmtId="2" fontId="3" fillId="0" borderId="1" xfId="0" applyNumberFormat="1" applyFont="1" applyBorder="1"/>
    <xf numFmtId="2" fontId="3" fillId="3" borderId="1" xfId="0" applyNumberFormat="1" applyFont="1" applyFill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FDEB-5A54-4D6F-88AC-FAA30CCBAE2F}">
  <dimension ref="B2:W101"/>
  <sheetViews>
    <sheetView showGridLines="0" tabSelected="1" zoomScale="130" zoomScaleNormal="130" workbookViewId="0">
      <selection activeCell="I32" sqref="I32"/>
    </sheetView>
  </sheetViews>
  <sheetFormatPr defaultRowHeight="14.25" x14ac:dyDescent="0.45"/>
  <cols>
    <col min="2" max="2" width="17" bestFit="1" customWidth="1"/>
    <col min="3" max="3" width="9" bestFit="1" customWidth="1"/>
    <col min="4" max="4" width="15.6640625" bestFit="1" customWidth="1"/>
    <col min="5" max="5" width="2.265625" customWidth="1"/>
    <col min="6" max="6" width="13.86328125" customWidth="1"/>
    <col min="7" max="7" width="18.73046875" bestFit="1" customWidth="1"/>
    <col min="8" max="8" width="2.6640625" customWidth="1"/>
    <col min="9" max="9" width="25.86328125" customWidth="1"/>
    <col min="10" max="10" width="11.1328125" customWidth="1"/>
    <col min="11" max="11" width="1.86328125" customWidth="1"/>
    <col min="12" max="12" width="16.33203125" customWidth="1"/>
    <col min="13" max="13" width="9.73046875" customWidth="1"/>
    <col min="14" max="14" width="1.86328125" customWidth="1"/>
    <col min="15" max="15" width="15.53125" customWidth="1"/>
    <col min="16" max="16" width="11.9296875" bestFit="1" customWidth="1"/>
    <col min="17" max="17" width="23.53125" customWidth="1"/>
    <col min="18" max="18" width="18.19921875" customWidth="1"/>
    <col min="19" max="19" width="2.1328125" customWidth="1"/>
    <col min="20" max="20" width="21.06640625" bestFit="1" customWidth="1"/>
    <col min="22" max="22" width="23" customWidth="1"/>
    <col min="23" max="23" width="28.33203125" customWidth="1"/>
  </cols>
  <sheetData>
    <row r="2" spans="2:21" x14ac:dyDescent="0.45">
      <c r="B2" s="1" t="s">
        <v>0</v>
      </c>
      <c r="C2" s="1" t="s">
        <v>24</v>
      </c>
      <c r="D2" s="1" t="s">
        <v>17</v>
      </c>
      <c r="F2" s="3" t="s">
        <v>4</v>
      </c>
      <c r="G2" s="3"/>
      <c r="I2" s="3" t="s">
        <v>7</v>
      </c>
      <c r="J2" s="3"/>
      <c r="L2" s="3" t="s">
        <v>13</v>
      </c>
      <c r="M2" s="3"/>
      <c r="O2" s="3" t="s">
        <v>15</v>
      </c>
      <c r="P2" s="3"/>
      <c r="Q2" s="3"/>
      <c r="R2" s="3"/>
      <c r="T2" s="20" t="s">
        <v>27</v>
      </c>
      <c r="U2" s="20"/>
    </row>
    <row r="3" spans="2:21" x14ac:dyDescent="0.45">
      <c r="B3" s="1" t="s">
        <v>1</v>
      </c>
      <c r="C3" s="2">
        <v>-120000</v>
      </c>
      <c r="D3" s="1"/>
      <c r="F3" s="1" t="s">
        <v>0</v>
      </c>
      <c r="G3" s="1" t="s">
        <v>24</v>
      </c>
      <c r="I3" s="1" t="s">
        <v>0</v>
      </c>
      <c r="J3" s="1" t="s">
        <v>24</v>
      </c>
      <c r="L3" s="1" t="s">
        <v>0</v>
      </c>
      <c r="M3" s="1" t="s">
        <v>24</v>
      </c>
      <c r="O3" s="1" t="s">
        <v>0</v>
      </c>
      <c r="P3" s="1" t="s">
        <v>24</v>
      </c>
      <c r="Q3" s="1" t="s">
        <v>18</v>
      </c>
      <c r="R3" s="1" t="s">
        <v>24</v>
      </c>
      <c r="T3" s="1" t="s">
        <v>29</v>
      </c>
      <c r="U3" s="2">
        <f>M16</f>
        <v>193717</v>
      </c>
    </row>
    <row r="4" spans="2:21" x14ac:dyDescent="0.45">
      <c r="F4" s="1" t="s">
        <v>1</v>
      </c>
      <c r="G4" s="2">
        <v>-120000</v>
      </c>
      <c r="I4" s="1" t="s">
        <v>1</v>
      </c>
      <c r="J4" s="2">
        <v>-120000</v>
      </c>
      <c r="L4" s="1" t="s">
        <v>1</v>
      </c>
      <c r="M4" s="2">
        <v>-120000</v>
      </c>
      <c r="O4" s="1" t="s">
        <v>1</v>
      </c>
      <c r="P4" s="2">
        <v>-120000</v>
      </c>
      <c r="Q4" s="1"/>
      <c r="R4" s="2">
        <v>-120000</v>
      </c>
      <c r="T4" s="1" t="s">
        <v>1</v>
      </c>
      <c r="U4" s="2">
        <f>-C3</f>
        <v>120000</v>
      </c>
    </row>
    <row r="5" spans="2:21" x14ac:dyDescent="0.45">
      <c r="B5" s="1">
        <v>1</v>
      </c>
      <c r="C5" s="2">
        <v>20000</v>
      </c>
      <c r="D5" s="1">
        <v>0.90900000000000003</v>
      </c>
      <c r="I5" s="1" t="s">
        <v>8</v>
      </c>
      <c r="J5" s="2">
        <f>-J4/10</f>
        <v>12000</v>
      </c>
      <c r="O5" s="26" t="s">
        <v>19</v>
      </c>
      <c r="P5" s="26"/>
      <c r="Q5" s="27" t="s">
        <v>20</v>
      </c>
      <c r="R5" s="28"/>
      <c r="T5" s="8" t="s">
        <v>26</v>
      </c>
      <c r="U5" s="22">
        <f>U3/U4</f>
        <v>1.6143083333333332</v>
      </c>
    </row>
    <row r="6" spans="2:21" x14ac:dyDescent="0.45">
      <c r="B6" s="1">
        <v>2</v>
      </c>
      <c r="C6" s="2">
        <v>25000</v>
      </c>
      <c r="D6" s="1">
        <v>0.82599999999999996</v>
      </c>
      <c r="F6" s="1">
        <v>1</v>
      </c>
      <c r="G6" s="2">
        <v>20000</v>
      </c>
      <c r="L6" s="1">
        <v>1</v>
      </c>
      <c r="M6" s="2">
        <f>C5*D5</f>
        <v>18180</v>
      </c>
      <c r="O6" s="1">
        <v>1</v>
      </c>
      <c r="P6" s="2">
        <v>20000</v>
      </c>
      <c r="Q6" s="1">
        <v>0.76900000000000002</v>
      </c>
      <c r="R6" s="1">
        <f>P6*Q6</f>
        <v>15380</v>
      </c>
    </row>
    <row r="7" spans="2:21" x14ac:dyDescent="0.45">
      <c r="B7" s="1">
        <v>3</v>
      </c>
      <c r="C7" s="2">
        <v>31000</v>
      </c>
      <c r="D7" s="1">
        <v>0.751</v>
      </c>
      <c r="F7" s="1">
        <v>2</v>
      </c>
      <c r="G7" s="2">
        <f>SUM(C5:C6)</f>
        <v>45000</v>
      </c>
      <c r="I7" s="1">
        <v>1</v>
      </c>
      <c r="J7" s="2">
        <f t="shared" ref="J7:J16" si="0">C5-$J$5</f>
        <v>8000</v>
      </c>
      <c r="L7" s="1">
        <v>2</v>
      </c>
      <c r="M7" s="2">
        <f>C6*D6</f>
        <v>20650</v>
      </c>
      <c r="O7" s="1">
        <v>2</v>
      </c>
      <c r="P7" s="2">
        <v>25000</v>
      </c>
      <c r="Q7" s="1">
        <v>0.59199999999999997</v>
      </c>
      <c r="R7" s="1">
        <f t="shared" ref="R7:R15" si="1">P7*Q7</f>
        <v>14800</v>
      </c>
    </row>
    <row r="8" spans="2:21" x14ac:dyDescent="0.45">
      <c r="B8" s="1">
        <v>4</v>
      </c>
      <c r="C8" s="2">
        <v>37000</v>
      </c>
      <c r="D8" s="1">
        <v>0.68300000000000005</v>
      </c>
      <c r="F8" s="1">
        <v>3</v>
      </c>
      <c r="G8" s="2">
        <f>SUM(C5:C7)</f>
        <v>76000</v>
      </c>
      <c r="I8" s="1">
        <v>2</v>
      </c>
      <c r="J8" s="2">
        <f t="shared" si="0"/>
        <v>13000</v>
      </c>
      <c r="L8" s="1">
        <v>3</v>
      </c>
      <c r="M8" s="2">
        <f t="shared" ref="M7:M15" si="2">C7*D7</f>
        <v>23281</v>
      </c>
      <c r="O8" s="1">
        <v>3</v>
      </c>
      <c r="P8" s="2">
        <v>31000</v>
      </c>
      <c r="Q8" s="1">
        <v>0.45500000000000002</v>
      </c>
      <c r="R8" s="1">
        <f t="shared" si="1"/>
        <v>14105</v>
      </c>
    </row>
    <row r="9" spans="2:21" x14ac:dyDescent="0.45">
      <c r="B9" s="1">
        <v>5</v>
      </c>
      <c r="C9" s="2">
        <v>44000</v>
      </c>
      <c r="D9" s="1">
        <v>0.621</v>
      </c>
      <c r="F9" s="1">
        <v>4</v>
      </c>
      <c r="G9" s="2">
        <f>SUM(C5:C8)</f>
        <v>113000</v>
      </c>
      <c r="I9" s="1">
        <v>3</v>
      </c>
      <c r="J9" s="2">
        <f t="shared" si="0"/>
        <v>19000</v>
      </c>
      <c r="L9" s="1">
        <v>4</v>
      </c>
      <c r="M9" s="2">
        <f>C8*D8</f>
        <v>25271.000000000004</v>
      </c>
      <c r="O9" s="1">
        <v>4</v>
      </c>
      <c r="P9" s="2">
        <v>37000</v>
      </c>
      <c r="Q9" s="1">
        <v>0.35</v>
      </c>
      <c r="R9" s="1">
        <f t="shared" si="1"/>
        <v>12950</v>
      </c>
    </row>
    <row r="10" spans="2:21" x14ac:dyDescent="0.45">
      <c r="B10" s="1">
        <v>6</v>
      </c>
      <c r="C10" s="2">
        <v>43000</v>
      </c>
      <c r="D10" s="1">
        <v>0.56399999999999995</v>
      </c>
      <c r="F10" s="1">
        <v>5</v>
      </c>
      <c r="G10" s="2">
        <f>SUM(C5:C9)</f>
        <v>157000</v>
      </c>
      <c r="I10" s="1">
        <v>4</v>
      </c>
      <c r="J10" s="2">
        <f t="shared" si="0"/>
        <v>25000</v>
      </c>
      <c r="L10" s="1">
        <v>5</v>
      </c>
      <c r="M10" s="2">
        <f t="shared" si="2"/>
        <v>27324</v>
      </c>
      <c r="O10" s="1">
        <v>5</v>
      </c>
      <c r="P10" s="2">
        <v>44000</v>
      </c>
      <c r="Q10" s="1">
        <v>0.26900000000000002</v>
      </c>
      <c r="R10" s="1">
        <f t="shared" si="1"/>
        <v>11836</v>
      </c>
    </row>
    <row r="11" spans="2:21" x14ac:dyDescent="0.45">
      <c r="B11" s="1">
        <v>7</v>
      </c>
      <c r="C11" s="2">
        <v>38000</v>
      </c>
      <c r="D11" s="1">
        <v>0.51300000000000001</v>
      </c>
      <c r="F11" s="1">
        <v>6</v>
      </c>
      <c r="G11" s="2">
        <f>SUM(C5:C10)</f>
        <v>200000</v>
      </c>
      <c r="I11" s="1">
        <v>5</v>
      </c>
      <c r="J11" s="2">
        <f t="shared" si="0"/>
        <v>32000</v>
      </c>
      <c r="L11" s="1">
        <v>6</v>
      </c>
      <c r="M11" s="2">
        <f t="shared" si="2"/>
        <v>24251.999999999996</v>
      </c>
      <c r="O11" s="1">
        <v>6</v>
      </c>
      <c r="P11" s="2">
        <v>43000</v>
      </c>
      <c r="Q11" s="1">
        <v>0.20699999999999999</v>
      </c>
      <c r="R11" s="1">
        <f t="shared" si="1"/>
        <v>8901</v>
      </c>
    </row>
    <row r="12" spans="2:21" x14ac:dyDescent="0.45">
      <c r="B12" s="1">
        <v>8</v>
      </c>
      <c r="C12" s="2">
        <v>31000</v>
      </c>
      <c r="D12" s="1">
        <v>0.46700000000000003</v>
      </c>
      <c r="F12" s="1">
        <v>7</v>
      </c>
      <c r="G12" s="2">
        <f>SUM(C5:C11)</f>
        <v>238000</v>
      </c>
      <c r="I12" s="1">
        <v>6</v>
      </c>
      <c r="J12" s="2">
        <f t="shared" si="0"/>
        <v>31000</v>
      </c>
      <c r="L12" s="1">
        <v>7</v>
      </c>
      <c r="M12" s="2">
        <f t="shared" si="2"/>
        <v>19494</v>
      </c>
      <c r="O12" s="1">
        <v>7</v>
      </c>
      <c r="P12" s="2">
        <v>38000</v>
      </c>
      <c r="Q12" s="1">
        <v>0.159</v>
      </c>
      <c r="R12" s="1">
        <f t="shared" si="1"/>
        <v>6042</v>
      </c>
    </row>
    <row r="13" spans="2:21" x14ac:dyDescent="0.45">
      <c r="B13" s="1">
        <v>9</v>
      </c>
      <c r="C13" s="2">
        <v>29000</v>
      </c>
      <c r="D13" s="1">
        <v>0.42399999999999999</v>
      </c>
      <c r="F13" s="1">
        <v>8</v>
      </c>
      <c r="G13" s="2">
        <f>SUM(C5:C12)</f>
        <v>269000</v>
      </c>
      <c r="I13" s="1">
        <v>7</v>
      </c>
      <c r="J13" s="2">
        <f t="shared" si="0"/>
        <v>26000</v>
      </c>
      <c r="L13" s="1">
        <v>8</v>
      </c>
      <c r="M13" s="2">
        <f t="shared" si="2"/>
        <v>14477</v>
      </c>
      <c r="O13" s="1">
        <v>8</v>
      </c>
      <c r="P13" s="2">
        <v>31000</v>
      </c>
      <c r="Q13" s="1">
        <v>0.123</v>
      </c>
      <c r="R13" s="1">
        <f t="shared" si="1"/>
        <v>3813</v>
      </c>
    </row>
    <row r="14" spans="2:21" x14ac:dyDescent="0.45">
      <c r="B14" s="1">
        <v>10</v>
      </c>
      <c r="C14" s="2">
        <v>22000</v>
      </c>
      <c r="D14" s="1">
        <v>0.38600000000000001</v>
      </c>
      <c r="F14" s="1">
        <v>9</v>
      </c>
      <c r="G14" s="2">
        <f>SUM(C5:C13)</f>
        <v>298000</v>
      </c>
      <c r="I14" s="1">
        <v>8</v>
      </c>
      <c r="J14" s="2">
        <f t="shared" si="0"/>
        <v>19000</v>
      </c>
      <c r="L14" s="1">
        <v>9</v>
      </c>
      <c r="M14" s="2">
        <f t="shared" si="2"/>
        <v>12296</v>
      </c>
      <c r="O14" s="1">
        <v>9</v>
      </c>
      <c r="P14" s="2">
        <v>29000</v>
      </c>
      <c r="Q14" s="1">
        <v>9.4E-2</v>
      </c>
      <c r="R14" s="1">
        <f t="shared" si="1"/>
        <v>2726</v>
      </c>
    </row>
    <row r="15" spans="2:21" x14ac:dyDescent="0.45">
      <c r="B15" s="1" t="s">
        <v>2</v>
      </c>
      <c r="C15" s="2">
        <f>SUM(C5:C14)</f>
        <v>320000</v>
      </c>
      <c r="F15" s="1">
        <v>10</v>
      </c>
      <c r="G15" s="2">
        <f>SUM(C5:C14)</f>
        <v>320000</v>
      </c>
      <c r="I15" s="1">
        <v>9</v>
      </c>
      <c r="J15" s="2">
        <f t="shared" si="0"/>
        <v>17000</v>
      </c>
      <c r="L15" s="1">
        <v>10</v>
      </c>
      <c r="M15" s="2">
        <f t="shared" si="2"/>
        <v>8492</v>
      </c>
      <c r="O15" s="1">
        <v>10</v>
      </c>
      <c r="P15" s="2">
        <v>22000</v>
      </c>
      <c r="Q15" s="1">
        <v>7.2999999999999995E-2</v>
      </c>
      <c r="R15" s="1">
        <f t="shared" si="1"/>
        <v>1606</v>
      </c>
    </row>
    <row r="16" spans="2:21" x14ac:dyDescent="0.45">
      <c r="B16" s="1" t="s">
        <v>3</v>
      </c>
      <c r="C16" s="2">
        <f>C15+C3</f>
        <v>200000</v>
      </c>
      <c r="F16" s="1" t="s">
        <v>3</v>
      </c>
      <c r="G16" s="2">
        <f>G15+G4</f>
        <v>200000</v>
      </c>
      <c r="I16" s="1">
        <v>10</v>
      </c>
      <c r="J16" s="2">
        <f t="shared" si="0"/>
        <v>10000</v>
      </c>
      <c r="L16" s="1" t="s">
        <v>2</v>
      </c>
      <c r="M16" s="2">
        <f>SUM(M6:M15)</f>
        <v>193717</v>
      </c>
      <c r="O16" s="1" t="s">
        <v>2</v>
      </c>
      <c r="P16" s="2">
        <f>SUM(P6:P15)</f>
        <v>320000</v>
      </c>
      <c r="Q16" s="1"/>
      <c r="R16" s="2">
        <f>SUM(R6:R15)</f>
        <v>92159</v>
      </c>
    </row>
    <row r="17" spans="2:23" ht="14.65" thickBot="1" x14ac:dyDescent="0.5">
      <c r="I17" s="1" t="s">
        <v>9</v>
      </c>
      <c r="J17" s="2">
        <f>SUM(J7:J16)</f>
        <v>200000</v>
      </c>
      <c r="L17" s="8" t="s">
        <v>14</v>
      </c>
      <c r="M17" s="10">
        <f>M16+M4</f>
        <v>73717</v>
      </c>
      <c r="O17" s="8" t="s">
        <v>14</v>
      </c>
      <c r="P17" s="10">
        <f>P16+P4</f>
        <v>200000</v>
      </c>
      <c r="Q17" s="1"/>
      <c r="R17" s="10">
        <f>R16+R4</f>
        <v>-27841</v>
      </c>
    </row>
    <row r="18" spans="2:23" x14ac:dyDescent="0.45">
      <c r="B18" s="11" t="s">
        <v>21</v>
      </c>
      <c r="C18" s="12"/>
      <c r="F18" s="8" t="s">
        <v>24</v>
      </c>
      <c r="G18" s="8" t="s">
        <v>5</v>
      </c>
      <c r="I18" s="1" t="s">
        <v>10</v>
      </c>
      <c r="J18" s="2">
        <f>J17/10</f>
        <v>20000</v>
      </c>
    </row>
    <row r="19" spans="2:23" x14ac:dyDescent="0.45">
      <c r="B19" s="13"/>
      <c r="C19" s="14" t="s">
        <v>25</v>
      </c>
      <c r="F19" s="1">
        <v>4</v>
      </c>
      <c r="G19" s="2">
        <f>G9</f>
        <v>113000</v>
      </c>
      <c r="I19" s="1" t="s">
        <v>11</v>
      </c>
      <c r="J19" s="1">
        <f>(-J4)/2</f>
        <v>60000</v>
      </c>
      <c r="O19" s="1" t="s">
        <v>28</v>
      </c>
      <c r="P19" s="1">
        <v>10</v>
      </c>
      <c r="Q19" s="2">
        <v>73717</v>
      </c>
    </row>
    <row r="20" spans="2:23" x14ac:dyDescent="0.45">
      <c r="B20" s="15" t="s">
        <v>22</v>
      </c>
      <c r="C20" s="16" t="s">
        <v>23</v>
      </c>
      <c r="F20" s="23" t="s">
        <v>6</v>
      </c>
      <c r="G20" s="2">
        <v>120000</v>
      </c>
      <c r="I20" s="8" t="s">
        <v>12</v>
      </c>
      <c r="J20" s="9">
        <f>J18/J19</f>
        <v>0.33333333333333331</v>
      </c>
      <c r="O20" s="1"/>
      <c r="P20" s="23" t="s">
        <v>16</v>
      </c>
      <c r="Q20" s="2">
        <v>0</v>
      </c>
    </row>
    <row r="21" spans="2:23" x14ac:dyDescent="0.45">
      <c r="B21" s="15" t="s">
        <v>12</v>
      </c>
      <c r="C21" s="17">
        <v>0.33333333333333331</v>
      </c>
      <c r="F21" s="1">
        <v>5</v>
      </c>
      <c r="G21" s="2">
        <f>G10</f>
        <v>157000</v>
      </c>
      <c r="O21" s="1" t="s">
        <v>28</v>
      </c>
      <c r="P21" s="1">
        <v>30</v>
      </c>
      <c r="Q21" s="2">
        <v>-27841</v>
      </c>
    </row>
    <row r="22" spans="2:23" x14ac:dyDescent="0.45">
      <c r="B22" s="15" t="s">
        <v>14</v>
      </c>
      <c r="C22" s="18">
        <v>73717</v>
      </c>
      <c r="F22" s="1" t="s">
        <v>22</v>
      </c>
      <c r="G22" s="24">
        <f>(((F21-F19)/(G21-G19))*(G20-G19))+F19</f>
        <v>4.1590909090909092</v>
      </c>
      <c r="O22" s="1"/>
      <c r="P22" s="8" t="s">
        <v>16</v>
      </c>
      <c r="Q22" s="25">
        <f>(((P21-P19)/(Q21-Q19))*(Q20-Q19))+P19</f>
        <v>24.517221686130092</v>
      </c>
    </row>
    <row r="23" spans="2:23" x14ac:dyDescent="0.45">
      <c r="B23" s="15" t="s">
        <v>16</v>
      </c>
      <c r="C23" s="17">
        <v>0.245172216861301</v>
      </c>
    </row>
    <row r="24" spans="2:23" ht="14.65" thickBot="1" x14ac:dyDescent="0.5">
      <c r="B24" s="19" t="s">
        <v>26</v>
      </c>
      <c r="C24" s="21">
        <f>U5</f>
        <v>1.6143083333333332</v>
      </c>
    </row>
    <row r="28" spans="2:23" x14ac:dyDescent="0.45">
      <c r="T28" s="29"/>
      <c r="U28" s="29"/>
      <c r="V28" s="29"/>
      <c r="W28" s="29"/>
    </row>
    <row r="63" spans="4:4" x14ac:dyDescent="0.45">
      <c r="D63" s="3"/>
    </row>
    <row r="75" spans="2:4" x14ac:dyDescent="0.45">
      <c r="B75" s="3"/>
      <c r="C75" s="3"/>
    </row>
    <row r="76" spans="2:4" x14ac:dyDescent="0.45">
      <c r="B76" s="1"/>
      <c r="C76" s="1"/>
    </row>
    <row r="77" spans="2:4" x14ac:dyDescent="0.45">
      <c r="B77" s="1"/>
      <c r="C77" s="2"/>
    </row>
    <row r="79" spans="2:4" x14ac:dyDescent="0.45">
      <c r="B79" s="1"/>
      <c r="C79" s="2"/>
    </row>
    <row r="80" spans="2:4" x14ac:dyDescent="0.45">
      <c r="B80" s="1"/>
      <c r="C80" s="2"/>
      <c r="D80" s="3"/>
    </row>
    <row r="81" spans="2:4" x14ac:dyDescent="0.45">
      <c r="B81" s="1"/>
      <c r="C81" s="2"/>
      <c r="D81" s="1"/>
    </row>
    <row r="82" spans="2:4" x14ac:dyDescent="0.45">
      <c r="B82" s="1"/>
      <c r="C82" s="2"/>
      <c r="D82" s="1"/>
    </row>
    <row r="83" spans="2:4" x14ac:dyDescent="0.45">
      <c r="B83" s="1"/>
      <c r="C83" s="2"/>
      <c r="D83" s="5"/>
    </row>
    <row r="84" spans="2:4" x14ac:dyDescent="0.45">
      <c r="B84" s="1"/>
      <c r="C84" s="2"/>
      <c r="D84" s="1"/>
    </row>
    <row r="85" spans="2:4" x14ac:dyDescent="0.45">
      <c r="B85" s="1"/>
      <c r="C85" s="2"/>
      <c r="D85" s="1"/>
    </row>
    <row r="86" spans="2:4" x14ac:dyDescent="0.45">
      <c r="B86" s="1"/>
      <c r="C86" s="2"/>
      <c r="D86" s="1"/>
    </row>
    <row r="87" spans="2:4" x14ac:dyDescent="0.45">
      <c r="B87" s="1"/>
      <c r="C87" s="2"/>
      <c r="D87" s="1"/>
    </row>
    <row r="88" spans="2:4" x14ac:dyDescent="0.45">
      <c r="B88" s="1"/>
      <c r="C88" s="2"/>
      <c r="D88" s="1"/>
    </row>
    <row r="89" spans="2:4" x14ac:dyDescent="0.45">
      <c r="B89" s="1"/>
      <c r="C89" s="2"/>
      <c r="D89" s="1"/>
    </row>
    <row r="90" spans="2:4" x14ac:dyDescent="0.45">
      <c r="B90" s="8"/>
      <c r="C90" s="10"/>
      <c r="D90" s="1"/>
    </row>
    <row r="91" spans="2:4" x14ac:dyDescent="0.45">
      <c r="D91" s="1"/>
    </row>
    <row r="92" spans="2:4" x14ac:dyDescent="0.45">
      <c r="B92" s="4"/>
      <c r="D92" s="1"/>
    </row>
    <row r="93" spans="2:4" x14ac:dyDescent="0.45">
      <c r="C93" s="5"/>
      <c r="D93" s="1"/>
    </row>
    <row r="94" spans="2:4" x14ac:dyDescent="0.45">
      <c r="B94" s="6"/>
      <c r="C94" s="5"/>
      <c r="D94" s="1"/>
    </row>
    <row r="95" spans="2:4" x14ac:dyDescent="0.45">
      <c r="C95" s="5"/>
      <c r="D95" s="1"/>
    </row>
    <row r="96" spans="2:4" x14ac:dyDescent="0.45">
      <c r="C96" s="7"/>
    </row>
    <row r="97" spans="2:3" x14ac:dyDescent="0.45">
      <c r="B97" s="4"/>
    </row>
    <row r="98" spans="2:3" x14ac:dyDescent="0.45">
      <c r="C98" s="5"/>
    </row>
    <row r="99" spans="2:3" x14ac:dyDescent="0.45">
      <c r="B99" s="6"/>
      <c r="C99" s="5"/>
    </row>
    <row r="100" spans="2:3" x14ac:dyDescent="0.45">
      <c r="C100" s="5"/>
    </row>
    <row r="101" spans="2:3" x14ac:dyDescent="0.45">
      <c r="C101" s="7"/>
    </row>
  </sheetData>
  <mergeCells count="4">
    <mergeCell ref="O5:P5"/>
    <mergeCell ref="Q5:R5"/>
    <mergeCell ref="T28:U28"/>
    <mergeCell ref="V28:W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Monks</dc:creator>
  <cp:lastModifiedBy>James Monks</cp:lastModifiedBy>
  <dcterms:created xsi:type="dcterms:W3CDTF">2023-05-26T16:49:04Z</dcterms:created>
  <dcterms:modified xsi:type="dcterms:W3CDTF">2023-05-29T23:15:49Z</dcterms:modified>
</cp:coreProperties>
</file>