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olors1.xml" ContentType="application/vnd.ms-office.chartcolorstyle+xml"/>
  <Override PartName="/xl/charts/colors10.xml" ContentType="application/vnd.ms-office.chartcolorstyle+xml"/>
  <Override PartName="/xl/charts/colors11.xml" ContentType="application/vnd.ms-office.chartcolorstyle+xml"/>
  <Override PartName="/xl/charts/colors12.xml" ContentType="application/vnd.ms-office.chartcolorstyle+xml"/>
  <Override PartName="/xl/charts/colors13.xml" ContentType="application/vnd.ms-office.chartcolorstyle+xml"/>
  <Override PartName="/xl/charts/colors14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xl/charts/colors6.xml" ContentType="application/vnd.ms-office.chartcolorstyle+xml"/>
  <Override PartName="/xl/charts/colors7.xml" ContentType="application/vnd.ms-office.chartcolorstyle+xml"/>
  <Override PartName="/xl/charts/colors8.xml" ContentType="application/vnd.ms-office.chartcolorstyle+xml"/>
  <Override PartName="/xl/charts/colors9.xml" ContentType="application/vnd.ms-office.chartcolorstyle+xml"/>
  <Override PartName="/xl/charts/style1.xml" ContentType="application/vnd.ms-office.chartstyle+xml"/>
  <Override PartName="/xl/charts/style10.xml" ContentType="application/vnd.ms-office.chartstyle+xml"/>
  <Override PartName="/xl/charts/style11.xml" ContentType="application/vnd.ms-office.chartstyle+xml"/>
  <Override PartName="/xl/charts/style12.xml" ContentType="application/vnd.ms-office.chartstyle+xml"/>
  <Override PartName="/xl/charts/style13.xml" ContentType="application/vnd.ms-office.chartstyle+xml"/>
  <Override PartName="/xl/charts/style14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charts/style7.xml" ContentType="application/vnd.ms-office.chartstyle+xml"/>
  <Override PartName="/xl/charts/style8.xml" ContentType="application/vnd.ms-office.chartstyle+xml"/>
  <Override PartName="/xl/charts/style9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035" windowHeight="78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<sst xmlns="http://schemas.openxmlformats.org/spreadsheetml/2006/main" count="442" uniqueCount="70">
  <si>
    <t>VARIABLES</t>
  </si>
  <si>
    <t>UNIT</t>
  </si>
  <si>
    <t>VALUE</t>
  </si>
  <si>
    <t>Mass</t>
  </si>
  <si>
    <t>kg</t>
  </si>
  <si>
    <t>Wheelbase</t>
  </si>
  <si>
    <t>m</t>
  </si>
  <si>
    <t>Centre of Gravity</t>
  </si>
  <si>
    <t xml:space="preserve">Weight Dist Front </t>
  </si>
  <si>
    <t>%</t>
  </si>
  <si>
    <t>Rear</t>
  </si>
  <si>
    <t>Weight Dist Left</t>
  </si>
  <si>
    <t>Right</t>
  </si>
  <si>
    <t>Avg Track</t>
  </si>
  <si>
    <t>Centre of Lift</t>
  </si>
  <si>
    <t>-</t>
  </si>
  <si>
    <t>Frontal Area</t>
  </si>
  <si>
    <t>m^2</t>
  </si>
  <si>
    <t>Air Density</t>
  </si>
  <si>
    <t>kg/m^2</t>
  </si>
  <si>
    <t>Centre of pressure</t>
  </si>
  <si>
    <t>Max G Force</t>
  </si>
  <si>
    <t>Gravity</t>
  </si>
  <si>
    <t>m/s^2</t>
  </si>
  <si>
    <t>Front Static Loads</t>
  </si>
  <si>
    <t>Front Left</t>
  </si>
  <si>
    <t>N</t>
  </si>
  <si>
    <t>Front Right</t>
  </si>
  <si>
    <t>Rear Static Loads</t>
  </si>
  <si>
    <t>Rear Left</t>
  </si>
  <si>
    <t>Rear Right</t>
  </si>
  <si>
    <t>Aero Lift Forces</t>
  </si>
  <si>
    <t>Aero Lift Force</t>
  </si>
  <si>
    <t>WEIGHT TRANSFER</t>
  </si>
  <si>
    <t>TRACK CHANGES</t>
  </si>
  <si>
    <t>FRONT LEFT</t>
  </si>
  <si>
    <t>G Lat</t>
  </si>
  <si>
    <t>G Long</t>
  </si>
  <si>
    <t>Velocity m/s</t>
  </si>
  <si>
    <t>Left Lateral Weight Transfer</t>
  </si>
  <si>
    <t>FRONT RIGHT</t>
  </si>
  <si>
    <t xml:space="preserve"> Right Lateral Weight Transfer</t>
  </si>
  <si>
    <t>Transfer</t>
  </si>
  <si>
    <t>Track</t>
  </si>
  <si>
    <t>COGH</t>
  </si>
  <si>
    <t>1m Track Left Transfer</t>
  </si>
  <si>
    <t>1m Track Right Transfer</t>
  </si>
  <si>
    <t xml:space="preserve"> Left Longitudinal Weight Transfer</t>
  </si>
  <si>
    <t>Right Longitudinal Weight Transfer</t>
  </si>
  <si>
    <t>1.5m Track LeftTransfer</t>
  </si>
  <si>
    <t>1.5m Track Right Transfer</t>
  </si>
  <si>
    <t>Left Weight Transfer</t>
  </si>
  <si>
    <t>Right Weight Transfer</t>
  </si>
  <si>
    <t>2m Track LeftTransfer</t>
  </si>
  <si>
    <t>2m Track Right Transfer</t>
  </si>
  <si>
    <t>0.2m COGH Left Transfer</t>
  </si>
  <si>
    <t>0.2m COGH Right Transfer</t>
  </si>
  <si>
    <t>REAR LEFT</t>
  </si>
  <si>
    <t>REAR RIGHT</t>
  </si>
  <si>
    <t>0.4m COGH Left Transfer</t>
  </si>
  <si>
    <t>0.4m COGH Right Transfer</t>
  </si>
  <si>
    <t xml:space="preserve"> LeftLongitudinal Weight Transfer</t>
  </si>
  <si>
    <t>0.6m COGH Left Transfer</t>
  </si>
  <si>
    <t>0.6m COGH Right Transfer</t>
  </si>
  <si>
    <t>Max Combined G</t>
  </si>
  <si>
    <t>Front Left Weight</t>
  </si>
  <si>
    <t>Max CombinedG</t>
  </si>
  <si>
    <t>Front Right Weight</t>
  </si>
  <si>
    <t>Rear Left Weight</t>
  </si>
  <si>
    <t>Rear Right Weight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</si>
</sst>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* #,##0_-;\-* #,##0_-;_-* &quot;-&quot;_-;_-@_-"/>
    <numFmt numFmtId="178" formatCode="_-* #,##0.00_-;\-* #,##0.00_-;_-* &quot;-&quot;??_-;_-@_-"/>
    <numFmt numFmtId="179" formatCode="_-&quot;£&quot;* #,##0_-;\-&quot;£&quot;* #,##0_-;_-&quot;£&quot;* &quot;-&quot;_-;_-@_-"/>
  </numFmts>
  <fonts count="21">
    <font>
      <sz val="11"/>
      <color theme="1"/>
      <name val="Calibri"/>
      <charset val="134"/>
      <scheme val="minor"/>
    </font>
    <font>
      <sz val="16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-0.25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4" fillId="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15" borderId="15" applyNumberFormat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0" fillId="27" borderId="1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30" borderId="19" applyNumberFormat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8" fillId="22" borderId="16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22" borderId="19" applyNumberFormat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0" xfId="0" applyFill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 &amp; Front right Lateral Weight Transfer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Sheet1!$B$31:$B$45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Sheet1!$B$31:$B$45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0116368"/>
        <c:axId val="660116696"/>
      </c:lineChart>
      <c:catAx>
        <c:axId val="66011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g force (G)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60116696"/>
        <c:crosses val="autoZero"/>
        <c:auto val="1"/>
        <c:lblAlgn val="ctr"/>
        <c:lblOffset val="100"/>
        <c:noMultiLvlLbl val="0"/>
      </c:catAx>
      <c:valAx>
        <c:axId val="660116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6011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cap="all" baseline="0">
                <a:effectLst/>
              </a:rPr>
              <a:t>Front Left &amp; Front right Longitudinal Weight Transfer</a:t>
            </a:r>
            <a:endParaRPr lang="en-GB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Sheet1!$F$46</c:f>
              <c:strCache>
                <c:ptCount val="1"/>
                <c:pt idx="0">
                  <c:v> Left Longitudinal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Sheet1!$C$47:$C$61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Sheet1!$F$47:$F$61</c:f>
              <c:numCache>
                <c:formatCode>General</c:formatCode>
                <c:ptCount val="15"/>
                <c:pt idx="0">
                  <c:v>1548.95840228571</c:v>
                </c:pt>
                <c:pt idx="1">
                  <c:v>1550.89380857143</c:v>
                </c:pt>
                <c:pt idx="2">
                  <c:v>1552.82921485714</c:v>
                </c:pt>
                <c:pt idx="3">
                  <c:v>1554.76462114286</c:v>
                </c:pt>
                <c:pt idx="4">
                  <c:v>1556.70002742857</c:v>
                </c:pt>
                <c:pt idx="5">
                  <c:v>1558.63543371429</c:v>
                </c:pt>
                <c:pt idx="6">
                  <c:v>1560.57084</c:v>
                </c:pt>
                <c:pt idx="7">
                  <c:v>1562.50624628571</c:v>
                </c:pt>
                <c:pt idx="8">
                  <c:v>1564.44165257143</c:v>
                </c:pt>
                <c:pt idx="9">
                  <c:v>1566.37705885714</c:v>
                </c:pt>
                <c:pt idx="10">
                  <c:v>1568.31246514286</c:v>
                </c:pt>
                <c:pt idx="11">
                  <c:v>1570.24787142857</c:v>
                </c:pt>
                <c:pt idx="12">
                  <c:v>1572.18327771429</c:v>
                </c:pt>
                <c:pt idx="13">
                  <c:v>1574.118684</c:v>
                </c:pt>
                <c:pt idx="14">
                  <c:v>1576.05409028571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Sheet1!$M$46</c:f>
              <c:strCache>
                <c:ptCount val="1"/>
                <c:pt idx="0">
                  <c:v>Right Longitudinal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Sheet1!$C$47:$C$61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Sheet1!$M$47:$M$61</c:f>
              <c:numCache>
                <c:formatCode>General</c:formatCode>
                <c:ptCount val="15"/>
                <c:pt idx="0">
                  <c:v>1487.253096</c:v>
                </c:pt>
                <c:pt idx="1">
                  <c:v>1485.393588</c:v>
                </c:pt>
                <c:pt idx="2">
                  <c:v>1483.53408</c:v>
                </c:pt>
                <c:pt idx="3">
                  <c:v>1481.674572</c:v>
                </c:pt>
                <c:pt idx="4">
                  <c:v>1479.815064</c:v>
                </c:pt>
                <c:pt idx="5">
                  <c:v>1477.955556</c:v>
                </c:pt>
                <c:pt idx="6">
                  <c:v>1476.096048</c:v>
                </c:pt>
                <c:pt idx="7">
                  <c:v>1474.23654</c:v>
                </c:pt>
                <c:pt idx="8">
                  <c:v>1472.377032</c:v>
                </c:pt>
                <c:pt idx="9">
                  <c:v>1470.517524</c:v>
                </c:pt>
                <c:pt idx="10">
                  <c:v>1468.658016</c:v>
                </c:pt>
                <c:pt idx="11">
                  <c:v>1466.798508</c:v>
                </c:pt>
                <c:pt idx="12">
                  <c:v>1464.939</c:v>
                </c:pt>
                <c:pt idx="13">
                  <c:v>1463.079492</c:v>
                </c:pt>
                <c:pt idx="14">
                  <c:v>1461.219984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7327712"/>
        <c:axId val="685419792"/>
      </c:lineChart>
      <c:catAx>
        <c:axId val="57732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G Force (G)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85419792"/>
        <c:crosses val="autoZero"/>
        <c:auto val="1"/>
        <c:lblAlgn val="ctr"/>
        <c:lblOffset val="100"/>
        <c:noMultiLvlLbl val="0"/>
      </c:catAx>
      <c:valAx>
        <c:axId val="68541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77327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cap="all" baseline="0">
                <a:effectLst/>
              </a:rPr>
              <a:t>ReAR Left &amp; rear right Lateral Weight Transfer</a:t>
            </a:r>
            <a:endParaRPr lang="en-GB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Sheet1!$F$97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Sheet1!$B$98:$B$112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Sheet1!$F$98:$F$112</c:f>
              <c:numCache>
                <c:formatCode>General</c:formatCode>
                <c:ptCount val="15"/>
                <c:pt idx="0">
                  <c:v>1739.31199066667</c:v>
                </c:pt>
                <c:pt idx="1">
                  <c:v>1743.08417733333</c:v>
                </c:pt>
                <c:pt idx="2">
                  <c:v>1746.856364</c:v>
                </c:pt>
                <c:pt idx="3">
                  <c:v>1750.62855066667</c:v>
                </c:pt>
                <c:pt idx="4">
                  <c:v>1754.40073733333</c:v>
                </c:pt>
                <c:pt idx="5">
                  <c:v>1758.172924</c:v>
                </c:pt>
                <c:pt idx="6">
                  <c:v>1761.94511066667</c:v>
                </c:pt>
                <c:pt idx="7">
                  <c:v>1765.71729733333</c:v>
                </c:pt>
                <c:pt idx="8">
                  <c:v>1769.489484</c:v>
                </c:pt>
                <c:pt idx="9">
                  <c:v>1773.26167066667</c:v>
                </c:pt>
                <c:pt idx="10">
                  <c:v>1777.03385733333</c:v>
                </c:pt>
                <c:pt idx="11">
                  <c:v>1780.806044</c:v>
                </c:pt>
                <c:pt idx="12">
                  <c:v>1784.57823066667</c:v>
                </c:pt>
                <c:pt idx="13">
                  <c:v>1788.35041733333</c:v>
                </c:pt>
                <c:pt idx="14">
                  <c:v>1792.122604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Sheet1!$M$97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Sheet1!$B$98:$B$112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Sheet1!$M$98:$M$112</c:f>
              <c:numCache>
                <c:formatCode>General</c:formatCode>
                <c:ptCount val="15"/>
                <c:pt idx="0">
                  <c:v>1666.61233822222</c:v>
                </c:pt>
                <c:pt idx="1">
                  <c:v>1662.98808044444</c:v>
                </c:pt>
                <c:pt idx="2">
                  <c:v>1659.36382266667</c:v>
                </c:pt>
                <c:pt idx="3">
                  <c:v>1655.73956488889</c:v>
                </c:pt>
                <c:pt idx="4">
                  <c:v>1652.11530711111</c:v>
                </c:pt>
                <c:pt idx="5">
                  <c:v>1648.49104933333</c:v>
                </c:pt>
                <c:pt idx="6">
                  <c:v>1644.86679155556</c:v>
                </c:pt>
                <c:pt idx="7">
                  <c:v>1641.24253377778</c:v>
                </c:pt>
                <c:pt idx="8">
                  <c:v>1637.618276</c:v>
                </c:pt>
                <c:pt idx="9">
                  <c:v>1633.99401822222</c:v>
                </c:pt>
                <c:pt idx="10">
                  <c:v>1630.36976044444</c:v>
                </c:pt>
                <c:pt idx="11">
                  <c:v>1626.74550266667</c:v>
                </c:pt>
                <c:pt idx="12">
                  <c:v>1623.12124488889</c:v>
                </c:pt>
                <c:pt idx="13">
                  <c:v>1619.49698711111</c:v>
                </c:pt>
                <c:pt idx="14">
                  <c:v>1615.87272933333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3091448"/>
        <c:axId val="693093088"/>
      </c:lineChart>
      <c:catAx>
        <c:axId val="693091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Lateral</a:t>
                </a:r>
                <a:r>
                  <a:rPr lang="en-US" baseline="0"/>
                  <a:t> g force (G)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93093088"/>
        <c:crosses val="autoZero"/>
        <c:auto val="1"/>
        <c:lblAlgn val="ctr"/>
        <c:lblOffset val="100"/>
        <c:noMultiLvlLbl val="0"/>
      </c:catAx>
      <c:valAx>
        <c:axId val="69309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(N)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93091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cap="all" baseline="0">
                <a:effectLst/>
              </a:rPr>
              <a:t>ReAR Left &amp; rear right longitudinal Weight Transfer</a:t>
            </a:r>
            <a:endParaRPr lang="en-GB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Sheet1!$F$113</c:f>
              <c:strCache>
                <c:ptCount val="1"/>
                <c:pt idx="0">
                  <c:v> LeftLongitudinal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Sheet1!$C$114:$C$128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Sheet1!$F$114:$F$128</c:f>
              <c:numCache>
                <c:formatCode>General</c:formatCode>
                <c:ptCount val="15"/>
                <c:pt idx="0">
                  <c:v>1737.72228342857</c:v>
                </c:pt>
                <c:pt idx="1">
                  <c:v>1739.90476285714</c:v>
                </c:pt>
                <c:pt idx="2">
                  <c:v>1742.08724228571</c:v>
                </c:pt>
                <c:pt idx="3">
                  <c:v>1744.26972171429</c:v>
                </c:pt>
                <c:pt idx="4">
                  <c:v>1746.45220114286</c:v>
                </c:pt>
                <c:pt idx="5">
                  <c:v>1748.63468057143</c:v>
                </c:pt>
                <c:pt idx="6">
                  <c:v>1750.81716</c:v>
                </c:pt>
                <c:pt idx="7">
                  <c:v>1752.99963942857</c:v>
                </c:pt>
                <c:pt idx="8">
                  <c:v>1755.18211885714</c:v>
                </c:pt>
                <c:pt idx="9">
                  <c:v>1757.36459828571</c:v>
                </c:pt>
                <c:pt idx="10">
                  <c:v>1759.54707771429</c:v>
                </c:pt>
                <c:pt idx="11">
                  <c:v>1761.72955714286</c:v>
                </c:pt>
                <c:pt idx="12">
                  <c:v>1763.91203657143</c:v>
                </c:pt>
                <c:pt idx="13">
                  <c:v>1766.094516</c:v>
                </c:pt>
                <c:pt idx="14">
                  <c:v>1768.27699542857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Sheet1!$M$113</c:f>
              <c:strCache>
                <c:ptCount val="1"/>
                <c:pt idx="0">
                  <c:v>Right Longitudinal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Sheet1!$C$114:$C$128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Sheet1!$M$114:$M$128</c:f>
              <c:numCache>
                <c:formatCode>General</c:formatCode>
                <c:ptCount val="15"/>
                <c:pt idx="0">
                  <c:v>1668.139704</c:v>
                </c:pt>
                <c:pt idx="1">
                  <c:v>1666.042812</c:v>
                </c:pt>
                <c:pt idx="2">
                  <c:v>1663.94592</c:v>
                </c:pt>
                <c:pt idx="3">
                  <c:v>1661.849028</c:v>
                </c:pt>
                <c:pt idx="4">
                  <c:v>1659.752136</c:v>
                </c:pt>
                <c:pt idx="5">
                  <c:v>1657.655244</c:v>
                </c:pt>
                <c:pt idx="6">
                  <c:v>1655.558352</c:v>
                </c:pt>
                <c:pt idx="7">
                  <c:v>1653.46146</c:v>
                </c:pt>
                <c:pt idx="8">
                  <c:v>1651.364568</c:v>
                </c:pt>
                <c:pt idx="9">
                  <c:v>1649.267676</c:v>
                </c:pt>
                <c:pt idx="10">
                  <c:v>1647.170784</c:v>
                </c:pt>
                <c:pt idx="11">
                  <c:v>1645.073892</c:v>
                </c:pt>
                <c:pt idx="12">
                  <c:v>1642.977</c:v>
                </c:pt>
                <c:pt idx="13">
                  <c:v>1640.880108</c:v>
                </c:pt>
                <c:pt idx="14">
                  <c:v>1638.783216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598600"/>
        <c:axId val="708098008"/>
      </c:lineChart>
      <c:catAx>
        <c:axId val="650598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g force (g)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708098008"/>
        <c:crosses val="autoZero"/>
        <c:auto val="1"/>
        <c:lblAlgn val="ctr"/>
        <c:lblOffset val="100"/>
        <c:noMultiLvlLbl val="0"/>
      </c:catAx>
      <c:valAx>
        <c:axId val="708098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50598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Weight transfer</a:t>
            </a:r>
            <a:endParaRPr lang="en-GB" baseline="0"/>
          </a:p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front right &amp; left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Sheet1!$F$62</c:f>
              <c:strCache>
                <c:ptCount val="1"/>
                <c:pt idx="0">
                  <c:v>Left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Sheet1!$D$63:$D$92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Sheet1!$F$63:$F$92</c:f>
              <c:numCache>
                <c:formatCode>General</c:formatCode>
                <c:ptCount val="30"/>
                <c:pt idx="0">
                  <c:v>1476.793116</c:v>
                </c:pt>
                <c:pt idx="1">
                  <c:v>1477.027476</c:v>
                </c:pt>
                <c:pt idx="2">
                  <c:v>1477.418076</c:v>
                </c:pt>
                <c:pt idx="3">
                  <c:v>1477.964916</c:v>
                </c:pt>
                <c:pt idx="4">
                  <c:v>1478.667996</c:v>
                </c:pt>
                <c:pt idx="5">
                  <c:v>1479.527316</c:v>
                </c:pt>
                <c:pt idx="6">
                  <c:v>1480.542876</c:v>
                </c:pt>
                <c:pt idx="7">
                  <c:v>1481.714676</c:v>
                </c:pt>
                <c:pt idx="8">
                  <c:v>1483.042716</c:v>
                </c:pt>
                <c:pt idx="9">
                  <c:v>1484.526996</c:v>
                </c:pt>
                <c:pt idx="10">
                  <c:v>1486.167516</c:v>
                </c:pt>
                <c:pt idx="11">
                  <c:v>1487.964276</c:v>
                </c:pt>
                <c:pt idx="12">
                  <c:v>1489.917276</c:v>
                </c:pt>
                <c:pt idx="13">
                  <c:v>1492.026516</c:v>
                </c:pt>
                <c:pt idx="14">
                  <c:v>1494.291996</c:v>
                </c:pt>
                <c:pt idx="15">
                  <c:v>1496.713716</c:v>
                </c:pt>
                <c:pt idx="16">
                  <c:v>1499.291676</c:v>
                </c:pt>
                <c:pt idx="17">
                  <c:v>1502.025876</c:v>
                </c:pt>
                <c:pt idx="18">
                  <c:v>1504.916316</c:v>
                </c:pt>
                <c:pt idx="19">
                  <c:v>1507.962996</c:v>
                </c:pt>
                <c:pt idx="20">
                  <c:v>1511.165916</c:v>
                </c:pt>
                <c:pt idx="21">
                  <c:v>1514.525076</c:v>
                </c:pt>
                <c:pt idx="22">
                  <c:v>1518.040476</c:v>
                </c:pt>
                <c:pt idx="23">
                  <c:v>1521.712116</c:v>
                </c:pt>
                <c:pt idx="24">
                  <c:v>1525.539996</c:v>
                </c:pt>
                <c:pt idx="25">
                  <c:v>1529.524116</c:v>
                </c:pt>
                <c:pt idx="26">
                  <c:v>1533.664476</c:v>
                </c:pt>
                <c:pt idx="27">
                  <c:v>1537.961076</c:v>
                </c:pt>
                <c:pt idx="28">
                  <c:v>1542.413916</c:v>
                </c:pt>
                <c:pt idx="29">
                  <c:v>1547.022996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Sheet1!$M$62</c:f>
              <c:strCache>
                <c:ptCount val="1"/>
                <c:pt idx="0">
                  <c:v>Right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Sheet1!$D$63:$D$92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Sheet1!$M$63:$M$92</c:f>
              <c:numCache>
                <c:formatCode>General</c:formatCode>
                <c:ptCount val="30"/>
                <c:pt idx="0">
                  <c:v>1418.882724</c:v>
                </c:pt>
                <c:pt idx="1">
                  <c:v>1419.117084</c:v>
                </c:pt>
                <c:pt idx="2">
                  <c:v>1419.507684</c:v>
                </c:pt>
                <c:pt idx="3">
                  <c:v>1420.054524</c:v>
                </c:pt>
                <c:pt idx="4">
                  <c:v>1420.757604</c:v>
                </c:pt>
                <c:pt idx="5">
                  <c:v>1421.616924</c:v>
                </c:pt>
                <c:pt idx="6">
                  <c:v>1422.632484</c:v>
                </c:pt>
                <c:pt idx="7">
                  <c:v>1423.804284</c:v>
                </c:pt>
                <c:pt idx="8">
                  <c:v>1425.132324</c:v>
                </c:pt>
                <c:pt idx="9">
                  <c:v>1426.616604</c:v>
                </c:pt>
                <c:pt idx="10">
                  <c:v>1428.257124</c:v>
                </c:pt>
                <c:pt idx="11">
                  <c:v>1430.053884</c:v>
                </c:pt>
                <c:pt idx="12">
                  <c:v>1432.006884</c:v>
                </c:pt>
                <c:pt idx="13">
                  <c:v>1434.116124</c:v>
                </c:pt>
                <c:pt idx="14">
                  <c:v>1436.381604</c:v>
                </c:pt>
                <c:pt idx="15">
                  <c:v>1438.803324</c:v>
                </c:pt>
                <c:pt idx="16">
                  <c:v>1441.381284</c:v>
                </c:pt>
                <c:pt idx="17">
                  <c:v>1444.115484</c:v>
                </c:pt>
                <c:pt idx="18">
                  <c:v>1447.005924</c:v>
                </c:pt>
                <c:pt idx="19">
                  <c:v>1450.052604</c:v>
                </c:pt>
                <c:pt idx="20">
                  <c:v>1453.255524</c:v>
                </c:pt>
                <c:pt idx="21">
                  <c:v>1456.614684</c:v>
                </c:pt>
                <c:pt idx="22">
                  <c:v>1460.130084</c:v>
                </c:pt>
                <c:pt idx="23">
                  <c:v>1463.801724</c:v>
                </c:pt>
                <c:pt idx="24">
                  <c:v>1467.629604</c:v>
                </c:pt>
                <c:pt idx="25">
                  <c:v>1471.613724</c:v>
                </c:pt>
                <c:pt idx="26">
                  <c:v>1475.754084</c:v>
                </c:pt>
                <c:pt idx="27">
                  <c:v>1480.050684</c:v>
                </c:pt>
                <c:pt idx="28">
                  <c:v>1484.503524</c:v>
                </c:pt>
                <c:pt idx="29">
                  <c:v>1489.112604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316344"/>
        <c:axId val="533319296"/>
      </c:lineChart>
      <c:catAx>
        <c:axId val="533316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linear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33319296"/>
        <c:crosses val="autoZero"/>
        <c:auto val="1"/>
        <c:lblAlgn val="ctr"/>
        <c:lblOffset val="100"/>
        <c:noMultiLvlLbl val="0"/>
      </c:catAx>
      <c:valAx>
        <c:axId val="53331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3331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 lang="en-US"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weight transfer</a:t>
            </a:r>
            <a:endParaRPr lang="en-GB" baseline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 lang="en-US"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</a:t>
            </a:r>
            <a:r>
              <a:rPr lang="en-GB" baseline="0"/>
              <a:t> left and right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Sheet1!$F$129</c:f>
              <c:strCache>
                <c:ptCount val="1"/>
                <c:pt idx="0">
                  <c:v>Left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Sheet1!$D$130:$D$159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Sheet1!$F$130:$F$159</c:f>
              <c:numCache>
                <c:formatCode>General</c:formatCode>
                <c:ptCount val="30"/>
                <c:pt idx="0">
                  <c:v>1665.309924</c:v>
                </c:pt>
                <c:pt idx="1">
                  <c:v>1665.544284</c:v>
                </c:pt>
                <c:pt idx="2">
                  <c:v>1665.934884</c:v>
                </c:pt>
                <c:pt idx="3">
                  <c:v>1666.481724</c:v>
                </c:pt>
                <c:pt idx="4">
                  <c:v>1667.184804</c:v>
                </c:pt>
                <c:pt idx="5">
                  <c:v>1668.044124</c:v>
                </c:pt>
                <c:pt idx="6">
                  <c:v>1669.059684</c:v>
                </c:pt>
                <c:pt idx="7">
                  <c:v>1670.231484</c:v>
                </c:pt>
                <c:pt idx="8">
                  <c:v>1671.559524</c:v>
                </c:pt>
                <c:pt idx="9">
                  <c:v>1673.043804</c:v>
                </c:pt>
                <c:pt idx="10">
                  <c:v>1674.684324</c:v>
                </c:pt>
                <c:pt idx="11">
                  <c:v>1676.481084</c:v>
                </c:pt>
                <c:pt idx="12">
                  <c:v>1678.434084</c:v>
                </c:pt>
                <c:pt idx="13">
                  <c:v>1680.543324</c:v>
                </c:pt>
                <c:pt idx="14">
                  <c:v>1682.808804</c:v>
                </c:pt>
                <c:pt idx="15">
                  <c:v>1685.230524</c:v>
                </c:pt>
                <c:pt idx="16">
                  <c:v>1687.808484</c:v>
                </c:pt>
                <c:pt idx="17">
                  <c:v>1690.542684</c:v>
                </c:pt>
                <c:pt idx="18">
                  <c:v>1693.433124</c:v>
                </c:pt>
                <c:pt idx="19">
                  <c:v>1696.479804</c:v>
                </c:pt>
                <c:pt idx="20">
                  <c:v>1699.682724</c:v>
                </c:pt>
                <c:pt idx="21">
                  <c:v>1703.041884</c:v>
                </c:pt>
                <c:pt idx="22">
                  <c:v>1706.557284</c:v>
                </c:pt>
                <c:pt idx="23">
                  <c:v>1710.228924</c:v>
                </c:pt>
                <c:pt idx="24">
                  <c:v>1714.056804</c:v>
                </c:pt>
                <c:pt idx="25">
                  <c:v>1718.040924</c:v>
                </c:pt>
                <c:pt idx="26">
                  <c:v>1722.181284</c:v>
                </c:pt>
                <c:pt idx="27">
                  <c:v>1726.477884</c:v>
                </c:pt>
                <c:pt idx="28">
                  <c:v>1730.930724</c:v>
                </c:pt>
                <c:pt idx="29">
                  <c:v>1735.539804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Sheet1!$M$129</c:f>
              <c:strCache>
                <c:ptCount val="1"/>
                <c:pt idx="0">
                  <c:v>Right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dLbls>
            <c:delete val="1"/>
          </c:dLbls>
          <c:cat>
            <c:numRef>
              <c:f>Sheet1!$D$130:$D$159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Sheet1!$M$130:$M$159</c:f>
              <c:numCache>
                <c:formatCode>General</c:formatCode>
                <c:ptCount val="30"/>
                <c:pt idx="0">
                  <c:v>1600.006716</c:v>
                </c:pt>
                <c:pt idx="1">
                  <c:v>1600.241076</c:v>
                </c:pt>
                <c:pt idx="2">
                  <c:v>1600.631676</c:v>
                </c:pt>
                <c:pt idx="3">
                  <c:v>1601.178516</c:v>
                </c:pt>
                <c:pt idx="4">
                  <c:v>1601.881596</c:v>
                </c:pt>
                <c:pt idx="5">
                  <c:v>1602.740916</c:v>
                </c:pt>
                <c:pt idx="6">
                  <c:v>1603.756476</c:v>
                </c:pt>
                <c:pt idx="7">
                  <c:v>1604.928276</c:v>
                </c:pt>
                <c:pt idx="8">
                  <c:v>1606.256316</c:v>
                </c:pt>
                <c:pt idx="9">
                  <c:v>1607.740596</c:v>
                </c:pt>
                <c:pt idx="10">
                  <c:v>1609.381116</c:v>
                </c:pt>
                <c:pt idx="11">
                  <c:v>1611.177876</c:v>
                </c:pt>
                <c:pt idx="12">
                  <c:v>1613.130876</c:v>
                </c:pt>
                <c:pt idx="13">
                  <c:v>1615.240116</c:v>
                </c:pt>
                <c:pt idx="14">
                  <c:v>1617.505596</c:v>
                </c:pt>
                <c:pt idx="15">
                  <c:v>1619.927316</c:v>
                </c:pt>
                <c:pt idx="16">
                  <c:v>1622.505276</c:v>
                </c:pt>
                <c:pt idx="17">
                  <c:v>1625.239476</c:v>
                </c:pt>
                <c:pt idx="18">
                  <c:v>1628.129916</c:v>
                </c:pt>
                <c:pt idx="19">
                  <c:v>1631.176596</c:v>
                </c:pt>
                <c:pt idx="20">
                  <c:v>1634.379516</c:v>
                </c:pt>
                <c:pt idx="21">
                  <c:v>1637.738676</c:v>
                </c:pt>
                <c:pt idx="22">
                  <c:v>1641.254076</c:v>
                </c:pt>
                <c:pt idx="23">
                  <c:v>1644.925716</c:v>
                </c:pt>
                <c:pt idx="24">
                  <c:v>1648.753596</c:v>
                </c:pt>
                <c:pt idx="25">
                  <c:v>1652.737716</c:v>
                </c:pt>
                <c:pt idx="26">
                  <c:v>1656.878076</c:v>
                </c:pt>
                <c:pt idx="27">
                  <c:v>1661.174676</c:v>
                </c:pt>
                <c:pt idx="28">
                  <c:v>1665.627516</c:v>
                </c:pt>
                <c:pt idx="29">
                  <c:v>1670.236596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2764912"/>
        <c:axId val="532768192"/>
      </c:lineChart>
      <c:catAx>
        <c:axId val="53276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linear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32768192"/>
        <c:crosses val="autoZero"/>
        <c:auto val="1"/>
        <c:lblAlgn val="ctr"/>
        <c:lblOffset val="100"/>
        <c:noMultiLvlLbl val="0"/>
      </c:catAx>
      <c:valAx>
        <c:axId val="53276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32764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altLang="en-US"/>
              <a:t>WEIGHT TRANSFER FOR 1M TRACK WIDTH VS ORIGINAL TRACK WIDTH</a:t>
            </a:r>
            <a:endParaRPr lang="en-GB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Sheet1!$AB$30</c:f>
              <c:strCache>
                <c:ptCount val="1"/>
                <c:pt idx="0">
                  <c:v>1m Track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Sheet1!$AB$31:$AB$45</c:f>
              <c:numCache>
                <c:formatCode>General</c:formatCode>
                <c:ptCount val="15"/>
                <c:pt idx="0">
                  <c:v>1552.4421336</c:v>
                </c:pt>
                <c:pt idx="1">
                  <c:v>1557.8612712</c:v>
                </c:pt>
                <c:pt idx="2">
                  <c:v>1563.2804088</c:v>
                </c:pt>
                <c:pt idx="3">
                  <c:v>1568.6995464</c:v>
                </c:pt>
                <c:pt idx="4">
                  <c:v>1574.118684</c:v>
                </c:pt>
                <c:pt idx="5">
                  <c:v>1579.5378216</c:v>
                </c:pt>
                <c:pt idx="6">
                  <c:v>1584.9569592</c:v>
                </c:pt>
                <c:pt idx="7">
                  <c:v>1590.3760968</c:v>
                </c:pt>
                <c:pt idx="8">
                  <c:v>1595.7952344</c:v>
                </c:pt>
                <c:pt idx="9">
                  <c:v>1601.214372</c:v>
                </c:pt>
                <c:pt idx="10">
                  <c:v>1606.6335096</c:v>
                </c:pt>
                <c:pt idx="11">
                  <c:v>1612.0526472</c:v>
                </c:pt>
                <c:pt idx="12">
                  <c:v>1617.4717848</c:v>
                </c:pt>
                <c:pt idx="13">
                  <c:v>1622.8909224</c:v>
                </c:pt>
                <c:pt idx="14">
                  <c:v>1628.31006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Sheet1!$AI$30</c:f>
              <c:strCache>
                <c:ptCount val="1"/>
                <c:pt idx="0">
                  <c:v>1m Track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Sheet1!$AI$31:$AI$45</c:f>
              <c:numCache>
                <c:formatCode>General</c:formatCode>
                <c:ptCount val="15"/>
                <c:pt idx="0">
                  <c:v>1483.9059816</c:v>
                </c:pt>
                <c:pt idx="1">
                  <c:v>1478.6993592</c:v>
                </c:pt>
                <c:pt idx="2">
                  <c:v>1473.4927368</c:v>
                </c:pt>
                <c:pt idx="3">
                  <c:v>1468.2861144</c:v>
                </c:pt>
                <c:pt idx="4">
                  <c:v>1463.079492</c:v>
                </c:pt>
                <c:pt idx="5">
                  <c:v>1457.8728696</c:v>
                </c:pt>
                <c:pt idx="6">
                  <c:v>1452.6662472</c:v>
                </c:pt>
                <c:pt idx="7">
                  <c:v>1447.4596248</c:v>
                </c:pt>
                <c:pt idx="8">
                  <c:v>1442.2530024</c:v>
                </c:pt>
                <c:pt idx="9">
                  <c:v>1437.04638</c:v>
                </c:pt>
                <c:pt idx="10">
                  <c:v>1431.8397576</c:v>
                </c:pt>
                <c:pt idx="11">
                  <c:v>1426.6331352</c:v>
                </c:pt>
                <c:pt idx="12">
                  <c:v>1421.4265128</c:v>
                </c:pt>
                <c:pt idx="13">
                  <c:v>1416.2198904</c:v>
                </c:pt>
                <c:pt idx="14">
                  <c:v>1411.013268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586103232"/>
        <c:axId val="586105200"/>
      </c:lineChart>
      <c:catAx>
        <c:axId val="586103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  <a:endParaRPr lang="en-GB" altLang="en-US"/>
              </a:p>
            </c:rich>
          </c:tx>
          <c:layout>
            <c:manualLayout>
              <c:xMode val="edge"/>
              <c:yMode val="edge"/>
              <c:x val="0.430832987981765"/>
              <c:y val="0.716203703703704"/>
            </c:manualLayout>
          </c:layout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86105200"/>
        <c:crosses val="autoZero"/>
        <c:auto val="1"/>
        <c:lblAlgn val="ctr"/>
        <c:lblOffset val="100"/>
        <c:noMultiLvlLbl val="0"/>
      </c:catAx>
      <c:valAx>
        <c:axId val="58610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86103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WEIGHT TRANSFER FOR 1</a:t>
            </a:r>
            <a:r>
              <a:rPr lang="en-GB" altLang="en-US"/>
              <a:t>.5</a:t>
            </a:r>
            <a:r>
              <a:t>M TRACK WIDTH VS ORIGINAL TRACK WIDTH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Sheet1!$AB$46</c:f>
              <c:strCache>
                <c:ptCount val="1"/>
                <c:pt idx="0">
                  <c:v>1.5m Track LeftTransfer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Sheet1!$AB$47:$AB$61</c:f>
              <c:numCache>
                <c:formatCode>General</c:formatCode>
                <c:ptCount val="15"/>
                <c:pt idx="0">
                  <c:v>1550.6357544</c:v>
                </c:pt>
                <c:pt idx="1">
                  <c:v>1554.2485128</c:v>
                </c:pt>
                <c:pt idx="2">
                  <c:v>1557.8612712</c:v>
                </c:pt>
                <c:pt idx="3">
                  <c:v>1561.4740296</c:v>
                </c:pt>
                <c:pt idx="4">
                  <c:v>1565.086788</c:v>
                </c:pt>
                <c:pt idx="5">
                  <c:v>1568.6995464</c:v>
                </c:pt>
                <c:pt idx="6">
                  <c:v>1572.3123048</c:v>
                </c:pt>
                <c:pt idx="7">
                  <c:v>1575.9250632</c:v>
                </c:pt>
                <c:pt idx="8">
                  <c:v>1579.5378216</c:v>
                </c:pt>
                <c:pt idx="9">
                  <c:v>1583.15058</c:v>
                </c:pt>
                <c:pt idx="10">
                  <c:v>1586.7633384</c:v>
                </c:pt>
                <c:pt idx="11">
                  <c:v>1590.3760968</c:v>
                </c:pt>
                <c:pt idx="12">
                  <c:v>1593.9888552</c:v>
                </c:pt>
                <c:pt idx="13">
                  <c:v>1597.6016136</c:v>
                </c:pt>
                <c:pt idx="14">
                  <c:v>1601.214372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Sheet1!$AI$46</c:f>
              <c:strCache>
                <c:ptCount val="1"/>
                <c:pt idx="0">
                  <c:v>1.5m Track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Sheet1!$AI$47:$AI$61</c:f>
              <c:numCache>
                <c:formatCode>General</c:formatCode>
                <c:ptCount val="15"/>
                <c:pt idx="0">
                  <c:v>1485.6415224</c:v>
                </c:pt>
                <c:pt idx="1">
                  <c:v>1482.1704408</c:v>
                </c:pt>
                <c:pt idx="2">
                  <c:v>1478.6993592</c:v>
                </c:pt>
                <c:pt idx="3">
                  <c:v>1475.2282776</c:v>
                </c:pt>
                <c:pt idx="4">
                  <c:v>1471.757196</c:v>
                </c:pt>
                <c:pt idx="5">
                  <c:v>1468.2861144</c:v>
                </c:pt>
                <c:pt idx="6">
                  <c:v>1464.8150328</c:v>
                </c:pt>
                <c:pt idx="7">
                  <c:v>1461.3439512</c:v>
                </c:pt>
                <c:pt idx="8">
                  <c:v>1457.8728696</c:v>
                </c:pt>
                <c:pt idx="9">
                  <c:v>1454.401788</c:v>
                </c:pt>
                <c:pt idx="10">
                  <c:v>1450.9307064</c:v>
                </c:pt>
                <c:pt idx="11">
                  <c:v>1447.4596248</c:v>
                </c:pt>
                <c:pt idx="12">
                  <c:v>1443.9885432</c:v>
                </c:pt>
                <c:pt idx="13">
                  <c:v>1440.5174616</c:v>
                </c:pt>
                <c:pt idx="14">
                  <c:v>1437.04638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618425608"/>
        <c:axId val="618424624"/>
      </c:lineChart>
      <c:catAx>
        <c:axId val="618425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  <a:endParaRPr lang="en-GB" altLang="en-US"/>
              </a:p>
            </c:rich>
          </c:tx>
          <c:layout>
            <c:manualLayout>
              <c:xMode val="edge"/>
              <c:yMode val="edge"/>
              <c:x val="0.410610042882833"/>
              <c:y val="0.716203703703704"/>
            </c:manualLayout>
          </c:layout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18424624"/>
        <c:crosses val="autoZero"/>
        <c:auto val="1"/>
        <c:lblAlgn val="ctr"/>
        <c:lblOffset val="100"/>
        <c:noMultiLvlLbl val="0"/>
      </c:catAx>
      <c:valAx>
        <c:axId val="61842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18425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WEIGHT TRANSFER FOR </a:t>
            </a:r>
            <a:r>
              <a:rPr lang="en-GB" altLang="en-US"/>
              <a:t>2</a:t>
            </a:r>
            <a:r>
              <a:t>M TRACK WIDTH VS ORIGINAL TRACK WIDTH</a:t>
            </a:r>
          </a:p>
        </c:rich>
      </c:tx>
      <c:layout>
        <c:manualLayout>
          <c:xMode val="edge"/>
          <c:yMode val="edge"/>
          <c:x val="0.18028543444802"/>
          <c:y val="0.0407407407407407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Sheet1!$AB$62</c:f>
              <c:strCache>
                <c:ptCount val="1"/>
                <c:pt idx="0">
                  <c:v>2m Track LeftTransfer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Sheet1!$AB$63:$AB$77</c:f>
              <c:numCache>
                <c:formatCode>General</c:formatCode>
                <c:ptCount val="15"/>
                <c:pt idx="0">
                  <c:v>1549.7325648</c:v>
                </c:pt>
                <c:pt idx="1">
                  <c:v>1552.4421336</c:v>
                </c:pt>
                <c:pt idx="2">
                  <c:v>1555.1517024</c:v>
                </c:pt>
                <c:pt idx="3">
                  <c:v>1557.8612712</c:v>
                </c:pt>
                <c:pt idx="4">
                  <c:v>1560.57084</c:v>
                </c:pt>
                <c:pt idx="5">
                  <c:v>1563.2804088</c:v>
                </c:pt>
                <c:pt idx="6">
                  <c:v>1565.9899776</c:v>
                </c:pt>
                <c:pt idx="7">
                  <c:v>1568.6995464</c:v>
                </c:pt>
                <c:pt idx="8">
                  <c:v>1571.4091152</c:v>
                </c:pt>
                <c:pt idx="9">
                  <c:v>1574.118684</c:v>
                </c:pt>
                <c:pt idx="10">
                  <c:v>1576.8282528</c:v>
                </c:pt>
                <c:pt idx="11">
                  <c:v>1579.5378216</c:v>
                </c:pt>
                <c:pt idx="12">
                  <c:v>1582.2473904</c:v>
                </c:pt>
                <c:pt idx="13">
                  <c:v>1584.9569592</c:v>
                </c:pt>
                <c:pt idx="14">
                  <c:v>1587.666528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Sheet1!$AI$62</c:f>
              <c:strCache>
                <c:ptCount val="1"/>
                <c:pt idx="0">
                  <c:v>2m Track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Sheet1!$AI$63:$AI$77</c:f>
              <c:numCache>
                <c:formatCode>General</c:formatCode>
                <c:ptCount val="15"/>
                <c:pt idx="0">
                  <c:v>1486.5092928</c:v>
                </c:pt>
                <c:pt idx="1">
                  <c:v>1483.9059816</c:v>
                </c:pt>
                <c:pt idx="2">
                  <c:v>1481.3026704</c:v>
                </c:pt>
                <c:pt idx="3">
                  <c:v>1478.6993592</c:v>
                </c:pt>
                <c:pt idx="4">
                  <c:v>1476.096048</c:v>
                </c:pt>
                <c:pt idx="5">
                  <c:v>1473.4927368</c:v>
                </c:pt>
                <c:pt idx="6">
                  <c:v>1470.8894256</c:v>
                </c:pt>
                <c:pt idx="7">
                  <c:v>1468.2861144</c:v>
                </c:pt>
                <c:pt idx="8">
                  <c:v>1465.6828032</c:v>
                </c:pt>
                <c:pt idx="9">
                  <c:v>1463.079492</c:v>
                </c:pt>
                <c:pt idx="10">
                  <c:v>1460.4761808</c:v>
                </c:pt>
                <c:pt idx="11">
                  <c:v>1457.8728696</c:v>
                </c:pt>
                <c:pt idx="12">
                  <c:v>1455.2695584</c:v>
                </c:pt>
                <c:pt idx="13">
                  <c:v>1452.6662472</c:v>
                </c:pt>
                <c:pt idx="14">
                  <c:v>1450.062936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599885160"/>
        <c:axId val="599885488"/>
      </c:lineChart>
      <c:catAx>
        <c:axId val="599885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(N)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99885488"/>
        <c:crosses val="autoZero"/>
        <c:auto val="1"/>
        <c:lblAlgn val="ctr"/>
        <c:lblOffset val="100"/>
        <c:noMultiLvlLbl val="0"/>
      </c:catAx>
      <c:valAx>
        <c:axId val="599885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99885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 altLang="en-US"/>
              <a:t>WEIGHT TRANSFER FOR 0.2M COGH VS ORIGINAL COGH</a:t>
            </a:r>
            <a:endParaRPr lang="en-GB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Sheet1!$AB$82</c:f>
              <c:strCache>
                <c:ptCount val="1"/>
                <c:pt idx="0">
                  <c:v>0.2m COGH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Sheet1!$AB$83:$AB$97</c:f>
              <c:numCache>
                <c:formatCode>General</c:formatCode>
                <c:ptCount val="15"/>
                <c:pt idx="0">
                  <c:v>1548.88141081481</c:v>
                </c:pt>
                <c:pt idx="1">
                  <c:v>1550.73982562963</c:v>
                </c:pt>
                <c:pt idx="2">
                  <c:v>1552.59824044444</c:v>
                </c:pt>
                <c:pt idx="3">
                  <c:v>1554.45665525926</c:v>
                </c:pt>
                <c:pt idx="4">
                  <c:v>1556.31507007407</c:v>
                </c:pt>
                <c:pt idx="5">
                  <c:v>1558.17348488889</c:v>
                </c:pt>
                <c:pt idx="6">
                  <c:v>1560.0318997037</c:v>
                </c:pt>
                <c:pt idx="7">
                  <c:v>1561.89031451852</c:v>
                </c:pt>
                <c:pt idx="8">
                  <c:v>1563.74872933333</c:v>
                </c:pt>
                <c:pt idx="9">
                  <c:v>1565.60714414815</c:v>
                </c:pt>
                <c:pt idx="10">
                  <c:v>1567.46555896296</c:v>
                </c:pt>
                <c:pt idx="11">
                  <c:v>1569.32397377778</c:v>
                </c:pt>
                <c:pt idx="12">
                  <c:v>1571.18238859259</c:v>
                </c:pt>
                <c:pt idx="13">
                  <c:v>1573.04080340741</c:v>
                </c:pt>
                <c:pt idx="14">
                  <c:v>1574.89921822222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Sheet1!$AI$82</c:f>
              <c:strCache>
                <c:ptCount val="1"/>
                <c:pt idx="0">
                  <c:v>0.2m COGH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Sheet1!$AI$83:$AI$97</c:f>
              <c:numCache>
                <c:formatCode>General</c:formatCode>
                <c:ptCount val="15"/>
                <c:pt idx="0">
                  <c:v>1487.32706819753</c:v>
                </c:pt>
                <c:pt idx="1">
                  <c:v>1485.54153239506</c:v>
                </c:pt>
                <c:pt idx="2">
                  <c:v>1483.75599659259</c:v>
                </c:pt>
                <c:pt idx="3">
                  <c:v>1481.97046079012</c:v>
                </c:pt>
                <c:pt idx="4">
                  <c:v>1480.18492498765</c:v>
                </c:pt>
                <c:pt idx="5">
                  <c:v>1478.39938918518</c:v>
                </c:pt>
                <c:pt idx="6">
                  <c:v>1476.61385338272</c:v>
                </c:pt>
                <c:pt idx="7">
                  <c:v>1474.82831758025</c:v>
                </c:pt>
                <c:pt idx="8">
                  <c:v>1473.04278177778</c:v>
                </c:pt>
                <c:pt idx="9">
                  <c:v>1471.25724597531</c:v>
                </c:pt>
                <c:pt idx="10">
                  <c:v>1469.47171017284</c:v>
                </c:pt>
                <c:pt idx="11">
                  <c:v>1467.68617437037</c:v>
                </c:pt>
                <c:pt idx="12">
                  <c:v>1465.9006385679</c:v>
                </c:pt>
                <c:pt idx="13">
                  <c:v>1464.11510276543</c:v>
                </c:pt>
                <c:pt idx="14">
                  <c:v>1462.32956696296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624313440"/>
        <c:axId val="624309832"/>
      </c:lineChart>
      <c:catAx>
        <c:axId val="62431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 b="0"/>
                  <a:t>LATERAL G FORCE (x0.1G)</a:t>
                </a:r>
                <a:endParaRPr lang="en-GB" altLang="en-US" b="0"/>
              </a:p>
            </c:rich>
          </c:tx>
          <c:layout>
            <c:manualLayout>
              <c:xMode val="edge"/>
              <c:yMode val="edge"/>
              <c:x val="0.415417588495575"/>
              <c:y val="0.71412037037037"/>
            </c:manualLayout>
          </c:layout>
          <c:overlay val="0"/>
          <c:spPr>
            <a:noFill/>
            <a:ln>
              <a:noFill/>
            </a:ln>
            <a:effectLst/>
          </c:sp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</a:p>
        </c:txPr>
        <c:crossAx val="624309832"/>
        <c:crosses val="autoZero"/>
        <c:auto val="1"/>
        <c:lblAlgn val="ctr"/>
        <c:lblOffset val="100"/>
        <c:noMultiLvlLbl val="0"/>
      </c:catAx>
      <c:valAx>
        <c:axId val="624309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 b="0"/>
                  <a:t>WEIGHT (N)</a:t>
                </a:r>
                <a:endParaRPr lang="en-GB" altLang="en-US" b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</a:p>
        </c:txPr>
        <c:crossAx val="624313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b="1"/>
              <a:t>WEIGHT TRANSFER FOR 0.</a:t>
            </a:r>
            <a:r>
              <a:rPr lang="en-GB" altLang="en-US" b="1"/>
              <a:t>4</a:t>
            </a:r>
            <a:r>
              <a:rPr b="1"/>
              <a:t>M COGH VS ORIGINAL COGH</a:t>
            </a:r>
            <a:endParaRPr b="1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Sheet1!$AB$98</c:f>
              <c:strCache>
                <c:ptCount val="1"/>
                <c:pt idx="0">
                  <c:v>0.4m COGH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Sheet1!$AB$99:$AB$113</c:f>
              <c:numCache>
                <c:formatCode>General</c:formatCode>
                <c:ptCount val="15"/>
                <c:pt idx="0">
                  <c:v>1550.73982562963</c:v>
                </c:pt>
                <c:pt idx="1">
                  <c:v>1554.45665525926</c:v>
                </c:pt>
                <c:pt idx="2">
                  <c:v>1558.17348488889</c:v>
                </c:pt>
                <c:pt idx="3">
                  <c:v>1561.89031451852</c:v>
                </c:pt>
                <c:pt idx="4">
                  <c:v>1565.60714414815</c:v>
                </c:pt>
                <c:pt idx="5">
                  <c:v>1569.32397377778</c:v>
                </c:pt>
                <c:pt idx="6">
                  <c:v>1573.04080340741</c:v>
                </c:pt>
                <c:pt idx="7">
                  <c:v>1576.75763303704</c:v>
                </c:pt>
                <c:pt idx="8">
                  <c:v>1580.47446266667</c:v>
                </c:pt>
                <c:pt idx="9">
                  <c:v>1584.1912922963</c:v>
                </c:pt>
                <c:pt idx="10">
                  <c:v>1587.90812192593</c:v>
                </c:pt>
                <c:pt idx="11">
                  <c:v>1591.62495155556</c:v>
                </c:pt>
                <c:pt idx="12">
                  <c:v>1595.34178118519</c:v>
                </c:pt>
                <c:pt idx="13">
                  <c:v>1599.05861081481</c:v>
                </c:pt>
                <c:pt idx="14">
                  <c:v>1602.77544044444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Sheet1!$AI$98</c:f>
              <c:strCache>
                <c:ptCount val="1"/>
                <c:pt idx="0">
                  <c:v>0.4m COGH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Sheet1!$AI$99:$AI$113</c:f>
              <c:numCache>
                <c:formatCode>General</c:formatCode>
                <c:ptCount val="15"/>
                <c:pt idx="0">
                  <c:v>1485.54153239506</c:v>
                </c:pt>
                <c:pt idx="1">
                  <c:v>1481.97046079012</c:v>
                </c:pt>
                <c:pt idx="2">
                  <c:v>1478.39938918518</c:v>
                </c:pt>
                <c:pt idx="3">
                  <c:v>1474.82831758025</c:v>
                </c:pt>
                <c:pt idx="4">
                  <c:v>1471.25724597531</c:v>
                </c:pt>
                <c:pt idx="5">
                  <c:v>1467.68617437037</c:v>
                </c:pt>
                <c:pt idx="6">
                  <c:v>1464.11510276543</c:v>
                </c:pt>
                <c:pt idx="7">
                  <c:v>1460.54403116049</c:v>
                </c:pt>
                <c:pt idx="8">
                  <c:v>1456.97295955556</c:v>
                </c:pt>
                <c:pt idx="9">
                  <c:v>1453.40188795062</c:v>
                </c:pt>
                <c:pt idx="10">
                  <c:v>1449.83081634568</c:v>
                </c:pt>
                <c:pt idx="11">
                  <c:v>1446.25974474074</c:v>
                </c:pt>
                <c:pt idx="12">
                  <c:v>1442.6886731358</c:v>
                </c:pt>
                <c:pt idx="13">
                  <c:v>1439.11760153086</c:v>
                </c:pt>
                <c:pt idx="14">
                  <c:v>1435.54652992593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614485448"/>
        <c:axId val="614482824"/>
      </c:lineChart>
      <c:catAx>
        <c:axId val="614485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14482824"/>
        <c:crosses val="autoZero"/>
        <c:auto val="1"/>
        <c:lblAlgn val="ctr"/>
        <c:lblOffset val="100"/>
        <c:noMultiLvlLbl val="0"/>
      </c:catAx>
      <c:valAx>
        <c:axId val="61448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14485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altLang="en-US" b="1"/>
              <a:t>WEIGHT TRANSFER FOR 0.6M COGH VS ORIGINAL COGH</a:t>
            </a:r>
            <a:endParaRPr lang="en-GB" altLang="en-US" b="1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Sheet1!$F$31:$F$45</c:f>
              <c:numCache>
                <c:formatCode>General</c:formatCode>
                <c:ptCount val="15"/>
                <c:pt idx="0">
                  <c:v>1550.36814266667</c:v>
                </c:pt>
                <c:pt idx="1">
                  <c:v>1553.71328933333</c:v>
                </c:pt>
                <c:pt idx="2">
                  <c:v>1557.058436</c:v>
                </c:pt>
                <c:pt idx="3">
                  <c:v>1560.40358266667</c:v>
                </c:pt>
                <c:pt idx="4">
                  <c:v>1563.74872933333</c:v>
                </c:pt>
                <c:pt idx="5">
                  <c:v>1567.093876</c:v>
                </c:pt>
                <c:pt idx="6">
                  <c:v>1570.43902266667</c:v>
                </c:pt>
                <c:pt idx="7">
                  <c:v>1573.78416933333</c:v>
                </c:pt>
                <c:pt idx="8">
                  <c:v>1577.129316</c:v>
                </c:pt>
                <c:pt idx="9">
                  <c:v>1580.47446266667</c:v>
                </c:pt>
                <c:pt idx="10">
                  <c:v>1583.81960933333</c:v>
                </c:pt>
                <c:pt idx="11">
                  <c:v>1587.164756</c:v>
                </c:pt>
                <c:pt idx="12">
                  <c:v>1590.50990266667</c:v>
                </c:pt>
                <c:pt idx="13">
                  <c:v>1593.85504933333</c:v>
                </c:pt>
                <c:pt idx="14">
                  <c:v>1597.200196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Sheet1!$M$31:$M$45</c:f>
              <c:numCache>
                <c:formatCode>General</c:formatCode>
                <c:ptCount val="15"/>
                <c:pt idx="0">
                  <c:v>1485.89863955556</c:v>
                </c:pt>
                <c:pt idx="1">
                  <c:v>1482.68467511111</c:v>
                </c:pt>
                <c:pt idx="2">
                  <c:v>1479.47071066667</c:v>
                </c:pt>
                <c:pt idx="3">
                  <c:v>1476.25674622222</c:v>
                </c:pt>
                <c:pt idx="4">
                  <c:v>1473.04278177778</c:v>
                </c:pt>
                <c:pt idx="5">
                  <c:v>1469.82881733333</c:v>
                </c:pt>
                <c:pt idx="6">
                  <c:v>1466.61485288889</c:v>
                </c:pt>
                <c:pt idx="7">
                  <c:v>1463.40088844444</c:v>
                </c:pt>
                <c:pt idx="8">
                  <c:v>1460.186924</c:v>
                </c:pt>
                <c:pt idx="9">
                  <c:v>1456.97295955556</c:v>
                </c:pt>
                <c:pt idx="10">
                  <c:v>1453.75899511111</c:v>
                </c:pt>
                <c:pt idx="11">
                  <c:v>1450.54503066667</c:v>
                </c:pt>
                <c:pt idx="12">
                  <c:v>1447.33106622222</c:v>
                </c:pt>
                <c:pt idx="13">
                  <c:v>1444.11710177778</c:v>
                </c:pt>
                <c:pt idx="14">
                  <c:v>1440.90313733333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Sheet1!$AB$114</c:f>
              <c:strCache>
                <c:ptCount val="1"/>
                <c:pt idx="0">
                  <c:v>0.6m COGH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Sheet1!$AB$115:$AB$129</c:f>
              <c:numCache>
                <c:formatCode>General</c:formatCode>
                <c:ptCount val="15"/>
                <c:pt idx="0">
                  <c:v>1552.59824044444</c:v>
                </c:pt>
                <c:pt idx="1">
                  <c:v>1558.17348488889</c:v>
                </c:pt>
                <c:pt idx="2">
                  <c:v>1563.74872933333</c:v>
                </c:pt>
                <c:pt idx="3">
                  <c:v>1569.32397377778</c:v>
                </c:pt>
                <c:pt idx="4">
                  <c:v>1574.89921822222</c:v>
                </c:pt>
                <c:pt idx="5">
                  <c:v>1580.47446266667</c:v>
                </c:pt>
                <c:pt idx="6">
                  <c:v>1586.04970711111</c:v>
                </c:pt>
                <c:pt idx="7">
                  <c:v>1591.62495155556</c:v>
                </c:pt>
                <c:pt idx="8">
                  <c:v>1597.200196</c:v>
                </c:pt>
                <c:pt idx="9">
                  <c:v>1602.77544044444</c:v>
                </c:pt>
                <c:pt idx="10">
                  <c:v>1608.35068488889</c:v>
                </c:pt>
                <c:pt idx="11">
                  <c:v>1613.92592933333</c:v>
                </c:pt>
                <c:pt idx="12">
                  <c:v>1619.50117377778</c:v>
                </c:pt>
                <c:pt idx="13">
                  <c:v>1625.07641822222</c:v>
                </c:pt>
                <c:pt idx="14">
                  <c:v>1630.65166266667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Sheet1!$AI$114</c:f>
              <c:strCache>
                <c:ptCount val="1"/>
                <c:pt idx="0">
                  <c:v>0.6m COGH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Sheet1!$AI$115:$AI$129</c:f>
              <c:numCache>
                <c:formatCode>General</c:formatCode>
                <c:ptCount val="15"/>
                <c:pt idx="0">
                  <c:v>1483.75599659259</c:v>
                </c:pt>
                <c:pt idx="1">
                  <c:v>1478.39938918518</c:v>
                </c:pt>
                <c:pt idx="2">
                  <c:v>1473.04278177778</c:v>
                </c:pt>
                <c:pt idx="3">
                  <c:v>1467.68617437037</c:v>
                </c:pt>
                <c:pt idx="4">
                  <c:v>1462.32956696296</c:v>
                </c:pt>
                <c:pt idx="5">
                  <c:v>1456.97295955556</c:v>
                </c:pt>
                <c:pt idx="6">
                  <c:v>1451.61635214815</c:v>
                </c:pt>
                <c:pt idx="7">
                  <c:v>1446.25974474074</c:v>
                </c:pt>
                <c:pt idx="8">
                  <c:v>1440.90313733333</c:v>
                </c:pt>
                <c:pt idx="9">
                  <c:v>1435.54652992593</c:v>
                </c:pt>
                <c:pt idx="10">
                  <c:v>1430.18992251852</c:v>
                </c:pt>
                <c:pt idx="11">
                  <c:v>1424.83331511111</c:v>
                </c:pt>
                <c:pt idx="12">
                  <c:v>1419.4767077037</c:v>
                </c:pt>
                <c:pt idx="13">
                  <c:v>1414.1201002963</c:v>
                </c:pt>
                <c:pt idx="14">
                  <c:v>1408.76349288889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624300976"/>
        <c:axId val="624299008"/>
      </c:lineChart>
      <c:catAx>
        <c:axId val="624300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  <a:endParaRPr lang="en-GB" altLang="en-US"/>
              </a:p>
            </c:rich>
          </c:tx>
          <c:layout>
            <c:manualLayout>
              <c:xMode val="edge"/>
              <c:yMode val="edge"/>
              <c:x val="0.402237136465324"/>
              <c:y val="0.710879629629629"/>
            </c:manualLayout>
          </c:layout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24299008"/>
        <c:crosses val="autoZero"/>
        <c:auto val="1"/>
        <c:lblAlgn val="ctr"/>
        <c:lblOffset val="100"/>
        <c:noMultiLvlLbl val="0"/>
      </c:catAx>
      <c:valAx>
        <c:axId val="62429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  <a:endParaRPr lang="en-GB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24300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Front Left and Front Right Weight Transfer </a:t>
            </a:r>
            <a:r>
              <a:rPr lang="en-GB" altLang="en-US"/>
              <a:t>Under Maximum Combined G Force</a:t>
            </a:r>
            <a:endParaRPr lang="en-GB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Sheet1!$F$164</c:f>
              <c:strCache>
                <c:ptCount val="1"/>
                <c:pt idx="0">
                  <c:v>Front Left Weight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Sheet1!$F$165:$F$180</c:f>
              <c:numCache>
                <c:formatCode>General</c:formatCode>
                <c:ptCount val="16"/>
                <c:pt idx="0">
                  <c:v>1476.714996</c:v>
                </c:pt>
                <c:pt idx="1">
                  <c:v>1488.80332872873</c:v>
                </c:pt>
                <c:pt idx="2">
                  <c:v>1500.89166145746</c:v>
                </c:pt>
                <c:pt idx="3">
                  <c:v>1512.9799941862</c:v>
                </c:pt>
                <c:pt idx="4">
                  <c:v>1525.06832691493</c:v>
                </c:pt>
                <c:pt idx="5">
                  <c:v>1537.15665964366</c:v>
                </c:pt>
                <c:pt idx="6">
                  <c:v>1549.24499237239</c:v>
                </c:pt>
                <c:pt idx="7">
                  <c:v>1561.33332510112</c:v>
                </c:pt>
                <c:pt idx="8">
                  <c:v>1573.42165782986</c:v>
                </c:pt>
                <c:pt idx="9">
                  <c:v>1585.50999055859</c:v>
                </c:pt>
                <c:pt idx="10">
                  <c:v>1597.59832328732</c:v>
                </c:pt>
                <c:pt idx="11">
                  <c:v>1609.68665601605</c:v>
                </c:pt>
                <c:pt idx="12">
                  <c:v>1621.77498874479</c:v>
                </c:pt>
                <c:pt idx="13">
                  <c:v>1633.86332147352</c:v>
                </c:pt>
                <c:pt idx="14">
                  <c:v>1645.95165420225</c:v>
                </c:pt>
                <c:pt idx="15">
                  <c:v>1658.03998693098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Sheet1!$M$164</c:f>
              <c:strCache>
                <c:ptCount val="1"/>
                <c:pt idx="0">
                  <c:v>Front Right Weight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Sheet1!$M$165:$M$180</c:f>
              <c:numCache>
                <c:formatCode>General</c:formatCode>
                <c:ptCount val="16"/>
                <c:pt idx="0">
                  <c:v>1489.112604</c:v>
                </c:pt>
                <c:pt idx="1">
                  <c:v>1479.91108120895</c:v>
                </c:pt>
                <c:pt idx="2">
                  <c:v>1470.7095584179</c:v>
                </c:pt>
                <c:pt idx="3">
                  <c:v>1461.50803562686</c:v>
                </c:pt>
                <c:pt idx="4">
                  <c:v>1452.30651283581</c:v>
                </c:pt>
                <c:pt idx="5">
                  <c:v>1443.10499004476</c:v>
                </c:pt>
                <c:pt idx="6">
                  <c:v>1433.90346725371</c:v>
                </c:pt>
                <c:pt idx="7">
                  <c:v>1424.70194446266</c:v>
                </c:pt>
                <c:pt idx="8">
                  <c:v>1415.50042167161</c:v>
                </c:pt>
                <c:pt idx="9">
                  <c:v>1406.29889888057</c:v>
                </c:pt>
                <c:pt idx="10">
                  <c:v>1397.09737608952</c:v>
                </c:pt>
                <c:pt idx="11">
                  <c:v>1387.89585329847</c:v>
                </c:pt>
                <c:pt idx="12">
                  <c:v>1378.69433050742</c:v>
                </c:pt>
                <c:pt idx="13">
                  <c:v>1369.49280771637</c:v>
                </c:pt>
                <c:pt idx="14">
                  <c:v>1360.29128492532</c:v>
                </c:pt>
                <c:pt idx="15">
                  <c:v>1351.08976213428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208608176"/>
        <c:axId val="889518424"/>
      </c:lineChart>
      <c:catAx>
        <c:axId val="20860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889518424"/>
        <c:crosses val="autoZero"/>
        <c:auto val="1"/>
        <c:lblAlgn val="ctr"/>
        <c:lblOffset val="100"/>
        <c:noMultiLvlLbl val="0"/>
      </c:catAx>
      <c:valAx>
        <c:axId val="889518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0860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altLang="en-US"/>
              <a:t>Rear Left and Rear Right weight transfer Under Maximum Combined G Force</a:t>
            </a:r>
            <a:endParaRPr lang="en-GB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Sheet1!$F$181</c:f>
              <c:strCache>
                <c:ptCount val="1"/>
                <c:pt idx="0">
                  <c:v>Rear Left Weight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Sheet1!$F$182:$F$197</c:f>
              <c:numCache>
                <c:formatCode>General</c:formatCode>
                <c:ptCount val="16"/>
                <c:pt idx="0">
                  <c:v>1665.231804</c:v>
                </c:pt>
                <c:pt idx="1">
                  <c:v>1674.1876408389</c:v>
                </c:pt>
                <c:pt idx="2">
                  <c:v>1683.14347767781</c:v>
                </c:pt>
                <c:pt idx="3">
                  <c:v>1692.09931451671</c:v>
                </c:pt>
                <c:pt idx="4">
                  <c:v>1701.05515135562</c:v>
                </c:pt>
                <c:pt idx="5">
                  <c:v>1710.01098819452</c:v>
                </c:pt>
                <c:pt idx="6">
                  <c:v>1718.96682503343</c:v>
                </c:pt>
                <c:pt idx="7">
                  <c:v>1727.92266187233</c:v>
                </c:pt>
                <c:pt idx="8">
                  <c:v>1736.87849871124</c:v>
                </c:pt>
                <c:pt idx="9">
                  <c:v>1745.83433555014</c:v>
                </c:pt>
                <c:pt idx="10">
                  <c:v>1754.79017238905</c:v>
                </c:pt>
                <c:pt idx="11">
                  <c:v>1763.74600922795</c:v>
                </c:pt>
                <c:pt idx="12">
                  <c:v>1772.70184606686</c:v>
                </c:pt>
                <c:pt idx="13">
                  <c:v>1781.65768290576</c:v>
                </c:pt>
                <c:pt idx="14">
                  <c:v>1790.61351974467</c:v>
                </c:pt>
                <c:pt idx="15">
                  <c:v>1799.56935658357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Sheet1!$M$181</c:f>
              <c:strCache>
                <c:ptCount val="1"/>
                <c:pt idx="0">
                  <c:v>Rear Right Weight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Sheet1!$M$182:$M$197</c:f>
              <c:numCache>
                <c:formatCode>General</c:formatCode>
                <c:ptCount val="16"/>
                <c:pt idx="0">
                  <c:v>1599.928596</c:v>
                </c:pt>
                <c:pt idx="1">
                  <c:v>1587.7174202952</c:v>
                </c:pt>
                <c:pt idx="2">
                  <c:v>1575.50624459039</c:v>
                </c:pt>
                <c:pt idx="3">
                  <c:v>1563.29506888559</c:v>
                </c:pt>
                <c:pt idx="4">
                  <c:v>1551.08389318079</c:v>
                </c:pt>
                <c:pt idx="5">
                  <c:v>1538.87271747598</c:v>
                </c:pt>
                <c:pt idx="6">
                  <c:v>1526.66154177118</c:v>
                </c:pt>
                <c:pt idx="7">
                  <c:v>1514.45036606637</c:v>
                </c:pt>
                <c:pt idx="8">
                  <c:v>1502.23919036157</c:v>
                </c:pt>
                <c:pt idx="9">
                  <c:v>1490.02801465677</c:v>
                </c:pt>
                <c:pt idx="10">
                  <c:v>1477.81683895196</c:v>
                </c:pt>
                <c:pt idx="11">
                  <c:v>1465.60566324716</c:v>
                </c:pt>
                <c:pt idx="12">
                  <c:v>1453.39448754236</c:v>
                </c:pt>
                <c:pt idx="13">
                  <c:v>1441.18331183755</c:v>
                </c:pt>
                <c:pt idx="14">
                  <c:v>1428.97213613275</c:v>
                </c:pt>
                <c:pt idx="15">
                  <c:v>1416.76096042794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807588927"/>
        <c:axId val="14196122"/>
      </c:lineChart>
      <c:catAx>
        <c:axId val="807588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196122"/>
        <c:crosses val="autoZero"/>
        <c:auto val="1"/>
        <c:lblAlgn val="ctr"/>
        <c:lblOffset val="100"/>
        <c:noMultiLvlLbl val="0"/>
      </c:catAx>
      <c:valAx>
        <c:axId val="1419612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807588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9.xml"/><Relationship Id="rId8" Type="http://schemas.openxmlformats.org/officeDocument/2006/relationships/chart" Target="../charts/chart8.xml"/><Relationship Id="rId7" Type="http://schemas.openxmlformats.org/officeDocument/2006/relationships/chart" Target="../charts/chart7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4" Type="http://schemas.openxmlformats.org/officeDocument/2006/relationships/chart" Target="../charts/chart14.xml"/><Relationship Id="rId13" Type="http://schemas.openxmlformats.org/officeDocument/2006/relationships/chart" Target="../charts/chart13.xml"/><Relationship Id="rId12" Type="http://schemas.openxmlformats.org/officeDocument/2006/relationships/chart" Target="../charts/chart12.xml"/><Relationship Id="rId11" Type="http://schemas.openxmlformats.org/officeDocument/2006/relationships/chart" Target="../charts/chart11.xml"/><Relationship Id="rId10" Type="http://schemas.openxmlformats.org/officeDocument/2006/relationships/chart" Target="../charts/chart10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1210236</xdr:colOff>
      <xdr:row>24</xdr:row>
      <xdr:rowOff>169208</xdr:rowOff>
    </xdr:from>
    <xdr:to>
      <xdr:col>21</xdr:col>
      <xdr:colOff>302560</xdr:colOff>
      <xdr:row>39</xdr:row>
      <xdr:rowOff>54908</xdr:rowOff>
    </xdr:to>
    <xdr:graphicFrame>
      <xdr:nvGraphicFramePr>
        <xdr:cNvPr id="3" name="Chart 2"/>
        <xdr:cNvGraphicFramePr/>
      </xdr:nvGraphicFramePr>
      <xdr:xfrm>
        <a:off x="14963775" y="4740910"/>
        <a:ext cx="4550410" cy="29337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1221441</xdr:colOff>
      <xdr:row>39</xdr:row>
      <xdr:rowOff>180414</xdr:rowOff>
    </xdr:from>
    <xdr:to>
      <xdr:col>21</xdr:col>
      <xdr:colOff>313765</xdr:colOff>
      <xdr:row>54</xdr:row>
      <xdr:rowOff>66114</xdr:rowOff>
    </xdr:to>
    <xdr:graphicFrame>
      <xdr:nvGraphicFramePr>
        <xdr:cNvPr id="4" name="Chart 3"/>
        <xdr:cNvGraphicFramePr/>
      </xdr:nvGraphicFramePr>
      <xdr:xfrm>
        <a:off x="14975205" y="7800340"/>
        <a:ext cx="455041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1210236</xdr:colOff>
      <xdr:row>55</xdr:row>
      <xdr:rowOff>180414</xdr:rowOff>
    </xdr:from>
    <xdr:to>
      <xdr:col>21</xdr:col>
      <xdr:colOff>302560</xdr:colOff>
      <xdr:row>70</xdr:row>
      <xdr:rowOff>66114</xdr:rowOff>
    </xdr:to>
    <xdr:graphicFrame>
      <xdr:nvGraphicFramePr>
        <xdr:cNvPr id="5" name="Chart 4"/>
        <xdr:cNvGraphicFramePr/>
      </xdr:nvGraphicFramePr>
      <xdr:xfrm>
        <a:off x="14963775" y="10848340"/>
        <a:ext cx="455041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13607</xdr:colOff>
      <xdr:row>72</xdr:row>
      <xdr:rowOff>2721</xdr:rowOff>
    </xdr:from>
    <xdr:to>
      <xdr:col>21</xdr:col>
      <xdr:colOff>299357</xdr:colOff>
      <xdr:row>86</xdr:row>
      <xdr:rowOff>78921</xdr:rowOff>
    </xdr:to>
    <xdr:graphicFrame>
      <xdr:nvGraphicFramePr>
        <xdr:cNvPr id="10" name="Chart 9"/>
        <xdr:cNvGraphicFramePr/>
      </xdr:nvGraphicFramePr>
      <xdr:xfrm>
        <a:off x="14996160" y="13909040"/>
        <a:ext cx="451485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1143000</xdr:colOff>
      <xdr:row>89</xdr:row>
      <xdr:rowOff>36738</xdr:rowOff>
    </xdr:from>
    <xdr:to>
      <xdr:col>21</xdr:col>
      <xdr:colOff>258535</xdr:colOff>
      <xdr:row>103</xdr:row>
      <xdr:rowOff>112938</xdr:rowOff>
    </xdr:to>
    <xdr:graphicFrame>
      <xdr:nvGraphicFramePr>
        <xdr:cNvPr id="2" name="Chart 1"/>
        <xdr:cNvGraphicFramePr/>
      </xdr:nvGraphicFramePr>
      <xdr:xfrm>
        <a:off x="14897100" y="17181195"/>
        <a:ext cx="457327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1172256</xdr:colOff>
      <xdr:row>104</xdr:row>
      <xdr:rowOff>89126</xdr:rowOff>
    </xdr:from>
    <xdr:to>
      <xdr:col>21</xdr:col>
      <xdr:colOff>286430</xdr:colOff>
      <xdr:row>118</xdr:row>
      <xdr:rowOff>165326</xdr:rowOff>
    </xdr:to>
    <xdr:graphicFrame>
      <xdr:nvGraphicFramePr>
        <xdr:cNvPr id="6" name="Chart 5"/>
        <xdr:cNvGraphicFramePr/>
      </xdr:nvGraphicFramePr>
      <xdr:xfrm>
        <a:off x="14926310" y="20091400"/>
        <a:ext cx="4572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38</xdr:col>
      <xdr:colOff>150880</xdr:colOff>
      <xdr:row>28</xdr:row>
      <xdr:rowOff>83163</xdr:rowOff>
    </xdr:from>
    <xdr:to>
      <xdr:col>45</xdr:col>
      <xdr:colOff>538282</xdr:colOff>
      <xdr:row>42</xdr:row>
      <xdr:rowOff>159363</xdr:rowOff>
    </xdr:to>
    <xdr:graphicFrame>
      <xdr:nvGraphicFramePr>
        <xdr:cNvPr id="14" name="Chart 13"/>
        <xdr:cNvGraphicFramePr/>
      </xdr:nvGraphicFramePr>
      <xdr:xfrm>
        <a:off x="33535620" y="5607050"/>
        <a:ext cx="4587875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38</xdr:col>
      <xdr:colOff>201930</xdr:colOff>
      <xdr:row>46</xdr:row>
      <xdr:rowOff>103505</xdr:rowOff>
    </xdr:from>
    <xdr:to>
      <xdr:col>45</xdr:col>
      <xdr:colOff>582930</xdr:colOff>
      <xdr:row>60</xdr:row>
      <xdr:rowOff>179705</xdr:rowOff>
    </xdr:to>
    <xdr:graphicFrame>
      <xdr:nvGraphicFramePr>
        <xdr:cNvPr id="16" name="Chart 15"/>
        <xdr:cNvGraphicFramePr/>
      </xdr:nvGraphicFramePr>
      <xdr:xfrm>
        <a:off x="33587055" y="9057005"/>
        <a:ext cx="4581525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38</xdr:col>
      <xdr:colOff>241437</xdr:colOff>
      <xdr:row>62</xdr:row>
      <xdr:rowOff>150364</xdr:rowOff>
    </xdr:from>
    <xdr:to>
      <xdr:col>45</xdr:col>
      <xdr:colOff>570482</xdr:colOff>
      <xdr:row>77</xdr:row>
      <xdr:rowOff>36064</xdr:rowOff>
    </xdr:to>
    <xdr:graphicFrame>
      <xdr:nvGraphicFramePr>
        <xdr:cNvPr id="17" name="Chart 16"/>
        <xdr:cNvGraphicFramePr/>
      </xdr:nvGraphicFramePr>
      <xdr:xfrm>
        <a:off x="33626425" y="12151360"/>
        <a:ext cx="4529455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38</xdr:col>
      <xdr:colOff>319767</xdr:colOff>
      <xdr:row>82</xdr:row>
      <xdr:rowOff>172809</xdr:rowOff>
    </xdr:from>
    <xdr:to>
      <xdr:col>46</xdr:col>
      <xdr:colOff>102052</xdr:colOff>
      <xdr:row>97</xdr:row>
      <xdr:rowOff>58509</xdr:rowOff>
    </xdr:to>
    <xdr:graphicFrame>
      <xdr:nvGraphicFramePr>
        <xdr:cNvPr id="19" name="Chart 18"/>
        <xdr:cNvGraphicFramePr/>
      </xdr:nvGraphicFramePr>
      <xdr:xfrm>
        <a:off x="33704530" y="15984220"/>
        <a:ext cx="4582795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38</xdr:col>
      <xdr:colOff>347383</xdr:colOff>
      <xdr:row>98</xdr:row>
      <xdr:rowOff>180414</xdr:rowOff>
    </xdr:from>
    <xdr:to>
      <xdr:col>46</xdr:col>
      <xdr:colOff>78441</xdr:colOff>
      <xdr:row>113</xdr:row>
      <xdr:rowOff>66114</xdr:rowOff>
    </xdr:to>
    <xdr:graphicFrame>
      <xdr:nvGraphicFramePr>
        <xdr:cNvPr id="22" name="Chart 21"/>
        <xdr:cNvGraphicFramePr/>
      </xdr:nvGraphicFramePr>
      <xdr:xfrm>
        <a:off x="33732470" y="19039840"/>
        <a:ext cx="453136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38</xdr:col>
      <xdr:colOff>425824</xdr:colOff>
      <xdr:row>115</xdr:row>
      <xdr:rowOff>1120</xdr:rowOff>
    </xdr:from>
    <xdr:to>
      <xdr:col>46</xdr:col>
      <xdr:colOff>156882</xdr:colOff>
      <xdr:row>129</xdr:row>
      <xdr:rowOff>77320</xdr:rowOff>
    </xdr:to>
    <xdr:graphicFrame>
      <xdr:nvGraphicFramePr>
        <xdr:cNvPr id="23" name="Chart 22"/>
        <xdr:cNvGraphicFramePr/>
      </xdr:nvGraphicFramePr>
      <xdr:xfrm>
        <a:off x="33810575" y="22098635"/>
        <a:ext cx="4531995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553720</xdr:colOff>
      <xdr:row>163</xdr:row>
      <xdr:rowOff>38735</xdr:rowOff>
    </xdr:from>
    <xdr:to>
      <xdr:col>20</xdr:col>
      <xdr:colOff>277495</xdr:colOff>
      <xdr:row>177</xdr:row>
      <xdr:rowOff>114935</xdr:rowOff>
    </xdr:to>
    <xdr:graphicFrame>
      <xdr:nvGraphicFramePr>
        <xdr:cNvPr id="12" name="Chart 11"/>
        <xdr:cNvGraphicFramePr/>
      </xdr:nvGraphicFramePr>
      <xdr:xfrm>
        <a:off x="13698220" y="31280735"/>
        <a:ext cx="4572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567690</xdr:colOff>
      <xdr:row>179</xdr:row>
      <xdr:rowOff>52705</xdr:rowOff>
    </xdr:from>
    <xdr:to>
      <xdr:col>20</xdr:col>
      <xdr:colOff>291465</xdr:colOff>
      <xdr:row>193</xdr:row>
      <xdr:rowOff>128905</xdr:rowOff>
    </xdr:to>
    <xdr:graphicFrame>
      <xdr:nvGraphicFramePr>
        <xdr:cNvPr id="13" name="Chart 12"/>
        <xdr:cNvGraphicFramePr/>
      </xdr:nvGraphicFramePr>
      <xdr:xfrm>
        <a:off x="13712190" y="34342705"/>
        <a:ext cx="4572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A457"/>
  <sheetViews>
    <sheetView tabSelected="1" zoomScale="85" zoomScaleNormal="85" topLeftCell="A163" workbookViewId="0">
      <selection activeCell="M182" sqref="M182"/>
    </sheetView>
  </sheetViews>
  <sheetFormatPr defaultColWidth="9" defaultRowHeight="15"/>
  <cols>
    <col min="1" max="1" width="18.2857142857143" customWidth="1"/>
    <col min="2" max="2" width="7.71428571428571" customWidth="1"/>
    <col min="3" max="3" width="12.8571428571429"/>
    <col min="4" max="4" width="11.4285714285714" customWidth="1"/>
    <col min="6" max="6" width="31.8571428571429" customWidth="1"/>
    <col min="7" max="7" width="9.14285714285714" customWidth="1"/>
    <col min="8" max="8" width="18.2857142857143" customWidth="1"/>
    <col min="9" max="10" width="12.8571428571429"/>
    <col min="11" max="11" width="11.8571428571429" customWidth="1"/>
    <col min="13" max="13" width="32" customWidth="1"/>
    <col min="14" max="14" width="9.14285714285714" customWidth="1"/>
    <col min="15" max="15" width="18.4285714285714" customWidth="1"/>
    <col min="19" max="19" width="9.14285714285714" customWidth="1"/>
    <col min="21" max="21" width="18.2857142857143" customWidth="1"/>
    <col min="23" max="23" width="18" customWidth="1"/>
    <col min="25" max="25" width="12.1428571428571" customWidth="1"/>
    <col min="28" max="28" width="27.1428571428571" customWidth="1"/>
    <col min="30" max="30" width="18" customWidth="1"/>
    <col min="32" max="32" width="11.2857142857143" customWidth="1"/>
    <col min="35" max="35" width="27" customWidth="1"/>
  </cols>
  <sheetData>
    <row r="1" spans="1:53">
      <c r="A1" s="1" t="s">
        <v>0</v>
      </c>
      <c r="B1" s="1" t="s">
        <v>1</v>
      </c>
      <c r="C1" s="2" t="s">
        <v>2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>
      <c r="A2" s="1" t="s">
        <v>3</v>
      </c>
      <c r="B2" s="1" t="s">
        <v>4</v>
      </c>
      <c r="C2" s="2">
        <v>628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>
      <c r="A3" s="1" t="s">
        <v>5</v>
      </c>
      <c r="B3" s="1" t="s">
        <v>6</v>
      </c>
      <c r="C3" s="2">
        <v>2.8</v>
      </c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>
      <c r="A4" s="1" t="s">
        <v>7</v>
      </c>
      <c r="B4" s="1" t="s">
        <v>6</v>
      </c>
      <c r="C4" s="2">
        <v>0.36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</row>
    <row r="5" spans="1:53">
      <c r="A5" s="1" t="s">
        <v>8</v>
      </c>
      <c r="B5" s="1" t="s">
        <v>9</v>
      </c>
      <c r="C5" s="2">
        <v>0.47</v>
      </c>
      <c r="D5" s="3"/>
      <c r="E5" s="4">
        <v>0.53</v>
      </c>
      <c r="F5" s="4" t="s">
        <v>10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>
      <c r="A6" s="1" t="s">
        <v>11</v>
      </c>
      <c r="B6" s="1" t="s">
        <v>9</v>
      </c>
      <c r="C6" s="2">
        <v>0.51</v>
      </c>
      <c r="D6" s="3"/>
      <c r="E6" s="4">
        <v>0.49</v>
      </c>
      <c r="F6" s="4" t="s">
        <v>12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>
      <c r="A7" s="1" t="s">
        <v>13</v>
      </c>
      <c r="B7" s="1" t="s">
        <v>6</v>
      </c>
      <c r="C7" s="2">
        <v>1.62</v>
      </c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>
      <c r="A8" s="1" t="s">
        <v>14</v>
      </c>
      <c r="B8" s="1" t="s">
        <v>15</v>
      </c>
      <c r="C8" s="2">
        <v>-0.62</v>
      </c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9" spans="1:53">
      <c r="A9" s="1" t="s">
        <v>16</v>
      </c>
      <c r="B9" s="1" t="s">
        <v>17</v>
      </c>
      <c r="C9" s="2">
        <v>1.2</v>
      </c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</row>
    <row r="10" spans="1:53">
      <c r="A10" s="1" t="s">
        <v>18</v>
      </c>
      <c r="B10" s="1" t="s">
        <v>19</v>
      </c>
      <c r="C10" s="2">
        <v>1.223</v>
      </c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</row>
    <row r="11" spans="1:53">
      <c r="A11" s="1" t="s">
        <v>20</v>
      </c>
      <c r="B11" s="1" t="s">
        <v>9</v>
      </c>
      <c r="C11" s="2">
        <v>0.42</v>
      </c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</row>
    <row r="12" spans="1:53">
      <c r="A12" s="1" t="s">
        <v>21</v>
      </c>
      <c r="B12" s="1" t="s">
        <v>15</v>
      </c>
      <c r="C12" s="2">
        <v>1.5</v>
      </c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</row>
    <row r="13" spans="1:53">
      <c r="A13" s="1" t="s">
        <v>22</v>
      </c>
      <c r="B13" s="1" t="s">
        <v>23</v>
      </c>
      <c r="C13" s="2">
        <v>9.81</v>
      </c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</row>
    <row r="14" spans="1:53">
      <c r="A14" s="4"/>
      <c r="B14" s="4"/>
      <c r="C14" s="4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</row>
    <row r="15" spans="1:53">
      <c r="A15" s="5" t="s">
        <v>24</v>
      </c>
      <c r="B15" s="5" t="s">
        <v>1</v>
      </c>
      <c r="C15" s="5" t="s">
        <v>2</v>
      </c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</row>
    <row r="16" spans="1:53">
      <c r="A16" s="6" t="s">
        <v>25</v>
      </c>
      <c r="B16" s="6" t="s">
        <v>26</v>
      </c>
      <c r="C16" s="6">
        <f>((C2*C5)*C6)*9.81</f>
        <v>1476.714996</v>
      </c>
      <c r="D16" s="3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</row>
    <row r="17" spans="1:53">
      <c r="A17" s="6" t="s">
        <v>27</v>
      </c>
      <c r="B17" s="6" t="s">
        <v>26</v>
      </c>
      <c r="C17" s="6">
        <f>((C2*C5)*0.49)*9.81</f>
        <v>1418.804604</v>
      </c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</row>
    <row r="18" spans="1:53">
      <c r="A18" s="7"/>
      <c r="B18" s="7"/>
      <c r="C18" s="7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</row>
    <row r="19" spans="1:53">
      <c r="A19" s="5" t="s">
        <v>28</v>
      </c>
      <c r="B19" s="5" t="s">
        <v>1</v>
      </c>
      <c r="C19" s="5" t="s">
        <v>2</v>
      </c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</row>
    <row r="20" spans="1:53">
      <c r="A20" s="6" t="s">
        <v>29</v>
      </c>
      <c r="B20" s="6" t="s">
        <v>26</v>
      </c>
      <c r="C20" s="6">
        <f>((C2*0.53)*C6)*9.81</f>
        <v>1665.231804</v>
      </c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</row>
    <row r="21" spans="1:53">
      <c r="A21" s="6" t="s">
        <v>30</v>
      </c>
      <c r="B21" s="6" t="s">
        <v>26</v>
      </c>
      <c r="C21" s="6">
        <f>((C2*0.53)*0.49)*9.81</f>
        <v>1599.928596</v>
      </c>
      <c r="D21" s="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</row>
    <row r="22" spans="1:53">
      <c r="A22" s="4"/>
      <c r="B22" s="4"/>
      <c r="C22" s="4"/>
      <c r="D22" s="3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3">
      <c r="A23" s="5" t="s">
        <v>31</v>
      </c>
      <c r="B23" s="5" t="s">
        <v>1</v>
      </c>
      <c r="C23" s="5" t="s">
        <v>2</v>
      </c>
      <c r="D23" s="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</row>
    <row r="24" spans="1:53">
      <c r="A24" s="6" t="s">
        <v>32</v>
      </c>
      <c r="B24" s="6" t="s">
        <v>26</v>
      </c>
      <c r="C24" s="6">
        <f>C8*(0.5*C10*(30^2))*C9</f>
        <v>-409.4604</v>
      </c>
      <c r="D24" s="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</row>
    <row r="25" spans="1:5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</row>
    <row r="26" ht="30" customHeight="1" spans="1:53">
      <c r="A26" s="4"/>
      <c r="B26" s="4"/>
      <c r="C26" s="4"/>
      <c r="D26" s="4"/>
      <c r="E26" s="4"/>
      <c r="F26" s="8" t="s">
        <v>33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3"/>
      <c r="Y26" s="4"/>
      <c r="Z26" s="4"/>
      <c r="AA26" s="4"/>
      <c r="AB26" s="17" t="s">
        <v>34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</row>
    <row r="27" spans="1:5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</row>
    <row r="28" spans="1:5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</row>
    <row r="29" spans="1:5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</row>
    <row r="30" spans="1:53">
      <c r="A30" s="5" t="s">
        <v>35</v>
      </c>
      <c r="B30" s="5" t="s">
        <v>36</v>
      </c>
      <c r="C30" s="5" t="s">
        <v>37</v>
      </c>
      <c r="D30" s="5" t="s">
        <v>38</v>
      </c>
      <c r="E30" s="5" t="s">
        <v>1</v>
      </c>
      <c r="F30" s="5" t="s">
        <v>39</v>
      </c>
      <c r="G30" s="4">
        <f>F45-F31</f>
        <v>46.8320533333333</v>
      </c>
      <c r="H30" s="9" t="s">
        <v>40</v>
      </c>
      <c r="I30" s="5" t="s">
        <v>36</v>
      </c>
      <c r="J30" s="5" t="s">
        <v>37</v>
      </c>
      <c r="K30" s="5" t="s">
        <v>38</v>
      </c>
      <c r="L30" s="5" t="s">
        <v>1</v>
      </c>
      <c r="M30" s="5" t="s">
        <v>41</v>
      </c>
      <c r="N30" s="15" t="s">
        <v>42</v>
      </c>
      <c r="O30" s="4">
        <f>N45-N31</f>
        <v>91.8275555555554</v>
      </c>
      <c r="P30" s="4"/>
      <c r="Q30" s="4"/>
      <c r="R30" s="4"/>
      <c r="S30" s="4"/>
      <c r="T30" s="4"/>
      <c r="U30" s="4"/>
      <c r="V30" s="4"/>
      <c r="W30" s="5" t="s">
        <v>35</v>
      </c>
      <c r="X30" s="5" t="s">
        <v>36</v>
      </c>
      <c r="Y30" s="5" t="s">
        <v>38</v>
      </c>
      <c r="Z30" s="18" t="s">
        <v>43</v>
      </c>
      <c r="AA30" s="18" t="s">
        <v>44</v>
      </c>
      <c r="AB30" s="12" t="s">
        <v>45</v>
      </c>
      <c r="AC30" s="4">
        <f>AB45-AB31</f>
        <v>75.8679264</v>
      </c>
      <c r="AD30" s="9" t="s">
        <v>40</v>
      </c>
      <c r="AE30" s="5" t="s">
        <v>36</v>
      </c>
      <c r="AF30" s="5" t="s">
        <v>38</v>
      </c>
      <c r="AG30" s="18" t="s">
        <v>43</v>
      </c>
      <c r="AH30" s="18" t="s">
        <v>44</v>
      </c>
      <c r="AI30" s="12" t="s">
        <v>46</v>
      </c>
      <c r="AJ30" s="4">
        <f>AI45-AI31</f>
        <v>-72.8927136</v>
      </c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</row>
    <row r="31" spans="1:53">
      <c r="A31" s="10"/>
      <c r="B31" s="6">
        <v>0.1</v>
      </c>
      <c r="C31" s="6">
        <v>0</v>
      </c>
      <c r="D31" s="6">
        <v>30</v>
      </c>
      <c r="E31" s="6" t="s">
        <v>26</v>
      </c>
      <c r="F31" s="2">
        <f>$C$16+(($C$2*$I31*$C$4)/$C$7)*0.51*0.47-(($C$8*0.5*(D31^2)*$C$9*$C$11)/2)</f>
        <v>1550.36814266667</v>
      </c>
      <c r="G31" s="4"/>
      <c r="H31" s="10"/>
      <c r="I31" s="6">
        <v>0.1</v>
      </c>
      <c r="J31" s="6">
        <v>0</v>
      </c>
      <c r="K31" s="6">
        <v>30</v>
      </c>
      <c r="L31" s="6" t="s">
        <v>26</v>
      </c>
      <c r="M31" s="16">
        <f>$C$17-(($C$2*I31*$C$4)/$C$7)*0.47*0.49-(($C$8*0.5*(K31^2)*$C$9*$C$11)/2)</f>
        <v>1485.89863955556</v>
      </c>
      <c r="N31" s="6">
        <f t="shared" ref="N31:N45" si="0">F31-M31</f>
        <v>64.4695031111146</v>
      </c>
      <c r="O31" s="4"/>
      <c r="P31" s="4"/>
      <c r="Q31" s="4"/>
      <c r="R31" s="4"/>
      <c r="S31" s="4"/>
      <c r="T31" s="4"/>
      <c r="U31" s="4"/>
      <c r="V31" s="4"/>
      <c r="W31" s="13"/>
      <c r="X31" s="6">
        <v>0.1</v>
      </c>
      <c r="Y31" s="6">
        <v>30</v>
      </c>
      <c r="Z31" s="6">
        <v>1</v>
      </c>
      <c r="AA31" s="19">
        <v>0.36</v>
      </c>
      <c r="AB31" s="2">
        <f>$C$16+(($C$2*$I31*$C$4)/Z31)*0.51*0.47-(($C$8*0.5*(D31^2)*$C$9*$C$11)/2)</f>
        <v>1552.4421336</v>
      </c>
      <c r="AD31" s="13"/>
      <c r="AE31" s="6">
        <v>0.1</v>
      </c>
      <c r="AF31" s="6">
        <v>30</v>
      </c>
      <c r="AG31" s="6">
        <v>1</v>
      </c>
      <c r="AH31" s="19">
        <v>0.36</v>
      </c>
      <c r="AI31" s="16">
        <f>$C$17-(($C$2*I31*$C$4)/AG31)*0.47*0.49-(($C$8*0.5*(D31^2)*$C$9*$C$11)/2)</f>
        <v>1483.9059816</v>
      </c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</row>
    <row r="32" spans="1:53">
      <c r="A32" s="10"/>
      <c r="B32" s="6">
        <f t="shared" ref="B32:B45" si="1">B31+0.1</f>
        <v>0.2</v>
      </c>
      <c r="C32" s="6">
        <v>0</v>
      </c>
      <c r="D32" s="6">
        <f>D31</f>
        <v>30</v>
      </c>
      <c r="E32" s="6" t="s">
        <v>26</v>
      </c>
      <c r="F32" s="2">
        <f>$C$16+(($C$2*$I32*$C$4)/$C$7)*0.51*0.47-(($C$8*0.5*(D32^2)*$C$9*$C$11)/2)</f>
        <v>1553.71328933333</v>
      </c>
      <c r="G32" s="4"/>
      <c r="H32" s="10"/>
      <c r="I32" s="6">
        <f t="shared" ref="I32:I45" si="2">I31+0.1</f>
        <v>0.2</v>
      </c>
      <c r="J32" s="6">
        <v>0</v>
      </c>
      <c r="K32" s="6">
        <f t="shared" ref="K32:K45" si="3">K31</f>
        <v>30</v>
      </c>
      <c r="L32" s="6" t="s">
        <v>26</v>
      </c>
      <c r="M32" s="16">
        <f t="shared" ref="M32:M45" si="4">$C$17-(($C$2*I32*$C$4)/$C$7)*0.47*0.49-(($C$8*0.5*(K32^2)*$C$9*$C$11)/2)</f>
        <v>1482.68467511111</v>
      </c>
      <c r="N32" s="6">
        <f t="shared" si="0"/>
        <v>71.0286142222201</v>
      </c>
      <c r="O32" s="4"/>
      <c r="P32" s="4"/>
      <c r="Q32" s="4"/>
      <c r="R32" s="4"/>
      <c r="S32" s="4"/>
      <c r="T32" s="4"/>
      <c r="U32" s="4"/>
      <c r="V32" s="4"/>
      <c r="W32" s="10"/>
      <c r="X32" s="6">
        <f t="shared" ref="X32:X45" si="5">X31+0.1</f>
        <v>0.2</v>
      </c>
      <c r="Y32" s="6">
        <f>Y31</f>
        <v>30</v>
      </c>
      <c r="Z32" s="6">
        <f>Z31</f>
        <v>1</v>
      </c>
      <c r="AA32" s="19">
        <v>0.36</v>
      </c>
      <c r="AB32" s="2">
        <f t="shared" ref="AB32:AB45" si="6">$C$16+(($C$2*$I32*$C$4)/Z32)*0.51*0.47-(($C$8*0.5*(D32^2)*$C$9*$C$11)/2)</f>
        <v>1557.8612712</v>
      </c>
      <c r="AC32" s="4"/>
      <c r="AD32" s="10"/>
      <c r="AE32" s="6">
        <f t="shared" ref="AE32:AE45" si="7">AE31+0.1</f>
        <v>0.2</v>
      </c>
      <c r="AF32" s="6">
        <f>AF31</f>
        <v>30</v>
      </c>
      <c r="AG32" s="6">
        <f>AG31</f>
        <v>1</v>
      </c>
      <c r="AH32" s="19">
        <v>0.36</v>
      </c>
      <c r="AI32" s="16">
        <f t="shared" ref="AI32:AI45" si="8">$C$17-(($C$2*I32*$C$4)/AG32)*0.47*0.49-(($C$8*0.5*(D32^2)*$C$9*$C$11)/2)</f>
        <v>1478.6993592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</row>
    <row r="33" spans="1:53">
      <c r="A33" s="10"/>
      <c r="B33" s="6">
        <f t="shared" si="1"/>
        <v>0.3</v>
      </c>
      <c r="C33" s="6">
        <v>0</v>
      </c>
      <c r="D33" s="6">
        <f t="shared" ref="D33:D45" si="9">D32</f>
        <v>30</v>
      </c>
      <c r="E33" s="6" t="s">
        <v>26</v>
      </c>
      <c r="F33" s="2">
        <f>$C$16+(($C$2*$I33*$C$4)/$C$7)*0.51*0.47-(($C$8*0.5*(D33^2)*$C$9*$C$11)/2)</f>
        <v>1557.058436</v>
      </c>
      <c r="G33" s="4"/>
      <c r="H33" s="10"/>
      <c r="I33" s="6">
        <f t="shared" si="2"/>
        <v>0.3</v>
      </c>
      <c r="J33" s="6">
        <v>0</v>
      </c>
      <c r="K33" s="6">
        <f t="shared" si="3"/>
        <v>30</v>
      </c>
      <c r="L33" s="6" t="s">
        <v>26</v>
      </c>
      <c r="M33" s="16">
        <f t="shared" si="4"/>
        <v>1479.47071066667</v>
      </c>
      <c r="N33" s="6">
        <f t="shared" si="0"/>
        <v>77.5877253333301</v>
      </c>
      <c r="O33" s="4"/>
      <c r="P33" s="4"/>
      <c r="Q33" s="4"/>
      <c r="R33" s="4"/>
      <c r="S33" s="4"/>
      <c r="T33" s="4"/>
      <c r="U33" s="4"/>
      <c r="V33" s="4"/>
      <c r="W33" s="10"/>
      <c r="X33" s="6">
        <f t="shared" si="5"/>
        <v>0.3</v>
      </c>
      <c r="Y33" s="6">
        <f t="shared" ref="Y33:Z45" si="10">Y32</f>
        <v>30</v>
      </c>
      <c r="Z33" s="6">
        <f t="shared" si="10"/>
        <v>1</v>
      </c>
      <c r="AA33" s="19">
        <v>0.36</v>
      </c>
      <c r="AB33" s="2">
        <f t="shared" si="6"/>
        <v>1563.2804088</v>
      </c>
      <c r="AC33" s="4"/>
      <c r="AD33" s="10"/>
      <c r="AE33" s="6">
        <f t="shared" si="7"/>
        <v>0.3</v>
      </c>
      <c r="AF33" s="6">
        <f t="shared" ref="AF33:AG33" si="11">AF32</f>
        <v>30</v>
      </c>
      <c r="AG33" s="6">
        <f t="shared" si="11"/>
        <v>1</v>
      </c>
      <c r="AH33" s="19">
        <v>0.36</v>
      </c>
      <c r="AI33" s="16">
        <f t="shared" si="8"/>
        <v>1473.4927368</v>
      </c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</row>
    <row r="34" spans="1:53">
      <c r="A34" s="10"/>
      <c r="B34" s="6">
        <f t="shared" si="1"/>
        <v>0.4</v>
      </c>
      <c r="C34" s="6">
        <v>0</v>
      </c>
      <c r="D34" s="6">
        <f t="shared" si="9"/>
        <v>30</v>
      </c>
      <c r="E34" s="6" t="s">
        <v>26</v>
      </c>
      <c r="F34" s="2">
        <f>$C$16+(($C$2*$I34*$C$4)/$C$7)*0.51*0.47-(($C$8*0.5*(D34^2)*$C$9*$C$11)/2)</f>
        <v>1560.40358266667</v>
      </c>
      <c r="G34" s="4"/>
      <c r="H34" s="10"/>
      <c r="I34" s="6">
        <f t="shared" si="2"/>
        <v>0.4</v>
      </c>
      <c r="J34" s="6">
        <v>0</v>
      </c>
      <c r="K34" s="6">
        <f t="shared" si="3"/>
        <v>30</v>
      </c>
      <c r="L34" s="6" t="s">
        <v>26</v>
      </c>
      <c r="M34" s="16">
        <f t="shared" si="4"/>
        <v>1476.25674622222</v>
      </c>
      <c r="N34" s="6">
        <f t="shared" si="0"/>
        <v>84.1468364444499</v>
      </c>
      <c r="O34" s="4"/>
      <c r="P34" s="4"/>
      <c r="Q34" s="4"/>
      <c r="R34" s="4"/>
      <c r="S34" s="4"/>
      <c r="T34" s="4"/>
      <c r="U34" s="4"/>
      <c r="V34" s="4"/>
      <c r="W34" s="10"/>
      <c r="X34" s="6">
        <f t="shared" si="5"/>
        <v>0.4</v>
      </c>
      <c r="Y34" s="6">
        <f t="shared" si="10"/>
        <v>30</v>
      </c>
      <c r="Z34" s="6">
        <f t="shared" si="10"/>
        <v>1</v>
      </c>
      <c r="AA34" s="19">
        <v>0.36</v>
      </c>
      <c r="AB34" s="2">
        <f t="shared" si="6"/>
        <v>1568.6995464</v>
      </c>
      <c r="AC34" s="4"/>
      <c r="AD34" s="10"/>
      <c r="AE34" s="6">
        <f t="shared" si="7"/>
        <v>0.4</v>
      </c>
      <c r="AF34" s="6">
        <f t="shared" ref="AF34:AG34" si="12">AF33</f>
        <v>30</v>
      </c>
      <c r="AG34" s="6">
        <f t="shared" si="12"/>
        <v>1</v>
      </c>
      <c r="AH34" s="19">
        <v>0.36</v>
      </c>
      <c r="AI34" s="16">
        <f t="shared" si="8"/>
        <v>1468.2861144</v>
      </c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</row>
    <row r="35" spans="1:53">
      <c r="A35" s="10"/>
      <c r="B35" s="6">
        <f t="shared" si="1"/>
        <v>0.5</v>
      </c>
      <c r="C35" s="6">
        <v>0</v>
      </c>
      <c r="D35" s="6">
        <f t="shared" si="9"/>
        <v>30</v>
      </c>
      <c r="E35" s="6" t="s">
        <v>26</v>
      </c>
      <c r="F35" s="2">
        <f>$C$16+(($C$2*$I35*$C$4)/$C$7)*0.51*0.47-(($C$8*0.5*(D35^2)*$C$9*$C$11)/2)</f>
        <v>1563.74872933333</v>
      </c>
      <c r="G35" s="4"/>
      <c r="H35" s="10"/>
      <c r="I35" s="6">
        <f t="shared" si="2"/>
        <v>0.5</v>
      </c>
      <c r="J35" s="6">
        <v>0</v>
      </c>
      <c r="K35" s="6">
        <f t="shared" si="3"/>
        <v>30</v>
      </c>
      <c r="L35" s="6" t="s">
        <v>26</v>
      </c>
      <c r="M35" s="16">
        <f t="shared" si="4"/>
        <v>1473.04278177778</v>
      </c>
      <c r="N35" s="6">
        <f t="shared" si="0"/>
        <v>90.70594755555</v>
      </c>
      <c r="O35" s="4"/>
      <c r="P35" s="4"/>
      <c r="Q35" s="4"/>
      <c r="R35" s="4"/>
      <c r="S35" s="4"/>
      <c r="T35" s="4"/>
      <c r="U35" s="4"/>
      <c r="V35" s="4"/>
      <c r="W35" s="10"/>
      <c r="X35" s="6">
        <f t="shared" si="5"/>
        <v>0.5</v>
      </c>
      <c r="Y35" s="6">
        <f t="shared" si="10"/>
        <v>30</v>
      </c>
      <c r="Z35" s="6">
        <f t="shared" si="10"/>
        <v>1</v>
      </c>
      <c r="AA35" s="19">
        <v>0.36</v>
      </c>
      <c r="AB35" s="2">
        <f t="shared" si="6"/>
        <v>1574.118684</v>
      </c>
      <c r="AC35" s="4"/>
      <c r="AD35" s="10"/>
      <c r="AE35" s="6">
        <f t="shared" si="7"/>
        <v>0.5</v>
      </c>
      <c r="AF35" s="6">
        <f t="shared" ref="AF35:AG35" si="13">AF34</f>
        <v>30</v>
      </c>
      <c r="AG35" s="6">
        <f t="shared" si="13"/>
        <v>1</v>
      </c>
      <c r="AH35" s="19">
        <v>0.36</v>
      </c>
      <c r="AI35" s="16">
        <f t="shared" si="8"/>
        <v>1463.079492</v>
      </c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>
      <c r="A36" s="10"/>
      <c r="B36" s="6">
        <f t="shared" si="1"/>
        <v>0.6</v>
      </c>
      <c r="C36" s="6">
        <v>0</v>
      </c>
      <c r="D36" s="6">
        <f t="shared" si="9"/>
        <v>30</v>
      </c>
      <c r="E36" s="6" t="s">
        <v>26</v>
      </c>
      <c r="F36" s="2">
        <f>$C$16+(($C$2*$I36*$C$4)/$C$7)*0.51*0.47-(($C$8*0.5*(D36^2)*$C$9*$C$11)/2)</f>
        <v>1567.093876</v>
      </c>
      <c r="G36" s="4"/>
      <c r="H36" s="10"/>
      <c r="I36" s="6">
        <f t="shared" si="2"/>
        <v>0.6</v>
      </c>
      <c r="J36" s="6">
        <v>0</v>
      </c>
      <c r="K36" s="6">
        <f t="shared" si="3"/>
        <v>30</v>
      </c>
      <c r="L36" s="6" t="s">
        <v>26</v>
      </c>
      <c r="M36" s="16">
        <f t="shared" si="4"/>
        <v>1469.82881733333</v>
      </c>
      <c r="N36" s="6">
        <f t="shared" si="0"/>
        <v>97.2650586666698</v>
      </c>
      <c r="O36" s="4"/>
      <c r="P36" s="4"/>
      <c r="Q36" s="4"/>
      <c r="R36" s="4"/>
      <c r="S36" s="4"/>
      <c r="T36" s="4"/>
      <c r="U36" s="4"/>
      <c r="V36" s="4"/>
      <c r="W36" s="10"/>
      <c r="X36" s="6">
        <f t="shared" si="5"/>
        <v>0.6</v>
      </c>
      <c r="Y36" s="6">
        <f t="shared" si="10"/>
        <v>30</v>
      </c>
      <c r="Z36" s="6">
        <f t="shared" si="10"/>
        <v>1</v>
      </c>
      <c r="AA36" s="19">
        <v>0.36</v>
      </c>
      <c r="AB36" s="2">
        <f t="shared" si="6"/>
        <v>1579.5378216</v>
      </c>
      <c r="AC36" s="4"/>
      <c r="AD36" s="10"/>
      <c r="AE36" s="6">
        <f t="shared" si="7"/>
        <v>0.6</v>
      </c>
      <c r="AF36" s="6">
        <f t="shared" ref="AF36:AG36" si="14">AF35</f>
        <v>30</v>
      </c>
      <c r="AG36" s="6">
        <f t="shared" si="14"/>
        <v>1</v>
      </c>
      <c r="AH36" s="19">
        <v>0.36</v>
      </c>
      <c r="AI36" s="16">
        <f t="shared" si="8"/>
        <v>1457.8728696</v>
      </c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>
      <c r="A37" s="10"/>
      <c r="B37" s="6">
        <f t="shared" si="1"/>
        <v>0.7</v>
      </c>
      <c r="C37" s="6">
        <v>0</v>
      </c>
      <c r="D37" s="6">
        <f t="shared" si="9"/>
        <v>30</v>
      </c>
      <c r="E37" s="6" t="s">
        <v>26</v>
      </c>
      <c r="F37" s="2">
        <f>$C$16+(($C$2*$I37*$C$4)/$C$7)*0.51*0.47-(($C$8*0.5*(D37^2)*$C$9*$C$11)/2)</f>
        <v>1570.43902266667</v>
      </c>
      <c r="G37" s="4"/>
      <c r="H37" s="10"/>
      <c r="I37" s="6">
        <f t="shared" si="2"/>
        <v>0.7</v>
      </c>
      <c r="J37" s="6">
        <v>0</v>
      </c>
      <c r="K37" s="6">
        <f t="shared" si="3"/>
        <v>30</v>
      </c>
      <c r="L37" s="6" t="s">
        <v>26</v>
      </c>
      <c r="M37" s="16">
        <f t="shared" si="4"/>
        <v>1466.61485288889</v>
      </c>
      <c r="N37" s="6">
        <f t="shared" si="0"/>
        <v>103.82416977778</v>
      </c>
      <c r="O37" s="4"/>
      <c r="P37" s="4"/>
      <c r="Q37" s="4"/>
      <c r="R37" s="4"/>
      <c r="S37" s="4"/>
      <c r="T37" s="4"/>
      <c r="U37" s="4"/>
      <c r="V37" s="4"/>
      <c r="W37" s="10"/>
      <c r="X37" s="6">
        <f t="shared" si="5"/>
        <v>0.7</v>
      </c>
      <c r="Y37" s="6">
        <f t="shared" si="10"/>
        <v>30</v>
      </c>
      <c r="Z37" s="6">
        <f t="shared" si="10"/>
        <v>1</v>
      </c>
      <c r="AA37" s="19">
        <v>0.36</v>
      </c>
      <c r="AB37" s="2">
        <f t="shared" si="6"/>
        <v>1584.9569592</v>
      </c>
      <c r="AC37" s="4"/>
      <c r="AD37" s="10"/>
      <c r="AE37" s="6">
        <f t="shared" si="7"/>
        <v>0.7</v>
      </c>
      <c r="AF37" s="6">
        <f t="shared" ref="AF37:AG37" si="15">AF36</f>
        <v>30</v>
      </c>
      <c r="AG37" s="6">
        <f t="shared" si="15"/>
        <v>1</v>
      </c>
      <c r="AH37" s="19">
        <v>0.36</v>
      </c>
      <c r="AI37" s="16">
        <f t="shared" si="8"/>
        <v>1452.6662472</v>
      </c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>
      <c r="A38" s="10"/>
      <c r="B38" s="6">
        <f t="shared" si="1"/>
        <v>0.8</v>
      </c>
      <c r="C38" s="6">
        <v>0</v>
      </c>
      <c r="D38" s="6">
        <f t="shared" si="9"/>
        <v>30</v>
      </c>
      <c r="E38" s="6" t="s">
        <v>26</v>
      </c>
      <c r="F38" s="2">
        <f>$C$16+(($C$2*$I38*$C$4)/$C$7)*0.51*0.47-(($C$8*0.5*(D38^2)*$C$9*$C$11)/2)</f>
        <v>1573.78416933333</v>
      </c>
      <c r="G38" s="4"/>
      <c r="H38" s="10"/>
      <c r="I38" s="6">
        <f t="shared" si="2"/>
        <v>0.8</v>
      </c>
      <c r="J38" s="6">
        <v>0</v>
      </c>
      <c r="K38" s="6">
        <f t="shared" si="3"/>
        <v>30</v>
      </c>
      <c r="L38" s="6" t="s">
        <v>26</v>
      </c>
      <c r="M38" s="16">
        <f t="shared" si="4"/>
        <v>1463.40088844444</v>
      </c>
      <c r="N38" s="6">
        <f t="shared" si="0"/>
        <v>110.38328088889</v>
      </c>
      <c r="O38" s="4"/>
      <c r="P38" s="4"/>
      <c r="Q38" s="4"/>
      <c r="R38" s="4"/>
      <c r="S38" s="4"/>
      <c r="T38" s="4"/>
      <c r="U38" s="4"/>
      <c r="V38" s="4"/>
      <c r="W38" s="10"/>
      <c r="X38" s="6">
        <f t="shared" si="5"/>
        <v>0.8</v>
      </c>
      <c r="Y38" s="6">
        <f t="shared" si="10"/>
        <v>30</v>
      </c>
      <c r="Z38" s="6">
        <f t="shared" si="10"/>
        <v>1</v>
      </c>
      <c r="AA38" s="19">
        <v>0.36</v>
      </c>
      <c r="AB38" s="2">
        <f t="shared" si="6"/>
        <v>1590.3760968</v>
      </c>
      <c r="AC38" s="4"/>
      <c r="AD38" s="10"/>
      <c r="AE38" s="6">
        <f t="shared" si="7"/>
        <v>0.8</v>
      </c>
      <c r="AF38" s="6">
        <f t="shared" ref="AF38:AG38" si="16">AF37</f>
        <v>30</v>
      </c>
      <c r="AG38" s="6">
        <f t="shared" si="16"/>
        <v>1</v>
      </c>
      <c r="AH38" s="19">
        <v>0.36</v>
      </c>
      <c r="AI38" s="16">
        <f t="shared" si="8"/>
        <v>1447.4596248</v>
      </c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>
      <c r="A39" s="10"/>
      <c r="B39" s="6">
        <f t="shared" si="1"/>
        <v>0.9</v>
      </c>
      <c r="C39" s="6">
        <v>0</v>
      </c>
      <c r="D39" s="6">
        <f t="shared" si="9"/>
        <v>30</v>
      </c>
      <c r="E39" s="6" t="s">
        <v>26</v>
      </c>
      <c r="F39" s="2">
        <f>$C$16+(($C$2*$I39*$C$4)/$C$7)*0.51*0.47-(($C$8*0.5*(D39^2)*$C$9*$C$11)/2)</f>
        <v>1577.129316</v>
      </c>
      <c r="G39" s="4"/>
      <c r="H39" s="10"/>
      <c r="I39" s="6">
        <f t="shared" si="2"/>
        <v>0.9</v>
      </c>
      <c r="J39" s="6">
        <v>0</v>
      </c>
      <c r="K39" s="6">
        <f t="shared" si="3"/>
        <v>30</v>
      </c>
      <c r="L39" s="6" t="s">
        <v>26</v>
      </c>
      <c r="M39" s="16">
        <f t="shared" si="4"/>
        <v>1460.186924</v>
      </c>
      <c r="N39" s="6">
        <f t="shared" si="0"/>
        <v>116.942392</v>
      </c>
      <c r="O39" s="4"/>
      <c r="P39" s="4"/>
      <c r="Q39" s="4"/>
      <c r="R39" s="4"/>
      <c r="S39" s="4"/>
      <c r="T39" s="4"/>
      <c r="U39" s="4"/>
      <c r="V39" s="4"/>
      <c r="W39" s="10"/>
      <c r="X39" s="6">
        <f t="shared" si="5"/>
        <v>0.9</v>
      </c>
      <c r="Y39" s="6">
        <f t="shared" si="10"/>
        <v>30</v>
      </c>
      <c r="Z39" s="6">
        <f t="shared" si="10"/>
        <v>1</v>
      </c>
      <c r="AA39" s="19">
        <v>0.36</v>
      </c>
      <c r="AB39" s="2">
        <f t="shared" si="6"/>
        <v>1595.7952344</v>
      </c>
      <c r="AC39" s="4"/>
      <c r="AD39" s="10"/>
      <c r="AE39" s="6">
        <f t="shared" si="7"/>
        <v>0.9</v>
      </c>
      <c r="AF39" s="6">
        <f t="shared" ref="AF39:AG39" si="17">AF38</f>
        <v>30</v>
      </c>
      <c r="AG39" s="6">
        <f t="shared" si="17"/>
        <v>1</v>
      </c>
      <c r="AH39" s="19">
        <v>0.36</v>
      </c>
      <c r="AI39" s="16">
        <f t="shared" si="8"/>
        <v>1442.2530024</v>
      </c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>
      <c r="A40" s="10"/>
      <c r="B40" s="6">
        <f t="shared" si="1"/>
        <v>1</v>
      </c>
      <c r="C40" s="6">
        <v>0</v>
      </c>
      <c r="D40" s="6">
        <f t="shared" si="9"/>
        <v>30</v>
      </c>
      <c r="E40" s="6" t="s">
        <v>26</v>
      </c>
      <c r="F40" s="2">
        <f>$C$16+(($C$2*$I40*$C$4)/$C$7)*0.51*0.47-(($C$8*0.5*(D40^2)*$C$9*$C$11)/2)</f>
        <v>1580.47446266667</v>
      </c>
      <c r="G40" s="4"/>
      <c r="H40" s="10"/>
      <c r="I40" s="6">
        <f t="shared" si="2"/>
        <v>1</v>
      </c>
      <c r="J40" s="6">
        <v>0</v>
      </c>
      <c r="K40" s="6">
        <f t="shared" si="3"/>
        <v>30</v>
      </c>
      <c r="L40" s="6" t="s">
        <v>26</v>
      </c>
      <c r="M40" s="16">
        <f t="shared" si="4"/>
        <v>1456.97295955556</v>
      </c>
      <c r="N40" s="6">
        <f t="shared" si="0"/>
        <v>123.50150311111</v>
      </c>
      <c r="O40" s="4"/>
      <c r="P40" s="4"/>
      <c r="Q40" s="4"/>
      <c r="R40" s="4"/>
      <c r="S40" s="4"/>
      <c r="T40" s="4"/>
      <c r="U40" s="4"/>
      <c r="V40" s="4"/>
      <c r="W40" s="10"/>
      <c r="X40" s="6">
        <f t="shared" si="5"/>
        <v>1</v>
      </c>
      <c r="Y40" s="6">
        <f t="shared" si="10"/>
        <v>30</v>
      </c>
      <c r="Z40" s="6">
        <f t="shared" si="10"/>
        <v>1</v>
      </c>
      <c r="AA40" s="19">
        <v>0.36</v>
      </c>
      <c r="AB40" s="2">
        <f t="shared" si="6"/>
        <v>1601.214372</v>
      </c>
      <c r="AC40" s="4"/>
      <c r="AD40" s="10"/>
      <c r="AE40" s="6">
        <f t="shared" si="7"/>
        <v>1</v>
      </c>
      <c r="AF40" s="6">
        <f t="shared" ref="AF40:AG40" si="18">AF39</f>
        <v>30</v>
      </c>
      <c r="AG40" s="6">
        <f t="shared" si="18"/>
        <v>1</v>
      </c>
      <c r="AH40" s="19">
        <v>0.36</v>
      </c>
      <c r="AI40" s="16">
        <f t="shared" si="8"/>
        <v>1437.04638</v>
      </c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>
      <c r="A41" s="10"/>
      <c r="B41" s="6">
        <f t="shared" si="1"/>
        <v>1.1</v>
      </c>
      <c r="C41" s="6">
        <v>0</v>
      </c>
      <c r="D41" s="6">
        <f t="shared" si="9"/>
        <v>30</v>
      </c>
      <c r="E41" s="6" t="s">
        <v>26</v>
      </c>
      <c r="F41" s="2">
        <f>$C$16+(($C$2*$I41*$C$4)/$C$7)*0.51*0.47-(($C$8*0.5*(D41^2)*$C$9*$C$11)/2)</f>
        <v>1583.81960933333</v>
      </c>
      <c r="G41" s="4"/>
      <c r="H41" s="10"/>
      <c r="I41" s="6">
        <f t="shared" si="2"/>
        <v>1.1</v>
      </c>
      <c r="J41" s="6">
        <v>0</v>
      </c>
      <c r="K41" s="6">
        <f t="shared" si="3"/>
        <v>30</v>
      </c>
      <c r="L41" s="6" t="s">
        <v>26</v>
      </c>
      <c r="M41" s="16">
        <f t="shared" si="4"/>
        <v>1453.75899511111</v>
      </c>
      <c r="N41" s="6">
        <f t="shared" si="0"/>
        <v>130.06061422222</v>
      </c>
      <c r="O41" s="4"/>
      <c r="P41" s="4"/>
      <c r="Q41" s="4"/>
      <c r="R41" s="4"/>
      <c r="S41" s="4"/>
      <c r="T41" s="4"/>
      <c r="U41" s="4"/>
      <c r="V41" s="4"/>
      <c r="W41" s="10"/>
      <c r="X41" s="6">
        <f t="shared" si="5"/>
        <v>1.1</v>
      </c>
      <c r="Y41" s="6">
        <f t="shared" si="10"/>
        <v>30</v>
      </c>
      <c r="Z41" s="6">
        <f t="shared" si="10"/>
        <v>1</v>
      </c>
      <c r="AA41" s="19">
        <v>0.36</v>
      </c>
      <c r="AB41" s="2">
        <f t="shared" si="6"/>
        <v>1606.6335096</v>
      </c>
      <c r="AC41" s="4"/>
      <c r="AD41" s="10"/>
      <c r="AE41" s="6">
        <f t="shared" si="7"/>
        <v>1.1</v>
      </c>
      <c r="AF41" s="6">
        <f t="shared" ref="AF41:AG41" si="19">AF40</f>
        <v>30</v>
      </c>
      <c r="AG41" s="6">
        <f t="shared" si="19"/>
        <v>1</v>
      </c>
      <c r="AH41" s="19">
        <v>0.36</v>
      </c>
      <c r="AI41" s="16">
        <f t="shared" si="8"/>
        <v>1431.8397576</v>
      </c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>
      <c r="A42" s="10"/>
      <c r="B42" s="6">
        <f t="shared" si="1"/>
        <v>1.2</v>
      </c>
      <c r="C42" s="6">
        <v>0</v>
      </c>
      <c r="D42" s="6">
        <f t="shared" si="9"/>
        <v>30</v>
      </c>
      <c r="E42" s="6" t="s">
        <v>26</v>
      </c>
      <c r="F42" s="2">
        <f>$C$16+(($C$2*$I42*$C$4)/$C$7)*0.51*0.47-(($C$8*0.5*(D42^2)*$C$9*$C$11)/2)</f>
        <v>1587.164756</v>
      </c>
      <c r="G42" s="4"/>
      <c r="H42" s="10"/>
      <c r="I42" s="6">
        <f t="shared" si="2"/>
        <v>1.2</v>
      </c>
      <c r="J42" s="6">
        <v>0</v>
      </c>
      <c r="K42" s="6">
        <f t="shared" si="3"/>
        <v>30</v>
      </c>
      <c r="L42" s="6" t="s">
        <v>26</v>
      </c>
      <c r="M42" s="16">
        <f t="shared" si="4"/>
        <v>1450.54503066667</v>
      </c>
      <c r="N42" s="6">
        <f t="shared" si="0"/>
        <v>136.61972533333</v>
      </c>
      <c r="O42" s="4"/>
      <c r="P42" s="4"/>
      <c r="Q42" s="4"/>
      <c r="R42" s="4"/>
      <c r="S42" s="4"/>
      <c r="T42" s="4"/>
      <c r="U42" s="4"/>
      <c r="V42" s="4"/>
      <c r="W42" s="10"/>
      <c r="X42" s="6">
        <f t="shared" si="5"/>
        <v>1.2</v>
      </c>
      <c r="Y42" s="6">
        <f t="shared" si="10"/>
        <v>30</v>
      </c>
      <c r="Z42" s="6">
        <f t="shared" si="10"/>
        <v>1</v>
      </c>
      <c r="AA42" s="19">
        <v>0.36</v>
      </c>
      <c r="AB42" s="2">
        <f t="shared" si="6"/>
        <v>1612.0526472</v>
      </c>
      <c r="AC42" s="4"/>
      <c r="AD42" s="10"/>
      <c r="AE42" s="6">
        <f t="shared" si="7"/>
        <v>1.2</v>
      </c>
      <c r="AF42" s="6">
        <f t="shared" ref="AF42:AG42" si="20">AF41</f>
        <v>30</v>
      </c>
      <c r="AG42" s="6">
        <f t="shared" si="20"/>
        <v>1</v>
      </c>
      <c r="AH42" s="19">
        <v>0.36</v>
      </c>
      <c r="AI42" s="16">
        <f t="shared" si="8"/>
        <v>1426.6331352</v>
      </c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>
      <c r="A43" s="10"/>
      <c r="B43" s="6">
        <f t="shared" si="1"/>
        <v>1.3</v>
      </c>
      <c r="C43" s="6">
        <v>0</v>
      </c>
      <c r="D43" s="6">
        <f t="shared" si="9"/>
        <v>30</v>
      </c>
      <c r="E43" s="6" t="s">
        <v>26</v>
      </c>
      <c r="F43" s="2">
        <f>$C$16+(($C$2*$I43*$C$4)/$C$7)*0.51*0.47-(($C$8*0.5*(D43^2)*$C$9*$C$11)/2)</f>
        <v>1590.50990266667</v>
      </c>
      <c r="G43" s="4"/>
      <c r="H43" s="10"/>
      <c r="I43" s="6">
        <f t="shared" si="2"/>
        <v>1.3</v>
      </c>
      <c r="J43" s="6">
        <v>0</v>
      </c>
      <c r="K43" s="6">
        <f t="shared" si="3"/>
        <v>30</v>
      </c>
      <c r="L43" s="6" t="s">
        <v>26</v>
      </c>
      <c r="M43" s="16">
        <f t="shared" si="4"/>
        <v>1447.33106622222</v>
      </c>
      <c r="N43" s="6">
        <f t="shared" si="0"/>
        <v>143.17883644445</v>
      </c>
      <c r="O43" s="4"/>
      <c r="P43" s="4"/>
      <c r="Q43" s="4"/>
      <c r="R43" s="4"/>
      <c r="S43" s="4"/>
      <c r="T43" s="4"/>
      <c r="U43" s="4"/>
      <c r="V43" s="4"/>
      <c r="W43" s="10"/>
      <c r="X43" s="6">
        <f t="shared" si="5"/>
        <v>1.3</v>
      </c>
      <c r="Y43" s="6">
        <f t="shared" si="10"/>
        <v>30</v>
      </c>
      <c r="Z43" s="6">
        <f t="shared" si="10"/>
        <v>1</v>
      </c>
      <c r="AA43" s="19">
        <v>0.36</v>
      </c>
      <c r="AB43" s="2">
        <f t="shared" si="6"/>
        <v>1617.4717848</v>
      </c>
      <c r="AC43" s="4"/>
      <c r="AD43" s="10"/>
      <c r="AE43" s="6">
        <f t="shared" si="7"/>
        <v>1.3</v>
      </c>
      <c r="AF43" s="6">
        <f t="shared" ref="AF43:AG43" si="21">AF42</f>
        <v>30</v>
      </c>
      <c r="AG43" s="6">
        <f t="shared" si="21"/>
        <v>1</v>
      </c>
      <c r="AH43" s="19">
        <v>0.36</v>
      </c>
      <c r="AI43" s="16">
        <f t="shared" si="8"/>
        <v>1421.4265128</v>
      </c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>
      <c r="A44" s="10"/>
      <c r="B44" s="6">
        <f t="shared" si="1"/>
        <v>1.4</v>
      </c>
      <c r="C44" s="6">
        <v>0</v>
      </c>
      <c r="D44" s="6">
        <f t="shared" si="9"/>
        <v>30</v>
      </c>
      <c r="E44" s="6" t="s">
        <v>26</v>
      </c>
      <c r="F44" s="2">
        <f>$C$16+(($C$2*$I44*$C$4)/$C$7)*0.51*0.47-(($C$8*0.5*(D44^2)*$C$9*$C$11)/2)</f>
        <v>1593.85504933333</v>
      </c>
      <c r="G44" s="4"/>
      <c r="H44" s="10"/>
      <c r="I44" s="6">
        <f t="shared" si="2"/>
        <v>1.4</v>
      </c>
      <c r="J44" s="6">
        <v>0</v>
      </c>
      <c r="K44" s="6">
        <f t="shared" si="3"/>
        <v>30</v>
      </c>
      <c r="L44" s="6" t="s">
        <v>26</v>
      </c>
      <c r="M44" s="16">
        <f t="shared" si="4"/>
        <v>1444.11710177778</v>
      </c>
      <c r="N44" s="6">
        <f t="shared" si="0"/>
        <v>149.73794755555</v>
      </c>
      <c r="O44" s="4"/>
      <c r="P44" s="4"/>
      <c r="Q44" s="4"/>
      <c r="R44" s="4"/>
      <c r="S44" s="4"/>
      <c r="T44" s="4"/>
      <c r="U44" s="4"/>
      <c r="V44" s="4"/>
      <c r="W44" s="10"/>
      <c r="X44" s="6">
        <f t="shared" si="5"/>
        <v>1.4</v>
      </c>
      <c r="Y44" s="6">
        <f t="shared" si="10"/>
        <v>30</v>
      </c>
      <c r="Z44" s="6">
        <f t="shared" si="10"/>
        <v>1</v>
      </c>
      <c r="AA44" s="19">
        <v>0.36</v>
      </c>
      <c r="AB44" s="2">
        <f t="shared" si="6"/>
        <v>1622.8909224</v>
      </c>
      <c r="AC44" s="4"/>
      <c r="AD44" s="10"/>
      <c r="AE44" s="6">
        <f t="shared" si="7"/>
        <v>1.4</v>
      </c>
      <c r="AF44" s="6">
        <f t="shared" ref="AF44:AG44" si="22">AF43</f>
        <v>30</v>
      </c>
      <c r="AG44" s="6">
        <f t="shared" si="22"/>
        <v>1</v>
      </c>
      <c r="AH44" s="19">
        <v>0.36</v>
      </c>
      <c r="AI44" s="16">
        <f t="shared" si="8"/>
        <v>1416.2198904</v>
      </c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>
      <c r="A45" s="10"/>
      <c r="B45" s="6">
        <f t="shared" si="1"/>
        <v>1.5</v>
      </c>
      <c r="C45" s="6">
        <v>0</v>
      </c>
      <c r="D45" s="6">
        <f t="shared" si="9"/>
        <v>30</v>
      </c>
      <c r="E45" s="6" t="s">
        <v>26</v>
      </c>
      <c r="F45" s="2">
        <f>$C$16+(($C$2*$I45*$C$4)/$C$7)*0.51*0.47-(($C$8*0.5*(D45^2)*$C$9*$C$11)/2)</f>
        <v>1597.200196</v>
      </c>
      <c r="G45" s="4"/>
      <c r="H45" s="11"/>
      <c r="I45" s="6">
        <f t="shared" si="2"/>
        <v>1.5</v>
      </c>
      <c r="J45" s="6">
        <v>0</v>
      </c>
      <c r="K45" s="6">
        <f t="shared" si="3"/>
        <v>30</v>
      </c>
      <c r="L45" s="6" t="s">
        <v>26</v>
      </c>
      <c r="M45" s="16">
        <f t="shared" si="4"/>
        <v>1440.90313733333</v>
      </c>
      <c r="N45" s="6">
        <f t="shared" si="0"/>
        <v>156.29705866667</v>
      </c>
      <c r="O45" s="4"/>
      <c r="P45" s="4"/>
      <c r="Q45" s="4"/>
      <c r="R45" s="4"/>
      <c r="S45" s="4"/>
      <c r="T45" s="4"/>
      <c r="U45" s="4"/>
      <c r="V45" s="4"/>
      <c r="W45" s="11"/>
      <c r="X45" s="6">
        <f t="shared" si="5"/>
        <v>1.5</v>
      </c>
      <c r="Y45" s="6">
        <f t="shared" si="10"/>
        <v>30</v>
      </c>
      <c r="Z45" s="6">
        <f t="shared" si="10"/>
        <v>1</v>
      </c>
      <c r="AA45" s="19">
        <v>0.36</v>
      </c>
      <c r="AB45" s="2">
        <f t="shared" si="6"/>
        <v>1628.31006</v>
      </c>
      <c r="AC45" s="4"/>
      <c r="AD45" s="11"/>
      <c r="AE45" s="6">
        <f t="shared" si="7"/>
        <v>1.5</v>
      </c>
      <c r="AF45" s="6">
        <f t="shared" ref="AF45:AG45" si="23">AF44</f>
        <v>30</v>
      </c>
      <c r="AG45" s="6">
        <f t="shared" si="23"/>
        <v>1</v>
      </c>
      <c r="AH45" s="19">
        <v>0.36</v>
      </c>
      <c r="AI45" s="16">
        <f t="shared" si="8"/>
        <v>1411.013268</v>
      </c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>
      <c r="A46" s="9"/>
      <c r="B46" s="5" t="s">
        <v>36</v>
      </c>
      <c r="C46" s="5" t="s">
        <v>37</v>
      </c>
      <c r="D46" s="5"/>
      <c r="E46" s="5" t="s">
        <v>1</v>
      </c>
      <c r="F46" s="12" t="s">
        <v>47</v>
      </c>
      <c r="G46" s="4">
        <f>F61-F47</f>
        <v>27.0956880000001</v>
      </c>
      <c r="H46" s="9"/>
      <c r="I46" s="5" t="s">
        <v>36</v>
      </c>
      <c r="J46" s="5" t="s">
        <v>37</v>
      </c>
      <c r="K46" s="5"/>
      <c r="L46" s="5" t="s">
        <v>1</v>
      </c>
      <c r="M46" s="5" t="s">
        <v>48</v>
      </c>
      <c r="N46" s="5" t="s">
        <v>42</v>
      </c>
      <c r="O46" s="4">
        <f>N61-N47</f>
        <v>53.1288000000002</v>
      </c>
      <c r="P46" s="4"/>
      <c r="Q46" s="4"/>
      <c r="R46" s="4"/>
      <c r="S46" s="4"/>
      <c r="T46" s="4"/>
      <c r="U46" s="4"/>
      <c r="V46" s="4"/>
      <c r="W46" s="5" t="s">
        <v>35</v>
      </c>
      <c r="X46" s="5" t="s">
        <v>36</v>
      </c>
      <c r="Y46" s="5" t="s">
        <v>38</v>
      </c>
      <c r="Z46" s="18" t="s">
        <v>43</v>
      </c>
      <c r="AA46" s="18" t="s">
        <v>44</v>
      </c>
      <c r="AB46" s="12" t="s">
        <v>49</v>
      </c>
      <c r="AC46" s="4">
        <f>AB61-AB47</f>
        <v>50.5786175999999</v>
      </c>
      <c r="AD46" s="9" t="s">
        <v>40</v>
      </c>
      <c r="AE46" s="5" t="s">
        <v>36</v>
      </c>
      <c r="AF46" s="5" t="s">
        <v>38</v>
      </c>
      <c r="AG46" s="18" t="s">
        <v>43</v>
      </c>
      <c r="AH46" s="18" t="s">
        <v>44</v>
      </c>
      <c r="AI46" s="12" t="s">
        <v>50</v>
      </c>
      <c r="AJ46" s="4">
        <f>AI61-AI47</f>
        <v>-48.5951424</v>
      </c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>
      <c r="A47" s="13"/>
      <c r="B47" s="6">
        <v>0</v>
      </c>
      <c r="C47" s="14">
        <v>0.1</v>
      </c>
      <c r="D47" s="14">
        <f>D31</f>
        <v>30</v>
      </c>
      <c r="E47" s="6" t="s">
        <v>26</v>
      </c>
      <c r="F47" s="2">
        <f>$C$16+(($C$2*$J47*$C$4)/$C$3)*0.51*0.47-(($C$8*0.5*(D47^2)*$C$9*$C$11)/2)</f>
        <v>1548.95840228571</v>
      </c>
      <c r="G47" s="4"/>
      <c r="H47" s="10"/>
      <c r="I47" s="6">
        <v>0</v>
      </c>
      <c r="J47" s="6">
        <v>0.1</v>
      </c>
      <c r="K47" s="14">
        <f t="shared" ref="K47:K61" si="24">K31</f>
        <v>30</v>
      </c>
      <c r="L47" s="6" t="s">
        <v>26</v>
      </c>
      <c r="M47" s="16">
        <f>$C$17-(($C$2*$J47*$C$4)/$C$3)*0.47*0.49-(($C$8*0.5*(K47^2)*$C$9*$C$11)/2)</f>
        <v>1487.253096</v>
      </c>
      <c r="N47" s="6">
        <f t="shared" ref="N47:N61" si="25">F47-M47</f>
        <v>61.7053062857146</v>
      </c>
      <c r="O47" s="4"/>
      <c r="P47" s="4"/>
      <c r="Q47" s="4"/>
      <c r="R47" s="4"/>
      <c r="S47" s="4"/>
      <c r="T47" s="4"/>
      <c r="U47" s="4"/>
      <c r="V47" s="4"/>
      <c r="W47" s="13"/>
      <c r="X47" s="6">
        <v>0.1</v>
      </c>
      <c r="Y47" s="6">
        <v>30</v>
      </c>
      <c r="Z47" s="6">
        <v>1.5</v>
      </c>
      <c r="AA47" s="19">
        <v>0.36</v>
      </c>
      <c r="AB47" s="2">
        <f>$C$16+(($C$2*$I31*$C$4)/Z47)*0.51*0.47-(($C$8*0.5*(D47^2)*$C$9*$C$11)/2)</f>
        <v>1550.6357544</v>
      </c>
      <c r="AD47" s="13"/>
      <c r="AE47" s="6">
        <v>0.1</v>
      </c>
      <c r="AF47" s="6">
        <v>30</v>
      </c>
      <c r="AG47" s="6">
        <v>1.5</v>
      </c>
      <c r="AH47" s="19">
        <v>0.36</v>
      </c>
      <c r="AI47" s="16">
        <f>$C$17-(($C$2*I31*$C$4)/AG47)*0.47*0.49-(($C$8*0.5*(D47^2)*$C$9*$C$11)/2)</f>
        <v>1485.6415224</v>
      </c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>
      <c r="A48" s="10"/>
      <c r="B48" s="6">
        <v>0</v>
      </c>
      <c r="C48" s="6">
        <f t="shared" ref="C48:C61" si="26">C47+0.1</f>
        <v>0.2</v>
      </c>
      <c r="D48" s="14">
        <f t="shared" ref="D48:D61" si="27">D32</f>
        <v>30</v>
      </c>
      <c r="E48" s="6" t="s">
        <v>26</v>
      </c>
      <c r="F48" s="2">
        <f>$C$16+(($C$2*$J48*$C$4)/$C$3)*0.51*0.47-(($C$8*0.5*(D48^2)*$C$9*$C$11)/2)</f>
        <v>1550.89380857143</v>
      </c>
      <c r="G48" s="4"/>
      <c r="H48" s="10"/>
      <c r="I48" s="6">
        <v>0</v>
      </c>
      <c r="J48" s="6">
        <f t="shared" ref="J48:J61" si="28">J47+0.1</f>
        <v>0.2</v>
      </c>
      <c r="K48" s="14">
        <f t="shared" si="24"/>
        <v>30</v>
      </c>
      <c r="L48" s="6" t="s">
        <v>26</v>
      </c>
      <c r="M48" s="16">
        <f>$C$17-(($C$2*$J48*$C$4)/$C$3)*0.47*0.49-(($C$8*0.5*(K48^2)*$C$9*$C$11)/2)</f>
        <v>1485.393588</v>
      </c>
      <c r="N48" s="6">
        <f t="shared" si="25"/>
        <v>65.5002205714291</v>
      </c>
      <c r="O48" s="4"/>
      <c r="P48" s="4"/>
      <c r="Q48" s="4"/>
      <c r="R48" s="4"/>
      <c r="S48" s="4"/>
      <c r="T48" s="4"/>
      <c r="U48" s="4"/>
      <c r="V48" s="4"/>
      <c r="W48" s="10"/>
      <c r="X48" s="6">
        <f t="shared" ref="X48:X61" si="29">X47+0.1</f>
        <v>0.2</v>
      </c>
      <c r="Y48" s="6">
        <f>Y47</f>
        <v>30</v>
      </c>
      <c r="Z48" s="6">
        <f>Z47</f>
        <v>1.5</v>
      </c>
      <c r="AA48" s="19">
        <v>0.36</v>
      </c>
      <c r="AB48" s="2">
        <f t="shared" ref="AB48:AB61" si="30">$C$16+(($C$2*$I32*$C$4)/Z48)*0.51*0.47-(($C$8*0.5*(D48^2)*$C$9*$C$11)/2)</f>
        <v>1554.2485128</v>
      </c>
      <c r="AC48" s="4"/>
      <c r="AD48" s="10"/>
      <c r="AE48" s="6">
        <f t="shared" ref="AE48:AE61" si="31">AE47+0.1</f>
        <v>0.2</v>
      </c>
      <c r="AF48" s="6">
        <f>AF47</f>
        <v>30</v>
      </c>
      <c r="AG48" s="6">
        <f>AG47</f>
        <v>1.5</v>
      </c>
      <c r="AH48" s="19">
        <v>0.36</v>
      </c>
      <c r="AI48" s="16">
        <f t="shared" ref="AI48:AI61" si="32">$C$17-(($C$2*I32*$C$4)/AG48)*0.47*0.49-(($C$8*0.5*(D48^2)*$C$9*$C$11)/2)</f>
        <v>1482.1704408</v>
      </c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1:53">
      <c r="A49" s="10"/>
      <c r="B49" s="6">
        <v>0</v>
      </c>
      <c r="C49" s="6">
        <f t="shared" si="26"/>
        <v>0.3</v>
      </c>
      <c r="D49" s="14">
        <f t="shared" si="27"/>
        <v>30</v>
      </c>
      <c r="E49" s="6" t="s">
        <v>26</v>
      </c>
      <c r="F49" s="2">
        <f>$C$16+(($C$2*$J49*$C$4)/$C$3)*0.51*0.47-(($C$8*0.5*(D49^2)*$C$9*$C$11)/2)</f>
        <v>1552.82921485714</v>
      </c>
      <c r="G49" s="4"/>
      <c r="H49" s="10"/>
      <c r="I49" s="6">
        <v>0</v>
      </c>
      <c r="J49" s="6">
        <f t="shared" si="28"/>
        <v>0.3</v>
      </c>
      <c r="K49" s="14">
        <f t="shared" si="24"/>
        <v>30</v>
      </c>
      <c r="L49" s="6" t="s">
        <v>26</v>
      </c>
      <c r="M49" s="16">
        <f>$C$17-(($C$2*$J49*$C$4)/$C$3)*0.47*0.49-(($C$8*0.5*(K49^2)*$C$9*$C$11)/2)</f>
        <v>1483.53408</v>
      </c>
      <c r="N49" s="6">
        <f t="shared" si="25"/>
        <v>69.2951348571432</v>
      </c>
      <c r="O49" s="4"/>
      <c r="P49" s="4"/>
      <c r="Q49" s="4"/>
      <c r="R49" s="4"/>
      <c r="S49" s="4"/>
      <c r="T49" s="4"/>
      <c r="U49" s="4"/>
      <c r="V49" s="4"/>
      <c r="W49" s="10"/>
      <c r="X49" s="6">
        <f t="shared" si="29"/>
        <v>0.3</v>
      </c>
      <c r="Y49" s="6">
        <f t="shared" ref="Y49:AA49" si="33">Y48</f>
        <v>30</v>
      </c>
      <c r="Z49" s="6">
        <f t="shared" si="33"/>
        <v>1.5</v>
      </c>
      <c r="AA49" s="19">
        <v>0.36</v>
      </c>
      <c r="AB49" s="2">
        <f t="shared" si="30"/>
        <v>1557.8612712</v>
      </c>
      <c r="AC49" s="4"/>
      <c r="AD49" s="10"/>
      <c r="AE49" s="6">
        <f t="shared" si="31"/>
        <v>0.3</v>
      </c>
      <c r="AF49" s="6">
        <f t="shared" ref="AF49:AH49" si="34">AF48</f>
        <v>30</v>
      </c>
      <c r="AG49" s="6">
        <f t="shared" si="34"/>
        <v>1.5</v>
      </c>
      <c r="AH49" s="19">
        <v>0.36</v>
      </c>
      <c r="AI49" s="16">
        <f t="shared" si="32"/>
        <v>1478.6993592</v>
      </c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1:53">
      <c r="A50" s="10"/>
      <c r="B50" s="6">
        <v>0</v>
      </c>
      <c r="C50" s="6">
        <f t="shared" si="26"/>
        <v>0.4</v>
      </c>
      <c r="D50" s="14">
        <f t="shared" si="27"/>
        <v>30</v>
      </c>
      <c r="E50" s="6" t="s">
        <v>26</v>
      </c>
      <c r="F50" s="2">
        <f>$C$16+(($C$2*$J50*$C$4)/$C$3)*0.51*0.47-(($C$8*0.5*(D50^2)*$C$9*$C$11)/2)</f>
        <v>1554.76462114286</v>
      </c>
      <c r="G50" s="4"/>
      <c r="H50" s="10"/>
      <c r="I50" s="6">
        <v>0</v>
      </c>
      <c r="J50" s="6">
        <f t="shared" si="28"/>
        <v>0.4</v>
      </c>
      <c r="K50" s="14">
        <f t="shared" si="24"/>
        <v>30</v>
      </c>
      <c r="L50" s="6" t="s">
        <v>26</v>
      </c>
      <c r="M50" s="16">
        <f>$C$17-(($C$2*$J50*$C$4)/$C$3)*0.47*0.49-(($C$8*0.5*(K50^2)*$C$9*$C$11)/2)</f>
        <v>1481.674572</v>
      </c>
      <c r="N50" s="6">
        <f t="shared" si="25"/>
        <v>73.0900491428577</v>
      </c>
      <c r="O50" s="4"/>
      <c r="P50" s="4"/>
      <c r="Q50" s="4"/>
      <c r="R50" s="4"/>
      <c r="S50" s="4"/>
      <c r="T50" s="4"/>
      <c r="U50" s="4"/>
      <c r="V50" s="4"/>
      <c r="W50" s="10"/>
      <c r="X50" s="6">
        <f t="shared" si="29"/>
        <v>0.4</v>
      </c>
      <c r="Y50" s="6">
        <f t="shared" ref="Y50:AA50" si="35">Y49</f>
        <v>30</v>
      </c>
      <c r="Z50" s="6">
        <f t="shared" si="35"/>
        <v>1.5</v>
      </c>
      <c r="AA50" s="19">
        <v>0.36</v>
      </c>
      <c r="AB50" s="2">
        <f t="shared" si="30"/>
        <v>1561.4740296</v>
      </c>
      <c r="AC50" s="4"/>
      <c r="AD50" s="10"/>
      <c r="AE50" s="6">
        <f t="shared" si="31"/>
        <v>0.4</v>
      </c>
      <c r="AF50" s="6">
        <f t="shared" ref="AF50:AH50" si="36">AF49</f>
        <v>30</v>
      </c>
      <c r="AG50" s="6">
        <f t="shared" si="36"/>
        <v>1.5</v>
      </c>
      <c r="AH50" s="19">
        <v>0.36</v>
      </c>
      <c r="AI50" s="16">
        <f t="shared" si="32"/>
        <v>1475.2282776</v>
      </c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1:53">
      <c r="A51" s="10"/>
      <c r="B51" s="6">
        <v>0</v>
      </c>
      <c r="C51" s="6">
        <f t="shared" si="26"/>
        <v>0.5</v>
      </c>
      <c r="D51" s="14">
        <f t="shared" si="27"/>
        <v>30</v>
      </c>
      <c r="E51" s="6" t="s">
        <v>26</v>
      </c>
      <c r="F51" s="2">
        <f>$C$16+(($C$2*$J51*$C$4)/$C$3)*0.51*0.47-(($C$8*0.5*(D51^2)*$C$9*$C$11)/2)</f>
        <v>1556.70002742857</v>
      </c>
      <c r="G51" s="4"/>
      <c r="H51" s="10"/>
      <c r="I51" s="6">
        <v>0</v>
      </c>
      <c r="J51" s="6">
        <f t="shared" si="28"/>
        <v>0.5</v>
      </c>
      <c r="K51" s="14">
        <f t="shared" si="24"/>
        <v>30</v>
      </c>
      <c r="L51" s="6" t="s">
        <v>26</v>
      </c>
      <c r="M51" s="16">
        <f>$C$17-(($C$2*$J51*$C$4)/$C$3)*0.47*0.49-(($C$8*0.5*(K51^2)*$C$9*$C$11)/2)</f>
        <v>1479.815064</v>
      </c>
      <c r="N51" s="6">
        <f t="shared" si="25"/>
        <v>76.8849634285718</v>
      </c>
      <c r="O51" s="4"/>
      <c r="P51" s="4"/>
      <c r="Q51" s="4"/>
      <c r="R51" s="4"/>
      <c r="S51" s="4"/>
      <c r="T51" s="4"/>
      <c r="U51" s="4"/>
      <c r="V51" s="4"/>
      <c r="W51" s="10"/>
      <c r="X51" s="6">
        <f t="shared" si="29"/>
        <v>0.5</v>
      </c>
      <c r="Y51" s="6">
        <f t="shared" ref="Y51:AA51" si="37">Y50</f>
        <v>30</v>
      </c>
      <c r="Z51" s="6">
        <f t="shared" si="37"/>
        <v>1.5</v>
      </c>
      <c r="AA51" s="19">
        <v>0.36</v>
      </c>
      <c r="AB51" s="2">
        <f t="shared" si="30"/>
        <v>1565.086788</v>
      </c>
      <c r="AC51" s="4"/>
      <c r="AD51" s="10"/>
      <c r="AE51" s="6">
        <f t="shared" si="31"/>
        <v>0.5</v>
      </c>
      <c r="AF51" s="6">
        <f t="shared" ref="AF51:AH51" si="38">AF50</f>
        <v>30</v>
      </c>
      <c r="AG51" s="6">
        <f t="shared" si="38"/>
        <v>1.5</v>
      </c>
      <c r="AH51" s="19">
        <v>0.36</v>
      </c>
      <c r="AI51" s="16">
        <f t="shared" si="32"/>
        <v>1471.757196</v>
      </c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1:53">
      <c r="A52" s="10"/>
      <c r="B52" s="6">
        <v>0</v>
      </c>
      <c r="C52" s="6">
        <f t="shared" si="26"/>
        <v>0.6</v>
      </c>
      <c r="D52" s="14">
        <f t="shared" si="27"/>
        <v>30</v>
      </c>
      <c r="E52" s="6" t="s">
        <v>26</v>
      </c>
      <c r="F52" s="2">
        <f>$C$16+(($C$2*$J52*$C$4)/$C$3)*0.51*0.47-(($C$8*0.5*(D52^2)*$C$9*$C$11)/2)</f>
        <v>1558.63543371429</v>
      </c>
      <c r="G52" s="4"/>
      <c r="H52" s="10"/>
      <c r="I52" s="6">
        <v>0</v>
      </c>
      <c r="J52" s="6">
        <f t="shared" si="28"/>
        <v>0.6</v>
      </c>
      <c r="K52" s="14">
        <f t="shared" si="24"/>
        <v>30</v>
      </c>
      <c r="L52" s="6" t="s">
        <v>26</v>
      </c>
      <c r="M52" s="16">
        <f>$C$17-(($C$2*$J52*$C$4)/$C$3)*0.47*0.49-(($C$8*0.5*(K52^2)*$C$9*$C$11)/2)</f>
        <v>1477.955556</v>
      </c>
      <c r="N52" s="6">
        <f t="shared" si="25"/>
        <v>80.6798777142862</v>
      </c>
      <c r="O52" s="4"/>
      <c r="P52" s="4"/>
      <c r="Q52" s="4"/>
      <c r="R52" s="4"/>
      <c r="S52" s="4"/>
      <c r="T52" s="4"/>
      <c r="U52" s="4"/>
      <c r="V52" s="4"/>
      <c r="W52" s="10"/>
      <c r="X52" s="6">
        <f t="shared" si="29"/>
        <v>0.6</v>
      </c>
      <c r="Y52" s="6">
        <f t="shared" ref="Y52:AA52" si="39">Y51</f>
        <v>30</v>
      </c>
      <c r="Z52" s="6">
        <f t="shared" si="39"/>
        <v>1.5</v>
      </c>
      <c r="AA52" s="19">
        <v>0.36</v>
      </c>
      <c r="AB52" s="2">
        <f t="shared" si="30"/>
        <v>1568.6995464</v>
      </c>
      <c r="AC52" s="4"/>
      <c r="AD52" s="10"/>
      <c r="AE52" s="6">
        <f t="shared" si="31"/>
        <v>0.6</v>
      </c>
      <c r="AF52" s="6">
        <f t="shared" ref="AF52:AH52" si="40">AF51</f>
        <v>30</v>
      </c>
      <c r="AG52" s="6">
        <f t="shared" si="40"/>
        <v>1.5</v>
      </c>
      <c r="AH52" s="19">
        <v>0.36</v>
      </c>
      <c r="AI52" s="16">
        <f t="shared" si="32"/>
        <v>1468.2861144</v>
      </c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1:53">
      <c r="A53" s="10"/>
      <c r="B53" s="6">
        <v>0</v>
      </c>
      <c r="C53" s="6">
        <f t="shared" si="26"/>
        <v>0.7</v>
      </c>
      <c r="D53" s="14">
        <f t="shared" si="27"/>
        <v>30</v>
      </c>
      <c r="E53" s="6" t="s">
        <v>26</v>
      </c>
      <c r="F53" s="2">
        <f>$C$16+(($C$2*$J53*$C$4)/$C$3)*0.51*0.47-(($C$8*0.5*(D53^2)*$C$9*$C$11)/2)</f>
        <v>1560.57084</v>
      </c>
      <c r="G53" s="4"/>
      <c r="H53" s="10"/>
      <c r="I53" s="6">
        <v>0</v>
      </c>
      <c r="J53" s="6">
        <f t="shared" si="28"/>
        <v>0.7</v>
      </c>
      <c r="K53" s="14">
        <f t="shared" si="24"/>
        <v>30</v>
      </c>
      <c r="L53" s="6" t="s">
        <v>26</v>
      </c>
      <c r="M53" s="16">
        <f>$C$17-(($C$2*$J53*$C$4)/$C$3)*0.47*0.49-(($C$8*0.5*(K53^2)*$C$9*$C$11)/2)</f>
        <v>1476.096048</v>
      </c>
      <c r="N53" s="6">
        <f t="shared" si="25"/>
        <v>84.4747920000004</v>
      </c>
      <c r="O53" s="4"/>
      <c r="P53" s="4"/>
      <c r="Q53" s="4"/>
      <c r="R53" s="4"/>
      <c r="S53" s="4"/>
      <c r="T53" s="4"/>
      <c r="U53" s="4"/>
      <c r="V53" s="4"/>
      <c r="W53" s="10"/>
      <c r="X53" s="6">
        <f t="shared" si="29"/>
        <v>0.7</v>
      </c>
      <c r="Y53" s="6">
        <f t="shared" ref="Y53:AA53" si="41">Y52</f>
        <v>30</v>
      </c>
      <c r="Z53" s="6">
        <f t="shared" si="41"/>
        <v>1.5</v>
      </c>
      <c r="AA53" s="19">
        <v>0.36</v>
      </c>
      <c r="AB53" s="2">
        <f t="shared" si="30"/>
        <v>1572.3123048</v>
      </c>
      <c r="AC53" s="4"/>
      <c r="AD53" s="10"/>
      <c r="AE53" s="6">
        <f t="shared" si="31"/>
        <v>0.7</v>
      </c>
      <c r="AF53" s="6">
        <f t="shared" ref="AF53:AH53" si="42">AF52</f>
        <v>30</v>
      </c>
      <c r="AG53" s="6">
        <f t="shared" si="42"/>
        <v>1.5</v>
      </c>
      <c r="AH53" s="19">
        <v>0.36</v>
      </c>
      <c r="AI53" s="16">
        <f t="shared" si="32"/>
        <v>1464.8150328</v>
      </c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1:53">
      <c r="A54" s="10"/>
      <c r="B54" s="6">
        <v>0</v>
      </c>
      <c r="C54" s="6">
        <f t="shared" si="26"/>
        <v>0.8</v>
      </c>
      <c r="D54" s="14">
        <f t="shared" si="27"/>
        <v>30</v>
      </c>
      <c r="E54" s="6" t="s">
        <v>26</v>
      </c>
      <c r="F54" s="2">
        <f>$C$16+(($C$2*$J54*$C$4)/$C$3)*0.51*0.47-(($C$8*0.5*(D54^2)*$C$9*$C$11)/2)</f>
        <v>1562.50624628571</v>
      </c>
      <c r="G54" s="4"/>
      <c r="H54" s="10"/>
      <c r="I54" s="6">
        <v>0</v>
      </c>
      <c r="J54" s="6">
        <f t="shared" si="28"/>
        <v>0.8</v>
      </c>
      <c r="K54" s="14">
        <f t="shared" si="24"/>
        <v>30</v>
      </c>
      <c r="L54" s="6" t="s">
        <v>26</v>
      </c>
      <c r="M54" s="16">
        <f>$C$17-(($C$2*$J54*$C$4)/$C$3)*0.47*0.49-(($C$8*0.5*(K54^2)*$C$9*$C$11)/2)</f>
        <v>1474.23654</v>
      </c>
      <c r="N54" s="6">
        <f t="shared" si="25"/>
        <v>88.2697062857148</v>
      </c>
      <c r="O54" s="4"/>
      <c r="P54" s="4"/>
      <c r="Q54" s="4"/>
      <c r="R54" s="4"/>
      <c r="S54" s="4"/>
      <c r="T54" s="4"/>
      <c r="U54" s="4"/>
      <c r="V54" s="4"/>
      <c r="W54" s="10"/>
      <c r="X54" s="6">
        <f t="shared" si="29"/>
        <v>0.8</v>
      </c>
      <c r="Y54" s="6">
        <f t="shared" ref="Y54:AA54" si="43">Y53</f>
        <v>30</v>
      </c>
      <c r="Z54" s="6">
        <f t="shared" si="43"/>
        <v>1.5</v>
      </c>
      <c r="AA54" s="19">
        <v>0.36</v>
      </c>
      <c r="AB54" s="2">
        <f t="shared" si="30"/>
        <v>1575.9250632</v>
      </c>
      <c r="AC54" s="4"/>
      <c r="AD54" s="10"/>
      <c r="AE54" s="6">
        <f t="shared" si="31"/>
        <v>0.8</v>
      </c>
      <c r="AF54" s="6">
        <f t="shared" ref="AF54:AH54" si="44">AF53</f>
        <v>30</v>
      </c>
      <c r="AG54" s="6">
        <f t="shared" si="44"/>
        <v>1.5</v>
      </c>
      <c r="AH54" s="19">
        <v>0.36</v>
      </c>
      <c r="AI54" s="16">
        <f t="shared" si="32"/>
        <v>1461.3439512</v>
      </c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1:53">
      <c r="A55" s="10"/>
      <c r="B55" s="6">
        <v>0</v>
      </c>
      <c r="C55" s="6">
        <f t="shared" si="26"/>
        <v>0.9</v>
      </c>
      <c r="D55" s="14">
        <f t="shared" si="27"/>
        <v>30</v>
      </c>
      <c r="E55" s="6" t="s">
        <v>26</v>
      </c>
      <c r="F55" s="2">
        <f>$C$16+(($C$2*$J55*$C$4)/$C$3)*0.51*0.47-(($C$8*0.5*(D55^2)*$C$9*$C$11)/2)</f>
        <v>1564.44165257143</v>
      </c>
      <c r="G55" s="4"/>
      <c r="H55" s="10"/>
      <c r="I55" s="6">
        <v>0</v>
      </c>
      <c r="J55" s="6">
        <f t="shared" si="28"/>
        <v>0.9</v>
      </c>
      <c r="K55" s="14">
        <f t="shared" si="24"/>
        <v>30</v>
      </c>
      <c r="L55" s="6" t="s">
        <v>26</v>
      </c>
      <c r="M55" s="16">
        <f>$C$17-(($C$2*$J55*$C$4)/$C$3)*0.47*0.49-(($C$8*0.5*(K55^2)*$C$9*$C$11)/2)</f>
        <v>1472.377032</v>
      </c>
      <c r="N55" s="6">
        <f t="shared" si="25"/>
        <v>92.064620571429</v>
      </c>
      <c r="O55" s="4"/>
      <c r="P55" s="4"/>
      <c r="Q55" s="4"/>
      <c r="R55" s="4"/>
      <c r="S55" s="4"/>
      <c r="T55" s="4"/>
      <c r="U55" s="4"/>
      <c r="V55" s="4"/>
      <c r="W55" s="10"/>
      <c r="X55" s="6">
        <f t="shared" si="29"/>
        <v>0.9</v>
      </c>
      <c r="Y55" s="6">
        <f t="shared" ref="Y55:AA55" si="45">Y54</f>
        <v>30</v>
      </c>
      <c r="Z55" s="6">
        <f t="shared" si="45"/>
        <v>1.5</v>
      </c>
      <c r="AA55" s="19">
        <v>0.36</v>
      </c>
      <c r="AB55" s="2">
        <f t="shared" si="30"/>
        <v>1579.5378216</v>
      </c>
      <c r="AC55" s="4"/>
      <c r="AD55" s="10"/>
      <c r="AE55" s="6">
        <f t="shared" si="31"/>
        <v>0.9</v>
      </c>
      <c r="AF55" s="6">
        <f t="shared" ref="AF55:AH55" si="46">AF54</f>
        <v>30</v>
      </c>
      <c r="AG55" s="6">
        <f t="shared" si="46"/>
        <v>1.5</v>
      </c>
      <c r="AH55" s="19">
        <v>0.36</v>
      </c>
      <c r="AI55" s="16">
        <f t="shared" si="32"/>
        <v>1457.8728696</v>
      </c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1:53">
      <c r="A56" s="10"/>
      <c r="B56" s="6">
        <v>0</v>
      </c>
      <c r="C56" s="6">
        <f t="shared" si="26"/>
        <v>1</v>
      </c>
      <c r="D56" s="14">
        <f t="shared" si="27"/>
        <v>30</v>
      </c>
      <c r="E56" s="6" t="s">
        <v>26</v>
      </c>
      <c r="F56" s="2">
        <f>$C$16+(($C$2*$J56*$C$4)/$C$3)*0.51*0.47-(($C$8*0.5*(D56^2)*$C$9*$C$11)/2)</f>
        <v>1566.37705885714</v>
      </c>
      <c r="G56" s="4"/>
      <c r="H56" s="10"/>
      <c r="I56" s="6">
        <v>0</v>
      </c>
      <c r="J56" s="6">
        <f t="shared" si="28"/>
        <v>1</v>
      </c>
      <c r="K56" s="14">
        <f t="shared" si="24"/>
        <v>30</v>
      </c>
      <c r="L56" s="6" t="s">
        <v>26</v>
      </c>
      <c r="M56" s="16">
        <f>$C$17-(($C$2*$J56*$C$4)/$C$3)*0.47*0.49-(($C$8*0.5*(K56^2)*$C$9*$C$11)/2)</f>
        <v>1470.517524</v>
      </c>
      <c r="N56" s="6">
        <f t="shared" si="25"/>
        <v>95.8595348571434</v>
      </c>
      <c r="O56" s="4"/>
      <c r="P56" s="4"/>
      <c r="Q56" s="4"/>
      <c r="R56" s="4"/>
      <c r="S56" s="4"/>
      <c r="T56" s="4"/>
      <c r="U56" s="4"/>
      <c r="V56" s="4"/>
      <c r="W56" s="10"/>
      <c r="X56" s="6">
        <f t="shared" si="29"/>
        <v>1</v>
      </c>
      <c r="Y56" s="6">
        <f t="shared" ref="Y56:AA56" si="47">Y55</f>
        <v>30</v>
      </c>
      <c r="Z56" s="6">
        <f t="shared" si="47"/>
        <v>1.5</v>
      </c>
      <c r="AA56" s="19">
        <v>0.36</v>
      </c>
      <c r="AB56" s="2">
        <f t="shared" si="30"/>
        <v>1583.15058</v>
      </c>
      <c r="AC56" s="4"/>
      <c r="AD56" s="10"/>
      <c r="AE56" s="6">
        <f t="shared" si="31"/>
        <v>1</v>
      </c>
      <c r="AF56" s="6">
        <f t="shared" ref="AF56:AH56" si="48">AF55</f>
        <v>30</v>
      </c>
      <c r="AG56" s="6">
        <f t="shared" si="48"/>
        <v>1.5</v>
      </c>
      <c r="AH56" s="19">
        <v>0.36</v>
      </c>
      <c r="AI56" s="16">
        <f t="shared" si="32"/>
        <v>1454.401788</v>
      </c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1:53">
      <c r="A57" s="10"/>
      <c r="B57" s="6">
        <v>0</v>
      </c>
      <c r="C57" s="6">
        <f t="shared" si="26"/>
        <v>1.1</v>
      </c>
      <c r="D57" s="14">
        <f t="shared" si="27"/>
        <v>30</v>
      </c>
      <c r="E57" s="6" t="s">
        <v>26</v>
      </c>
      <c r="F57" s="2">
        <f>$C$16+(($C$2*$J57*$C$4)/$C$3)*0.51*0.47-(($C$8*0.5*(D57^2)*$C$9*$C$11)/2)</f>
        <v>1568.31246514286</v>
      </c>
      <c r="G57" s="4"/>
      <c r="H57" s="10"/>
      <c r="I57" s="6">
        <v>0</v>
      </c>
      <c r="J57" s="6">
        <f t="shared" si="28"/>
        <v>1.1</v>
      </c>
      <c r="K57" s="14">
        <f t="shared" si="24"/>
        <v>30</v>
      </c>
      <c r="L57" s="6" t="s">
        <v>26</v>
      </c>
      <c r="M57" s="16">
        <f>$C$17-(($C$2*$J57*$C$4)/$C$3)*0.47*0.49-(($C$8*0.5*(K57^2)*$C$9*$C$11)/2)</f>
        <v>1468.658016</v>
      </c>
      <c r="N57" s="6">
        <f t="shared" si="25"/>
        <v>99.6544491428576</v>
      </c>
      <c r="O57" s="4"/>
      <c r="P57" s="4"/>
      <c r="Q57" s="4"/>
      <c r="R57" s="4"/>
      <c r="S57" s="4"/>
      <c r="T57" s="4"/>
      <c r="U57" s="4"/>
      <c r="V57" s="4"/>
      <c r="W57" s="10"/>
      <c r="X57" s="6">
        <f t="shared" si="29"/>
        <v>1.1</v>
      </c>
      <c r="Y57" s="6">
        <f t="shared" ref="Y57:AA57" si="49">Y56</f>
        <v>30</v>
      </c>
      <c r="Z57" s="6">
        <f t="shared" si="49"/>
        <v>1.5</v>
      </c>
      <c r="AA57" s="19">
        <v>0.36</v>
      </c>
      <c r="AB57" s="2">
        <f t="shared" si="30"/>
        <v>1586.7633384</v>
      </c>
      <c r="AC57" s="4"/>
      <c r="AD57" s="10"/>
      <c r="AE57" s="6">
        <f t="shared" si="31"/>
        <v>1.1</v>
      </c>
      <c r="AF57" s="6">
        <f t="shared" ref="AF57:AH57" si="50">AF56</f>
        <v>30</v>
      </c>
      <c r="AG57" s="6">
        <f t="shared" si="50"/>
        <v>1.5</v>
      </c>
      <c r="AH57" s="19">
        <v>0.36</v>
      </c>
      <c r="AI57" s="16">
        <f t="shared" si="32"/>
        <v>1450.9307064</v>
      </c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1:53">
      <c r="A58" s="10"/>
      <c r="B58" s="6">
        <v>0</v>
      </c>
      <c r="C58" s="6">
        <f t="shared" si="26"/>
        <v>1.2</v>
      </c>
      <c r="D58" s="14">
        <f t="shared" si="27"/>
        <v>30</v>
      </c>
      <c r="E58" s="6" t="s">
        <v>26</v>
      </c>
      <c r="F58" s="2">
        <f>$C$16+(($C$2*$J58*$C$4)/$C$3)*0.51*0.47-(($C$8*0.5*(D58^2)*$C$9*$C$11)/2)</f>
        <v>1570.24787142857</v>
      </c>
      <c r="G58" s="4"/>
      <c r="H58" s="10"/>
      <c r="I58" s="6">
        <v>0</v>
      </c>
      <c r="J58" s="6">
        <f t="shared" si="28"/>
        <v>1.2</v>
      </c>
      <c r="K58" s="14">
        <f t="shared" si="24"/>
        <v>30</v>
      </c>
      <c r="L58" s="6" t="s">
        <v>26</v>
      </c>
      <c r="M58" s="16">
        <f>$C$17-(($C$2*$J58*$C$4)/$C$3)*0.47*0.49-(($C$8*0.5*(K58^2)*$C$9*$C$11)/2)</f>
        <v>1466.798508</v>
      </c>
      <c r="N58" s="6">
        <f t="shared" si="25"/>
        <v>103.449363428572</v>
      </c>
      <c r="O58" s="4"/>
      <c r="P58" s="4"/>
      <c r="Q58" s="4"/>
      <c r="R58" s="4"/>
      <c r="S58" s="4"/>
      <c r="T58" s="4"/>
      <c r="U58" s="4"/>
      <c r="V58" s="4"/>
      <c r="W58" s="10"/>
      <c r="X58" s="6">
        <f t="shared" si="29"/>
        <v>1.2</v>
      </c>
      <c r="Y58" s="6">
        <f t="shared" ref="Y58:AA58" si="51">Y57</f>
        <v>30</v>
      </c>
      <c r="Z58" s="6">
        <f t="shared" si="51"/>
        <v>1.5</v>
      </c>
      <c r="AA58" s="19">
        <v>0.36</v>
      </c>
      <c r="AB58" s="2">
        <f t="shared" si="30"/>
        <v>1590.3760968</v>
      </c>
      <c r="AC58" s="4"/>
      <c r="AD58" s="10"/>
      <c r="AE58" s="6">
        <f t="shared" si="31"/>
        <v>1.2</v>
      </c>
      <c r="AF58" s="6">
        <f t="shared" ref="AF58:AH58" si="52">AF57</f>
        <v>30</v>
      </c>
      <c r="AG58" s="6">
        <f t="shared" si="52"/>
        <v>1.5</v>
      </c>
      <c r="AH58" s="19">
        <v>0.36</v>
      </c>
      <c r="AI58" s="16">
        <f t="shared" si="32"/>
        <v>1447.4596248</v>
      </c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1:53">
      <c r="A59" s="10"/>
      <c r="B59" s="6">
        <v>0</v>
      </c>
      <c r="C59" s="6">
        <f t="shared" si="26"/>
        <v>1.3</v>
      </c>
      <c r="D59" s="14">
        <f t="shared" si="27"/>
        <v>30</v>
      </c>
      <c r="E59" s="6" t="s">
        <v>26</v>
      </c>
      <c r="F59" s="2">
        <f>$C$16+(($C$2*$J59*$C$4)/$C$3)*0.51*0.47-(($C$8*0.5*(D59^2)*$C$9*$C$11)/2)</f>
        <v>1572.18327771429</v>
      </c>
      <c r="G59" s="4"/>
      <c r="H59" s="10"/>
      <c r="I59" s="6">
        <v>0</v>
      </c>
      <c r="J59" s="6">
        <f t="shared" si="28"/>
        <v>1.3</v>
      </c>
      <c r="K59" s="14">
        <f t="shared" si="24"/>
        <v>30</v>
      </c>
      <c r="L59" s="6" t="s">
        <v>26</v>
      </c>
      <c r="M59" s="16">
        <f>$C$17-(($C$2*$J59*$C$4)/$C$3)*0.47*0.49-(($C$8*0.5*(K59^2)*$C$9*$C$11)/2)</f>
        <v>1464.939</v>
      </c>
      <c r="N59" s="6">
        <f t="shared" si="25"/>
        <v>107.244277714286</v>
      </c>
      <c r="O59" s="4"/>
      <c r="P59" s="4"/>
      <c r="Q59" s="4"/>
      <c r="R59" s="4"/>
      <c r="S59" s="4"/>
      <c r="T59" s="4"/>
      <c r="U59" s="4"/>
      <c r="V59" s="4"/>
      <c r="W59" s="10"/>
      <c r="X59" s="6">
        <f t="shared" si="29"/>
        <v>1.3</v>
      </c>
      <c r="Y59" s="6">
        <f t="shared" ref="Y59:AA59" si="53">Y58</f>
        <v>30</v>
      </c>
      <c r="Z59" s="6">
        <f t="shared" si="53"/>
        <v>1.5</v>
      </c>
      <c r="AA59" s="19">
        <v>0.36</v>
      </c>
      <c r="AB59" s="2">
        <f t="shared" si="30"/>
        <v>1593.9888552</v>
      </c>
      <c r="AC59" s="4"/>
      <c r="AD59" s="10"/>
      <c r="AE59" s="6">
        <f t="shared" si="31"/>
        <v>1.3</v>
      </c>
      <c r="AF59" s="6">
        <f t="shared" ref="AF59:AH59" si="54">AF58</f>
        <v>30</v>
      </c>
      <c r="AG59" s="6">
        <f t="shared" si="54"/>
        <v>1.5</v>
      </c>
      <c r="AH59" s="19">
        <v>0.36</v>
      </c>
      <c r="AI59" s="16">
        <f t="shared" si="32"/>
        <v>1443.9885432</v>
      </c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1:53">
      <c r="A60" s="10"/>
      <c r="B60" s="6">
        <v>0</v>
      </c>
      <c r="C60" s="6">
        <f t="shared" si="26"/>
        <v>1.4</v>
      </c>
      <c r="D60" s="14">
        <f t="shared" si="27"/>
        <v>30</v>
      </c>
      <c r="E60" s="6" t="s">
        <v>26</v>
      </c>
      <c r="F60" s="2">
        <f>$C$16+(($C$2*$J60*$C$4)/$C$3)*0.51*0.47-(($C$8*0.5*(D60^2)*$C$9*$C$11)/2)</f>
        <v>1574.118684</v>
      </c>
      <c r="G60" s="4"/>
      <c r="H60" s="10"/>
      <c r="I60" s="6">
        <v>0</v>
      </c>
      <c r="J60" s="6">
        <f t="shared" si="28"/>
        <v>1.4</v>
      </c>
      <c r="K60" s="14">
        <f t="shared" si="24"/>
        <v>30</v>
      </c>
      <c r="L60" s="6" t="s">
        <v>26</v>
      </c>
      <c r="M60" s="16">
        <f>$C$17-(($C$2*$J60*$C$4)/$C$3)*0.47*0.49-(($C$8*0.5*(K60^2)*$C$9*$C$11)/2)</f>
        <v>1463.079492</v>
      </c>
      <c r="N60" s="6">
        <f t="shared" si="25"/>
        <v>111.039192000001</v>
      </c>
      <c r="O60" s="4"/>
      <c r="P60" s="4"/>
      <c r="Q60" s="4"/>
      <c r="R60" s="4"/>
      <c r="S60" s="4"/>
      <c r="T60" s="4"/>
      <c r="U60" s="4"/>
      <c r="V60" s="4"/>
      <c r="W60" s="10"/>
      <c r="X60" s="6">
        <f t="shared" si="29"/>
        <v>1.4</v>
      </c>
      <c r="Y60" s="6">
        <f t="shared" ref="Y60:AA60" si="55">Y59</f>
        <v>30</v>
      </c>
      <c r="Z60" s="6">
        <f t="shared" si="55"/>
        <v>1.5</v>
      </c>
      <c r="AA60" s="19">
        <v>0.36</v>
      </c>
      <c r="AB60" s="2">
        <f t="shared" si="30"/>
        <v>1597.6016136</v>
      </c>
      <c r="AC60" s="4"/>
      <c r="AD60" s="10"/>
      <c r="AE60" s="6">
        <f t="shared" si="31"/>
        <v>1.4</v>
      </c>
      <c r="AF60" s="6">
        <f t="shared" ref="AF60:AH60" si="56">AF59</f>
        <v>30</v>
      </c>
      <c r="AG60" s="6">
        <f t="shared" si="56"/>
        <v>1.5</v>
      </c>
      <c r="AH60" s="19">
        <v>0.36</v>
      </c>
      <c r="AI60" s="16">
        <f t="shared" si="32"/>
        <v>1440.5174616</v>
      </c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1:53">
      <c r="A61" s="11"/>
      <c r="B61" s="6">
        <v>0</v>
      </c>
      <c r="C61" s="6">
        <f t="shared" si="26"/>
        <v>1.5</v>
      </c>
      <c r="D61" s="14">
        <f t="shared" si="27"/>
        <v>30</v>
      </c>
      <c r="E61" s="6" t="s">
        <v>26</v>
      </c>
      <c r="F61" s="2">
        <f>$C$16+(($C$2*$J61*$C$4)/$C$3)*0.51*0.47-(($C$8*0.5*(D61^2)*$C$9*$C$11)/2)</f>
        <v>1576.05409028571</v>
      </c>
      <c r="G61" s="4"/>
      <c r="H61" s="11"/>
      <c r="I61" s="6">
        <v>0</v>
      </c>
      <c r="J61" s="6">
        <f t="shared" si="28"/>
        <v>1.5</v>
      </c>
      <c r="K61" s="14">
        <f t="shared" si="24"/>
        <v>30</v>
      </c>
      <c r="L61" s="6" t="s">
        <v>26</v>
      </c>
      <c r="M61" s="16">
        <f>$C$17-(($C$2*$J61*$C$4)/$C$3)*0.47*0.49-(($C$8*0.5*(K61^2)*$C$9*$C$11)/2)</f>
        <v>1461.219984</v>
      </c>
      <c r="N61" s="6">
        <f t="shared" si="25"/>
        <v>114.834106285715</v>
      </c>
      <c r="O61" s="4"/>
      <c r="P61" s="4"/>
      <c r="Q61" s="4"/>
      <c r="R61" s="4"/>
      <c r="S61" s="4"/>
      <c r="T61" s="4"/>
      <c r="U61" s="4"/>
      <c r="V61" s="4"/>
      <c r="W61" s="11"/>
      <c r="X61" s="6">
        <f t="shared" si="29"/>
        <v>1.5</v>
      </c>
      <c r="Y61" s="6">
        <f t="shared" ref="Y61:AA61" si="57">Y60</f>
        <v>30</v>
      </c>
      <c r="Z61" s="6">
        <f t="shared" si="57"/>
        <v>1.5</v>
      </c>
      <c r="AA61" s="19">
        <v>0.36</v>
      </c>
      <c r="AB61" s="2">
        <f t="shared" si="30"/>
        <v>1601.214372</v>
      </c>
      <c r="AC61" s="4"/>
      <c r="AD61" s="11"/>
      <c r="AE61" s="6">
        <f t="shared" si="31"/>
        <v>1.5</v>
      </c>
      <c r="AF61" s="6">
        <f t="shared" ref="AF61:AH61" si="58">AF60</f>
        <v>30</v>
      </c>
      <c r="AG61" s="6">
        <f t="shared" si="58"/>
        <v>1.5</v>
      </c>
      <c r="AH61" s="19">
        <v>0.36</v>
      </c>
      <c r="AI61" s="16">
        <f t="shared" si="32"/>
        <v>1437.04638</v>
      </c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1:53">
      <c r="A62" s="9"/>
      <c r="B62" s="5" t="s">
        <v>36</v>
      </c>
      <c r="C62" s="5" t="s">
        <v>37</v>
      </c>
      <c r="D62" s="5" t="s">
        <v>38</v>
      </c>
      <c r="E62" s="5" t="s">
        <v>1</v>
      </c>
      <c r="F62" s="5" t="s">
        <v>51</v>
      </c>
      <c r="G62" s="4">
        <f>F77-F63</f>
        <v>17.4988800000001</v>
      </c>
      <c r="H62" s="9"/>
      <c r="I62" s="5" t="s">
        <v>36</v>
      </c>
      <c r="J62" s="5" t="s">
        <v>37</v>
      </c>
      <c r="K62" s="5" t="s">
        <v>38</v>
      </c>
      <c r="L62" s="5" t="s">
        <v>1</v>
      </c>
      <c r="M62" s="5" t="s">
        <v>52</v>
      </c>
      <c r="N62" s="5" t="s">
        <v>42</v>
      </c>
      <c r="O62" s="4">
        <f>N77-N63</f>
        <v>0</v>
      </c>
      <c r="P62" s="4"/>
      <c r="Q62" s="4"/>
      <c r="R62" s="4"/>
      <c r="S62" s="4"/>
      <c r="T62" s="4"/>
      <c r="U62" s="4"/>
      <c r="V62" s="4"/>
      <c r="W62" s="5" t="s">
        <v>35</v>
      </c>
      <c r="X62" s="5" t="s">
        <v>36</v>
      </c>
      <c r="Y62" s="5" t="s">
        <v>38</v>
      </c>
      <c r="Z62" s="18" t="s">
        <v>43</v>
      </c>
      <c r="AA62" s="18" t="s">
        <v>44</v>
      </c>
      <c r="AB62" s="12" t="s">
        <v>53</v>
      </c>
      <c r="AC62" s="4">
        <f>AB77-AB63</f>
        <v>37.9339632000001</v>
      </c>
      <c r="AD62" s="9" t="s">
        <v>40</v>
      </c>
      <c r="AE62" s="5" t="s">
        <v>36</v>
      </c>
      <c r="AF62" s="5" t="s">
        <v>38</v>
      </c>
      <c r="AG62" s="18" t="s">
        <v>43</v>
      </c>
      <c r="AH62" s="18" t="s">
        <v>44</v>
      </c>
      <c r="AI62" s="12" t="s">
        <v>54</v>
      </c>
      <c r="AJ62" s="4">
        <f>AI77-AI63</f>
        <v>-36.4463567999999</v>
      </c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1:53">
      <c r="A63" s="13"/>
      <c r="B63" s="6">
        <v>0</v>
      </c>
      <c r="C63" s="6">
        <v>0</v>
      </c>
      <c r="D63" s="14">
        <v>1</v>
      </c>
      <c r="E63" s="6" t="s">
        <v>26</v>
      </c>
      <c r="F63" s="2">
        <f>$C$16+(($C$2*$J63*$C$4)/$C$3)*0.51*0.47-(($C$8*0.5*(D63^2)*$C$9*$C$11)/2)</f>
        <v>1476.793116</v>
      </c>
      <c r="G63" s="4"/>
      <c r="H63" s="10"/>
      <c r="I63" s="6">
        <v>0</v>
      </c>
      <c r="J63" s="6">
        <v>0</v>
      </c>
      <c r="K63" s="14">
        <v>1</v>
      </c>
      <c r="L63" s="6" t="s">
        <v>26</v>
      </c>
      <c r="M63" s="16">
        <f>$C$17-(($C$2*$J63*$C$4)/$C$3)*0.47*0.49-(($C$8*0.5*(K63^2)*$C$9*$C$11)/2)</f>
        <v>1418.882724</v>
      </c>
      <c r="N63" s="6">
        <f t="shared" ref="N63:N77" si="59">F63-M63</f>
        <v>57.9103920000005</v>
      </c>
      <c r="O63" s="4"/>
      <c r="P63" s="4"/>
      <c r="Q63" s="4"/>
      <c r="R63" s="4"/>
      <c r="S63" s="4"/>
      <c r="T63" s="4"/>
      <c r="U63" s="4"/>
      <c r="V63" s="4"/>
      <c r="W63" s="13"/>
      <c r="X63" s="6">
        <v>0.1</v>
      </c>
      <c r="Y63" s="6">
        <v>30</v>
      </c>
      <c r="Z63" s="6">
        <v>2</v>
      </c>
      <c r="AA63" s="19">
        <v>0.36</v>
      </c>
      <c r="AB63" s="2">
        <f>$C$16+(($C$2*$I31*$C$4)/Z63)*0.51*0.47-(($C$8*0.5*(D47^2)*$C$9*$C$11)/2)</f>
        <v>1549.7325648</v>
      </c>
      <c r="AD63" s="13"/>
      <c r="AE63" s="6">
        <v>0.1</v>
      </c>
      <c r="AF63" s="6">
        <v>30</v>
      </c>
      <c r="AG63" s="6">
        <v>2</v>
      </c>
      <c r="AH63" s="19">
        <v>0.36</v>
      </c>
      <c r="AI63" s="16">
        <f>$C$17-(($C$2*I31*$C$4)/AG63)*0.47*0.49-(($C$8*0.5*(D31^2)*$C$9*$C$11)/2)</f>
        <v>1486.5092928</v>
      </c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1:53">
      <c r="A64" s="10"/>
      <c r="B64" s="6">
        <v>0</v>
      </c>
      <c r="C64" s="6">
        <f t="shared" ref="C64:C77" si="60">C63</f>
        <v>0</v>
      </c>
      <c r="D64" s="14">
        <f t="shared" ref="D64:D92" si="61">D63+1</f>
        <v>2</v>
      </c>
      <c r="E64" s="6" t="s">
        <v>26</v>
      </c>
      <c r="F64" s="2">
        <f>$C$16+(($C$2*$J64*$C$4)/$C$3)*0.51*0.47-(($C$8*0.5*(D64^2)*$C$9*$C$11)/2)</f>
        <v>1477.027476</v>
      </c>
      <c r="G64" s="4"/>
      <c r="H64" s="10"/>
      <c r="I64" s="6">
        <v>0</v>
      </c>
      <c r="J64" s="6">
        <f>J63</f>
        <v>0</v>
      </c>
      <c r="K64" s="14">
        <f>K63+1</f>
        <v>2</v>
      </c>
      <c r="L64" s="6" t="s">
        <v>26</v>
      </c>
      <c r="M64" s="16">
        <f>$C$17-(($C$2*$J64*$C$4)/$C$3)*0.47*0.49-(($C$8*0.5*(K64^2)*$C$9*$C$11)/2)</f>
        <v>1419.117084</v>
      </c>
      <c r="N64" s="6">
        <f t="shared" si="59"/>
        <v>57.9103920000005</v>
      </c>
      <c r="O64" s="4"/>
      <c r="P64" s="4"/>
      <c r="Q64" s="4"/>
      <c r="R64" s="4"/>
      <c r="S64" s="4"/>
      <c r="T64" s="4"/>
      <c r="U64" s="4"/>
      <c r="V64" s="4"/>
      <c r="W64" s="10"/>
      <c r="X64" s="6">
        <f t="shared" ref="X64:X77" si="62">X63+0.1</f>
        <v>0.2</v>
      </c>
      <c r="Y64" s="6">
        <f>Y63</f>
        <v>30</v>
      </c>
      <c r="Z64" s="6">
        <f>Z63</f>
        <v>2</v>
      </c>
      <c r="AA64" s="19">
        <v>0.36</v>
      </c>
      <c r="AB64" s="2">
        <f t="shared" ref="AB64:AB77" si="63">$C$16+(($C$2*$I32*$C$4)/Z64)*0.51*0.47-(($C$8*0.5*(D48^2)*$C$9*$C$11)/2)</f>
        <v>1552.4421336</v>
      </c>
      <c r="AC64" s="4"/>
      <c r="AD64" s="10"/>
      <c r="AE64" s="6">
        <f t="shared" ref="AE64:AE77" si="64">AE63+0.1</f>
        <v>0.2</v>
      </c>
      <c r="AF64" s="6">
        <f>AF63</f>
        <v>30</v>
      </c>
      <c r="AG64" s="6">
        <f>AG63</f>
        <v>2</v>
      </c>
      <c r="AH64" s="19">
        <v>0.36</v>
      </c>
      <c r="AI64" s="16">
        <f t="shared" ref="AI64:AI77" si="65">$C$17-(($C$2*I32*$C$4)/AG64)*0.47*0.49-(($C$8*0.5*(D32^2)*$C$9*$C$11)/2)</f>
        <v>1483.9059816</v>
      </c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1:53">
      <c r="A65" s="10"/>
      <c r="B65" s="6">
        <v>0</v>
      </c>
      <c r="C65" s="6">
        <f t="shared" si="60"/>
        <v>0</v>
      </c>
      <c r="D65" s="14">
        <f t="shared" si="61"/>
        <v>3</v>
      </c>
      <c r="E65" s="6" t="s">
        <v>26</v>
      </c>
      <c r="F65" s="2">
        <f>$C$16+(($C$2*$J65*$C$4)/$C$3)*0.51*0.47-(($C$8*0.5*(D65^2)*$C$9*$C$11)/2)</f>
        <v>1477.418076</v>
      </c>
      <c r="G65" s="4"/>
      <c r="H65" s="10"/>
      <c r="I65" s="6">
        <v>0</v>
      </c>
      <c r="J65" s="6">
        <f t="shared" ref="J65:J77" si="66">J64</f>
        <v>0</v>
      </c>
      <c r="K65" s="14">
        <f t="shared" ref="K65:K86" si="67">K64+1</f>
        <v>3</v>
      </c>
      <c r="L65" s="6" t="s">
        <v>26</v>
      </c>
      <c r="M65" s="16">
        <f>$C$17-(($C$2*$J65*$C$4)/$C$3)*0.47*0.49-(($C$8*0.5*(K65^2)*$C$9*$C$11)/2)</f>
        <v>1419.507684</v>
      </c>
      <c r="N65" s="6">
        <f t="shared" si="59"/>
        <v>57.9103920000005</v>
      </c>
      <c r="O65" s="4"/>
      <c r="P65" s="4"/>
      <c r="Q65" s="4"/>
      <c r="R65" s="4"/>
      <c r="S65" s="4"/>
      <c r="T65" s="4"/>
      <c r="U65" s="4"/>
      <c r="V65" s="4"/>
      <c r="W65" s="10"/>
      <c r="X65" s="6">
        <f t="shared" si="62"/>
        <v>0.3</v>
      </c>
      <c r="Y65" s="6">
        <f t="shared" ref="Y65:AA65" si="68">Y64</f>
        <v>30</v>
      </c>
      <c r="Z65" s="6">
        <f t="shared" si="68"/>
        <v>2</v>
      </c>
      <c r="AA65" s="19">
        <v>0.36</v>
      </c>
      <c r="AB65" s="2">
        <f t="shared" si="63"/>
        <v>1555.1517024</v>
      </c>
      <c r="AC65" s="4"/>
      <c r="AD65" s="10"/>
      <c r="AE65" s="6">
        <f t="shared" si="64"/>
        <v>0.3</v>
      </c>
      <c r="AF65" s="6">
        <f t="shared" ref="AF65:AH65" si="69">AF64</f>
        <v>30</v>
      </c>
      <c r="AG65" s="6">
        <f t="shared" si="69"/>
        <v>2</v>
      </c>
      <c r="AH65" s="19">
        <v>0.36</v>
      </c>
      <c r="AI65" s="16">
        <f t="shared" si="65"/>
        <v>1481.3026704</v>
      </c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1:53">
      <c r="A66" s="10"/>
      <c r="B66" s="6">
        <v>0</v>
      </c>
      <c r="C66" s="6">
        <f t="shared" si="60"/>
        <v>0</v>
      </c>
      <c r="D66" s="14">
        <f t="shared" si="61"/>
        <v>4</v>
      </c>
      <c r="E66" s="6" t="s">
        <v>26</v>
      </c>
      <c r="F66" s="2">
        <f>$C$16+(($C$2*$J66*$C$4)/$C$3)*0.51*0.47-(($C$8*0.5*(D66^2)*$C$9*$C$11)/2)</f>
        <v>1477.964916</v>
      </c>
      <c r="G66" s="4"/>
      <c r="H66" s="10"/>
      <c r="I66" s="6">
        <v>0</v>
      </c>
      <c r="J66" s="6">
        <f t="shared" si="66"/>
        <v>0</v>
      </c>
      <c r="K66" s="14">
        <f t="shared" si="67"/>
        <v>4</v>
      </c>
      <c r="L66" s="6" t="s">
        <v>26</v>
      </c>
      <c r="M66" s="16">
        <f>$C$17-(($C$2*$J66*$C$4)/$C$3)*0.47*0.49-(($C$8*0.5*(K66^2)*$C$9*$C$11)/2)</f>
        <v>1420.054524</v>
      </c>
      <c r="N66" s="6">
        <f t="shared" si="59"/>
        <v>57.9103920000005</v>
      </c>
      <c r="O66" s="4"/>
      <c r="P66" s="4"/>
      <c r="Q66" s="4"/>
      <c r="R66" s="4"/>
      <c r="S66" s="4"/>
      <c r="T66" s="4"/>
      <c r="U66" s="4"/>
      <c r="V66" s="4"/>
      <c r="W66" s="10"/>
      <c r="X66" s="6">
        <f t="shared" si="62"/>
        <v>0.4</v>
      </c>
      <c r="Y66" s="6">
        <f t="shared" ref="Y66:AA66" si="70">Y65</f>
        <v>30</v>
      </c>
      <c r="Z66" s="6">
        <f t="shared" si="70"/>
        <v>2</v>
      </c>
      <c r="AA66" s="19">
        <v>0.36</v>
      </c>
      <c r="AB66" s="2">
        <f t="shared" si="63"/>
        <v>1557.8612712</v>
      </c>
      <c r="AC66" s="4"/>
      <c r="AD66" s="10"/>
      <c r="AE66" s="6">
        <f t="shared" si="64"/>
        <v>0.4</v>
      </c>
      <c r="AF66" s="6">
        <f t="shared" ref="AF66:AH66" si="71">AF65</f>
        <v>30</v>
      </c>
      <c r="AG66" s="6">
        <f t="shared" si="71"/>
        <v>2</v>
      </c>
      <c r="AH66" s="19">
        <v>0.36</v>
      </c>
      <c r="AI66" s="16">
        <f t="shared" si="65"/>
        <v>1478.6993592</v>
      </c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1:53">
      <c r="A67" s="10"/>
      <c r="B67" s="6">
        <v>0</v>
      </c>
      <c r="C67" s="6">
        <f t="shared" si="60"/>
        <v>0</v>
      </c>
      <c r="D67" s="14">
        <f t="shared" si="61"/>
        <v>5</v>
      </c>
      <c r="E67" s="6" t="s">
        <v>26</v>
      </c>
      <c r="F67" s="2">
        <f>$C$16+(($C$2*$J67*$C$4)/$C$3)*0.51*0.47-(($C$8*0.5*(D67^2)*$C$9*$C$11)/2)</f>
        <v>1478.667996</v>
      </c>
      <c r="G67" s="4"/>
      <c r="H67" s="10"/>
      <c r="I67" s="6">
        <v>0</v>
      </c>
      <c r="J67" s="6">
        <f t="shared" si="66"/>
        <v>0</v>
      </c>
      <c r="K67" s="14">
        <f t="shared" si="67"/>
        <v>5</v>
      </c>
      <c r="L67" s="6" t="s">
        <v>26</v>
      </c>
      <c r="M67" s="16">
        <f>$C$17-(($C$2*$J67*$C$4)/$C$3)*0.47*0.49-(($C$8*0.5*(K67^2)*$C$9*$C$11)/2)</f>
        <v>1420.757604</v>
      </c>
      <c r="N67" s="6">
        <f t="shared" si="59"/>
        <v>57.9103920000005</v>
      </c>
      <c r="O67" s="4"/>
      <c r="P67" s="4"/>
      <c r="Q67" s="4"/>
      <c r="R67" s="4"/>
      <c r="S67" s="4"/>
      <c r="T67" s="4"/>
      <c r="U67" s="4"/>
      <c r="V67" s="4"/>
      <c r="W67" s="10"/>
      <c r="X67" s="6">
        <f t="shared" si="62"/>
        <v>0.5</v>
      </c>
      <c r="Y67" s="6">
        <f t="shared" ref="Y67:AA67" si="72">Y66</f>
        <v>30</v>
      </c>
      <c r="Z67" s="6">
        <f t="shared" si="72"/>
        <v>2</v>
      </c>
      <c r="AA67" s="19">
        <v>0.36</v>
      </c>
      <c r="AB67" s="2">
        <f t="shared" si="63"/>
        <v>1560.57084</v>
      </c>
      <c r="AC67" s="4"/>
      <c r="AD67" s="10"/>
      <c r="AE67" s="6">
        <f t="shared" si="64"/>
        <v>0.5</v>
      </c>
      <c r="AF67" s="6">
        <f t="shared" ref="AF67:AH67" si="73">AF66</f>
        <v>30</v>
      </c>
      <c r="AG67" s="6">
        <f t="shared" si="73"/>
        <v>2</v>
      </c>
      <c r="AH67" s="19">
        <v>0.36</v>
      </c>
      <c r="AI67" s="16">
        <f t="shared" si="65"/>
        <v>1476.096048</v>
      </c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1:53">
      <c r="A68" s="10"/>
      <c r="B68" s="6">
        <v>0</v>
      </c>
      <c r="C68" s="6">
        <f t="shared" si="60"/>
        <v>0</v>
      </c>
      <c r="D68" s="14">
        <f t="shared" si="61"/>
        <v>6</v>
      </c>
      <c r="E68" s="6" t="s">
        <v>26</v>
      </c>
      <c r="F68" s="2">
        <f>$C$16+(($C$2*$J68*$C$4)/$C$3)*0.51*0.47-(($C$8*0.5*(D68^2)*$C$9*$C$11)/2)</f>
        <v>1479.527316</v>
      </c>
      <c r="G68" s="4"/>
      <c r="H68" s="10"/>
      <c r="I68" s="6">
        <v>0</v>
      </c>
      <c r="J68" s="6">
        <f t="shared" si="66"/>
        <v>0</v>
      </c>
      <c r="K68" s="14">
        <f t="shared" si="67"/>
        <v>6</v>
      </c>
      <c r="L68" s="6" t="s">
        <v>26</v>
      </c>
      <c r="M68" s="16">
        <f>$C$17-(($C$2*$J68*$C$4)/$C$3)*0.47*0.49-(($C$8*0.5*(K68^2)*$C$9*$C$11)/2)</f>
        <v>1421.616924</v>
      </c>
      <c r="N68" s="6">
        <f t="shared" si="59"/>
        <v>57.9103920000005</v>
      </c>
      <c r="O68" s="4"/>
      <c r="P68" s="4"/>
      <c r="Q68" s="4"/>
      <c r="R68" s="4"/>
      <c r="S68" s="4"/>
      <c r="T68" s="4"/>
      <c r="U68" s="4"/>
      <c r="V68" s="4"/>
      <c r="W68" s="10"/>
      <c r="X68" s="6">
        <f t="shared" si="62"/>
        <v>0.6</v>
      </c>
      <c r="Y68" s="6">
        <f t="shared" ref="Y68:AA68" si="74">Y67</f>
        <v>30</v>
      </c>
      <c r="Z68" s="6">
        <f t="shared" si="74"/>
        <v>2</v>
      </c>
      <c r="AA68" s="19">
        <v>0.36</v>
      </c>
      <c r="AB68" s="2">
        <f t="shared" si="63"/>
        <v>1563.2804088</v>
      </c>
      <c r="AC68" s="4"/>
      <c r="AD68" s="10"/>
      <c r="AE68" s="6">
        <f t="shared" si="64"/>
        <v>0.6</v>
      </c>
      <c r="AF68" s="6">
        <f t="shared" ref="AF68:AH68" si="75">AF67</f>
        <v>30</v>
      </c>
      <c r="AG68" s="6">
        <f t="shared" si="75"/>
        <v>2</v>
      </c>
      <c r="AH68" s="19">
        <v>0.36</v>
      </c>
      <c r="AI68" s="16">
        <f t="shared" si="65"/>
        <v>1473.4927368</v>
      </c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1:53">
      <c r="A69" s="10"/>
      <c r="B69" s="6">
        <v>0</v>
      </c>
      <c r="C69" s="6">
        <f t="shared" si="60"/>
        <v>0</v>
      </c>
      <c r="D69" s="14">
        <f t="shared" si="61"/>
        <v>7</v>
      </c>
      <c r="E69" s="6" t="s">
        <v>26</v>
      </c>
      <c r="F69" s="2">
        <f>$C$16+(($C$2*$J69*$C$4)/$C$3)*0.51*0.47-(($C$8*0.5*(D69^2)*$C$9*$C$11)/2)</f>
        <v>1480.542876</v>
      </c>
      <c r="G69" s="4"/>
      <c r="H69" s="10"/>
      <c r="I69" s="6">
        <v>0</v>
      </c>
      <c r="J69" s="6">
        <f t="shared" si="66"/>
        <v>0</v>
      </c>
      <c r="K69" s="14">
        <f t="shared" si="67"/>
        <v>7</v>
      </c>
      <c r="L69" s="6" t="s">
        <v>26</v>
      </c>
      <c r="M69" s="16">
        <f>$C$17-(($C$2*$J69*$C$4)/$C$3)*0.47*0.49-(($C$8*0.5*(K69^2)*$C$9*$C$11)/2)</f>
        <v>1422.632484</v>
      </c>
      <c r="N69" s="6">
        <f t="shared" si="59"/>
        <v>57.9103920000005</v>
      </c>
      <c r="O69" s="4"/>
      <c r="P69" s="4"/>
      <c r="Q69" s="4"/>
      <c r="R69" s="4"/>
      <c r="S69" s="4"/>
      <c r="T69" s="4"/>
      <c r="U69" s="4"/>
      <c r="V69" s="4"/>
      <c r="W69" s="10"/>
      <c r="X69" s="6">
        <f t="shared" si="62"/>
        <v>0.7</v>
      </c>
      <c r="Y69" s="6">
        <f t="shared" ref="Y69:AA69" si="76">Y68</f>
        <v>30</v>
      </c>
      <c r="Z69" s="6">
        <f t="shared" si="76"/>
        <v>2</v>
      </c>
      <c r="AA69" s="19">
        <v>0.36</v>
      </c>
      <c r="AB69" s="2">
        <f t="shared" si="63"/>
        <v>1565.9899776</v>
      </c>
      <c r="AC69" s="4"/>
      <c r="AD69" s="10"/>
      <c r="AE69" s="6">
        <f t="shared" si="64"/>
        <v>0.7</v>
      </c>
      <c r="AF69" s="6">
        <f t="shared" ref="AF69:AH69" si="77">AF68</f>
        <v>30</v>
      </c>
      <c r="AG69" s="6">
        <f t="shared" si="77"/>
        <v>2</v>
      </c>
      <c r="AH69" s="19">
        <v>0.36</v>
      </c>
      <c r="AI69" s="16">
        <f t="shared" si="65"/>
        <v>1470.8894256</v>
      </c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1:53">
      <c r="A70" s="10"/>
      <c r="B70" s="6">
        <v>0</v>
      </c>
      <c r="C70" s="6">
        <f t="shared" si="60"/>
        <v>0</v>
      </c>
      <c r="D70" s="14">
        <f t="shared" si="61"/>
        <v>8</v>
      </c>
      <c r="E70" s="6" t="s">
        <v>26</v>
      </c>
      <c r="F70" s="2">
        <f>$C$16+(($C$2*$J70*$C$4)/$C$3)*0.51*0.47-(($C$8*0.5*(D70^2)*$C$9*$C$11)/2)</f>
        <v>1481.714676</v>
      </c>
      <c r="G70" s="4"/>
      <c r="H70" s="10"/>
      <c r="I70" s="6">
        <v>0</v>
      </c>
      <c r="J70" s="6">
        <f t="shared" si="66"/>
        <v>0</v>
      </c>
      <c r="K70" s="14">
        <f t="shared" si="67"/>
        <v>8</v>
      </c>
      <c r="L70" s="6" t="s">
        <v>26</v>
      </c>
      <c r="M70" s="16">
        <f>$C$17-(($C$2*$J70*$C$4)/$C$3)*0.47*0.49-(($C$8*0.5*(K70^2)*$C$9*$C$11)/2)</f>
        <v>1423.804284</v>
      </c>
      <c r="N70" s="6">
        <f t="shared" si="59"/>
        <v>57.9103920000005</v>
      </c>
      <c r="O70" s="4"/>
      <c r="P70" s="4"/>
      <c r="Q70" s="4"/>
      <c r="R70" s="4"/>
      <c r="S70" s="4"/>
      <c r="T70" s="4"/>
      <c r="U70" s="4"/>
      <c r="V70" s="4"/>
      <c r="W70" s="10"/>
      <c r="X70" s="6">
        <f t="shared" si="62"/>
        <v>0.8</v>
      </c>
      <c r="Y70" s="6">
        <f t="shared" ref="Y70:AA70" si="78">Y69</f>
        <v>30</v>
      </c>
      <c r="Z70" s="6">
        <f t="shared" si="78"/>
        <v>2</v>
      </c>
      <c r="AA70" s="19">
        <v>0.36</v>
      </c>
      <c r="AB70" s="2">
        <f t="shared" si="63"/>
        <v>1568.6995464</v>
      </c>
      <c r="AC70" s="4"/>
      <c r="AD70" s="10"/>
      <c r="AE70" s="6">
        <f t="shared" si="64"/>
        <v>0.8</v>
      </c>
      <c r="AF70" s="6">
        <f t="shared" ref="AF70:AH70" si="79">AF69</f>
        <v>30</v>
      </c>
      <c r="AG70" s="6">
        <f t="shared" si="79"/>
        <v>2</v>
      </c>
      <c r="AH70" s="19">
        <v>0.36</v>
      </c>
      <c r="AI70" s="16">
        <f t="shared" si="65"/>
        <v>1468.2861144</v>
      </c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1:53">
      <c r="A71" s="10"/>
      <c r="B71" s="6">
        <v>0</v>
      </c>
      <c r="C71" s="6">
        <f t="shared" si="60"/>
        <v>0</v>
      </c>
      <c r="D71" s="14">
        <f t="shared" si="61"/>
        <v>9</v>
      </c>
      <c r="E71" s="6" t="s">
        <v>26</v>
      </c>
      <c r="F71" s="2">
        <f>$C$16+(($C$2*$J71*$C$4)/$C$3)*0.51*0.47-(($C$8*0.5*(D71^2)*$C$9*$C$11)/2)</f>
        <v>1483.042716</v>
      </c>
      <c r="G71" s="4"/>
      <c r="H71" s="10"/>
      <c r="I71" s="6">
        <v>0</v>
      </c>
      <c r="J71" s="6">
        <f t="shared" si="66"/>
        <v>0</v>
      </c>
      <c r="K71" s="14">
        <f t="shared" si="67"/>
        <v>9</v>
      </c>
      <c r="L71" s="6" t="s">
        <v>26</v>
      </c>
      <c r="M71" s="16">
        <f>$C$17-(($C$2*$J71*$C$4)/$C$3)*0.47*0.49-(($C$8*0.5*(K71^2)*$C$9*$C$11)/2)</f>
        <v>1425.132324</v>
      </c>
      <c r="N71" s="6">
        <f t="shared" si="59"/>
        <v>57.9103920000005</v>
      </c>
      <c r="O71" s="4"/>
      <c r="P71" s="4"/>
      <c r="Q71" s="4"/>
      <c r="R71" s="4"/>
      <c r="S71" s="4"/>
      <c r="T71" s="4"/>
      <c r="U71" s="4"/>
      <c r="V71" s="4"/>
      <c r="W71" s="10"/>
      <c r="X71" s="6">
        <f t="shared" si="62"/>
        <v>0.9</v>
      </c>
      <c r="Y71" s="6">
        <f t="shared" ref="Y71:AA71" si="80">Y70</f>
        <v>30</v>
      </c>
      <c r="Z71" s="6">
        <f t="shared" si="80"/>
        <v>2</v>
      </c>
      <c r="AA71" s="19">
        <v>0.36</v>
      </c>
      <c r="AB71" s="2">
        <f t="shared" si="63"/>
        <v>1571.4091152</v>
      </c>
      <c r="AC71" s="4"/>
      <c r="AD71" s="10"/>
      <c r="AE71" s="6">
        <f t="shared" si="64"/>
        <v>0.9</v>
      </c>
      <c r="AF71" s="6">
        <f t="shared" ref="AF71:AH71" si="81">AF70</f>
        <v>30</v>
      </c>
      <c r="AG71" s="6">
        <f t="shared" si="81"/>
        <v>2</v>
      </c>
      <c r="AH71" s="19">
        <v>0.36</v>
      </c>
      <c r="AI71" s="16">
        <f t="shared" si="65"/>
        <v>1465.6828032</v>
      </c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1:53">
      <c r="A72" s="10"/>
      <c r="B72" s="6">
        <v>0</v>
      </c>
      <c r="C72" s="6">
        <f t="shared" si="60"/>
        <v>0</v>
      </c>
      <c r="D72" s="14">
        <f t="shared" si="61"/>
        <v>10</v>
      </c>
      <c r="E72" s="6" t="s">
        <v>26</v>
      </c>
      <c r="F72" s="2">
        <f>$C$16+(($C$2*$J72*$C$4)/$C$3)*0.51*0.47-(($C$8*0.5*(D72^2)*$C$9*$C$11)/2)</f>
        <v>1484.526996</v>
      </c>
      <c r="G72" s="4"/>
      <c r="H72" s="10"/>
      <c r="I72" s="6">
        <v>0</v>
      </c>
      <c r="J72" s="6">
        <f t="shared" si="66"/>
        <v>0</v>
      </c>
      <c r="K72" s="14">
        <f t="shared" si="67"/>
        <v>10</v>
      </c>
      <c r="L72" s="6" t="s">
        <v>26</v>
      </c>
      <c r="M72" s="16">
        <f>$C$17-(($C$2*$J72*$C$4)/$C$3)*0.47*0.49-(($C$8*0.5*(K72^2)*$C$9*$C$11)/2)</f>
        <v>1426.616604</v>
      </c>
      <c r="N72" s="6">
        <f t="shared" si="59"/>
        <v>57.9103920000005</v>
      </c>
      <c r="O72" s="4"/>
      <c r="P72" s="4"/>
      <c r="Q72" s="4"/>
      <c r="R72" s="4"/>
      <c r="S72" s="4"/>
      <c r="T72" s="4"/>
      <c r="U72" s="4"/>
      <c r="V72" s="4"/>
      <c r="W72" s="10"/>
      <c r="X72" s="6">
        <f t="shared" si="62"/>
        <v>1</v>
      </c>
      <c r="Y72" s="6">
        <f t="shared" ref="Y72:AA72" si="82">Y71</f>
        <v>30</v>
      </c>
      <c r="Z72" s="6">
        <f t="shared" si="82"/>
        <v>2</v>
      </c>
      <c r="AA72" s="19">
        <v>0.36</v>
      </c>
      <c r="AB72" s="2">
        <f t="shared" si="63"/>
        <v>1574.118684</v>
      </c>
      <c r="AC72" s="4"/>
      <c r="AD72" s="10"/>
      <c r="AE72" s="6">
        <f t="shared" si="64"/>
        <v>1</v>
      </c>
      <c r="AF72" s="6">
        <f t="shared" ref="AF72:AH72" si="83">AF71</f>
        <v>30</v>
      </c>
      <c r="AG72" s="6">
        <f t="shared" si="83"/>
        <v>2</v>
      </c>
      <c r="AH72" s="19">
        <v>0.36</v>
      </c>
      <c r="AI72" s="16">
        <f t="shared" si="65"/>
        <v>1463.079492</v>
      </c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1:53">
      <c r="A73" s="10"/>
      <c r="B73" s="6">
        <v>0</v>
      </c>
      <c r="C73" s="6">
        <f t="shared" si="60"/>
        <v>0</v>
      </c>
      <c r="D73" s="14">
        <f t="shared" si="61"/>
        <v>11</v>
      </c>
      <c r="E73" s="6" t="s">
        <v>26</v>
      </c>
      <c r="F73" s="2">
        <f>$C$16+(($C$2*$J73*$C$4)/$C$3)*0.51*0.47-(($C$8*0.5*(D73^2)*$C$9*$C$11)/2)</f>
        <v>1486.167516</v>
      </c>
      <c r="G73" s="4"/>
      <c r="H73" s="10"/>
      <c r="I73" s="6">
        <v>0</v>
      </c>
      <c r="J73" s="6">
        <f t="shared" si="66"/>
        <v>0</v>
      </c>
      <c r="K73" s="14">
        <f t="shared" si="67"/>
        <v>11</v>
      </c>
      <c r="L73" s="6" t="s">
        <v>26</v>
      </c>
      <c r="M73" s="16">
        <f>$C$17-(($C$2*$J73*$C$4)/$C$3)*0.47*0.49-(($C$8*0.5*(K73^2)*$C$9*$C$11)/2)</f>
        <v>1428.257124</v>
      </c>
      <c r="N73" s="6">
        <f t="shared" si="59"/>
        <v>57.9103920000005</v>
      </c>
      <c r="O73" s="4"/>
      <c r="P73" s="4"/>
      <c r="Q73" s="4"/>
      <c r="R73" s="4"/>
      <c r="S73" s="4"/>
      <c r="T73" s="4"/>
      <c r="U73" s="4"/>
      <c r="V73" s="4"/>
      <c r="W73" s="10"/>
      <c r="X73" s="6">
        <f t="shared" si="62"/>
        <v>1.1</v>
      </c>
      <c r="Y73" s="6">
        <f t="shared" ref="Y73:AA73" si="84">Y72</f>
        <v>30</v>
      </c>
      <c r="Z73" s="6">
        <f t="shared" si="84"/>
        <v>2</v>
      </c>
      <c r="AA73" s="19">
        <v>0.36</v>
      </c>
      <c r="AB73" s="2">
        <f t="shared" si="63"/>
        <v>1576.8282528</v>
      </c>
      <c r="AC73" s="4"/>
      <c r="AD73" s="10"/>
      <c r="AE73" s="6">
        <f t="shared" si="64"/>
        <v>1.1</v>
      </c>
      <c r="AF73" s="6">
        <f t="shared" ref="AF73:AH73" si="85">AF72</f>
        <v>30</v>
      </c>
      <c r="AG73" s="6">
        <f t="shared" si="85"/>
        <v>2</v>
      </c>
      <c r="AH73" s="19">
        <v>0.36</v>
      </c>
      <c r="AI73" s="16">
        <f t="shared" si="65"/>
        <v>1460.4761808</v>
      </c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1:53">
      <c r="A74" s="10"/>
      <c r="B74" s="6">
        <v>0</v>
      </c>
      <c r="C74" s="6">
        <f t="shared" si="60"/>
        <v>0</v>
      </c>
      <c r="D74" s="14">
        <f t="shared" si="61"/>
        <v>12</v>
      </c>
      <c r="E74" s="6" t="s">
        <v>26</v>
      </c>
      <c r="F74" s="2">
        <f>$C$16+(($C$2*$J74*$C$4)/$C$3)*0.51*0.47-(($C$8*0.5*(D74^2)*$C$9*$C$11)/2)</f>
        <v>1487.964276</v>
      </c>
      <c r="G74" s="4"/>
      <c r="H74" s="10"/>
      <c r="I74" s="6">
        <v>0</v>
      </c>
      <c r="J74" s="6">
        <f t="shared" si="66"/>
        <v>0</v>
      </c>
      <c r="K74" s="14">
        <f t="shared" si="67"/>
        <v>12</v>
      </c>
      <c r="L74" s="6" t="s">
        <v>26</v>
      </c>
      <c r="M74" s="16">
        <f>$C$17-(($C$2*$J74*$C$4)/$C$3)*0.47*0.49-(($C$8*0.5*(K74^2)*$C$9*$C$11)/2)</f>
        <v>1430.053884</v>
      </c>
      <c r="N74" s="6">
        <f t="shared" si="59"/>
        <v>57.9103920000005</v>
      </c>
      <c r="O74" s="4"/>
      <c r="P74" s="4"/>
      <c r="Q74" s="4"/>
      <c r="R74" s="4"/>
      <c r="S74" s="4"/>
      <c r="T74" s="4"/>
      <c r="U74" s="4"/>
      <c r="V74" s="4"/>
      <c r="W74" s="10"/>
      <c r="X74" s="6">
        <f t="shared" si="62"/>
        <v>1.2</v>
      </c>
      <c r="Y74" s="6">
        <f t="shared" ref="Y74:AA74" si="86">Y73</f>
        <v>30</v>
      </c>
      <c r="Z74" s="6">
        <f t="shared" si="86"/>
        <v>2</v>
      </c>
      <c r="AA74" s="19">
        <v>0.36</v>
      </c>
      <c r="AB74" s="2">
        <f t="shared" si="63"/>
        <v>1579.5378216</v>
      </c>
      <c r="AC74" s="4"/>
      <c r="AD74" s="10"/>
      <c r="AE74" s="6">
        <f t="shared" si="64"/>
        <v>1.2</v>
      </c>
      <c r="AF74" s="6">
        <f t="shared" ref="AF74:AH74" si="87">AF73</f>
        <v>30</v>
      </c>
      <c r="AG74" s="6">
        <f t="shared" si="87"/>
        <v>2</v>
      </c>
      <c r="AH74" s="19">
        <v>0.36</v>
      </c>
      <c r="AI74" s="16">
        <f t="shared" si="65"/>
        <v>1457.8728696</v>
      </c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1:53">
      <c r="A75" s="10"/>
      <c r="B75" s="6">
        <v>0</v>
      </c>
      <c r="C75" s="6">
        <f t="shared" si="60"/>
        <v>0</v>
      </c>
      <c r="D75" s="14">
        <f t="shared" si="61"/>
        <v>13</v>
      </c>
      <c r="E75" s="6" t="s">
        <v>26</v>
      </c>
      <c r="F75" s="2">
        <f>$C$16+(($C$2*$J75*$C$4)/$C$3)*0.51*0.47-(($C$8*0.5*(D75^2)*$C$9*$C$11)/2)</f>
        <v>1489.917276</v>
      </c>
      <c r="G75" s="4"/>
      <c r="H75" s="10"/>
      <c r="I75" s="6">
        <v>0</v>
      </c>
      <c r="J75" s="6">
        <f t="shared" si="66"/>
        <v>0</v>
      </c>
      <c r="K75" s="14">
        <f t="shared" si="67"/>
        <v>13</v>
      </c>
      <c r="L75" s="6" t="s">
        <v>26</v>
      </c>
      <c r="M75" s="16">
        <f>$C$17-(($C$2*$J75*$C$4)/$C$3)*0.47*0.49-(($C$8*0.5*(K75^2)*$C$9*$C$11)/2)</f>
        <v>1432.006884</v>
      </c>
      <c r="N75" s="6">
        <f t="shared" si="59"/>
        <v>57.9103920000005</v>
      </c>
      <c r="O75" s="4"/>
      <c r="P75" s="4"/>
      <c r="Q75" s="4"/>
      <c r="R75" s="4"/>
      <c r="S75" s="4"/>
      <c r="T75" s="4"/>
      <c r="U75" s="4"/>
      <c r="V75" s="4"/>
      <c r="W75" s="10"/>
      <c r="X75" s="6">
        <f t="shared" si="62"/>
        <v>1.3</v>
      </c>
      <c r="Y75" s="6">
        <f t="shared" ref="Y75:AA75" si="88">Y74</f>
        <v>30</v>
      </c>
      <c r="Z75" s="6">
        <f t="shared" si="88"/>
        <v>2</v>
      </c>
      <c r="AA75" s="19">
        <v>0.36</v>
      </c>
      <c r="AB75" s="2">
        <f t="shared" si="63"/>
        <v>1582.2473904</v>
      </c>
      <c r="AC75" s="4"/>
      <c r="AD75" s="10"/>
      <c r="AE75" s="6">
        <f t="shared" si="64"/>
        <v>1.3</v>
      </c>
      <c r="AF75" s="6">
        <f t="shared" ref="AF75:AH75" si="89">AF74</f>
        <v>30</v>
      </c>
      <c r="AG75" s="6">
        <f t="shared" si="89"/>
        <v>2</v>
      </c>
      <c r="AH75" s="19">
        <v>0.36</v>
      </c>
      <c r="AI75" s="16">
        <f t="shared" si="65"/>
        <v>1455.2695584</v>
      </c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1:53">
      <c r="A76" s="10"/>
      <c r="B76" s="6">
        <v>0</v>
      </c>
      <c r="C76" s="6">
        <f t="shared" si="60"/>
        <v>0</v>
      </c>
      <c r="D76" s="14">
        <f t="shared" si="61"/>
        <v>14</v>
      </c>
      <c r="E76" s="6" t="s">
        <v>26</v>
      </c>
      <c r="F76" s="2">
        <f>$C$16+(($C$2*$J76*$C$4)/$C$3)*0.51*0.47-(($C$8*0.5*(D76^2)*$C$9*$C$11)/2)</f>
        <v>1492.026516</v>
      </c>
      <c r="G76" s="4"/>
      <c r="H76" s="10"/>
      <c r="I76" s="6">
        <v>0</v>
      </c>
      <c r="J76" s="6">
        <f t="shared" si="66"/>
        <v>0</v>
      </c>
      <c r="K76" s="14">
        <f t="shared" si="67"/>
        <v>14</v>
      </c>
      <c r="L76" s="6" t="s">
        <v>26</v>
      </c>
      <c r="M76" s="16">
        <f>$C$17-(($C$2*$J76*$C$4)/$C$3)*0.47*0.49-(($C$8*0.5*(K76^2)*$C$9*$C$11)/2)</f>
        <v>1434.116124</v>
      </c>
      <c r="N76" s="6">
        <f t="shared" si="59"/>
        <v>57.9103920000005</v>
      </c>
      <c r="O76" s="4"/>
      <c r="P76" s="4"/>
      <c r="Q76" s="4"/>
      <c r="R76" s="4"/>
      <c r="S76" s="4"/>
      <c r="T76" s="4"/>
      <c r="U76" s="4"/>
      <c r="V76" s="4"/>
      <c r="W76" s="10"/>
      <c r="X76" s="6">
        <f t="shared" si="62"/>
        <v>1.4</v>
      </c>
      <c r="Y76" s="6">
        <f t="shared" ref="Y76:AA76" si="90">Y75</f>
        <v>30</v>
      </c>
      <c r="Z76" s="6">
        <f t="shared" si="90"/>
        <v>2</v>
      </c>
      <c r="AA76" s="19">
        <v>0.36</v>
      </c>
      <c r="AB76" s="2">
        <f t="shared" si="63"/>
        <v>1584.9569592</v>
      </c>
      <c r="AC76" s="4"/>
      <c r="AD76" s="10"/>
      <c r="AE76" s="6">
        <f t="shared" si="64"/>
        <v>1.4</v>
      </c>
      <c r="AF76" s="6">
        <f t="shared" ref="AF76:AH76" si="91">AF75</f>
        <v>30</v>
      </c>
      <c r="AG76" s="6">
        <f t="shared" si="91"/>
        <v>2</v>
      </c>
      <c r="AH76" s="19">
        <v>0.36</v>
      </c>
      <c r="AI76" s="16">
        <f t="shared" si="65"/>
        <v>1452.6662472</v>
      </c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1:53">
      <c r="A77" s="11"/>
      <c r="B77" s="6">
        <v>0</v>
      </c>
      <c r="C77" s="6">
        <f t="shared" si="60"/>
        <v>0</v>
      </c>
      <c r="D77" s="14">
        <f t="shared" si="61"/>
        <v>15</v>
      </c>
      <c r="E77" s="6" t="s">
        <v>26</v>
      </c>
      <c r="F77" s="2">
        <f>$C$16+(($C$2*$J77*$C$4)/$C$3)*0.51*0.47-(($C$8*0.5*(D77^2)*$C$9*$C$11)/2)</f>
        <v>1494.291996</v>
      </c>
      <c r="G77" s="4"/>
      <c r="H77" s="11"/>
      <c r="I77" s="6">
        <v>0</v>
      </c>
      <c r="J77" s="6">
        <f t="shared" si="66"/>
        <v>0</v>
      </c>
      <c r="K77" s="14">
        <f t="shared" si="67"/>
        <v>15</v>
      </c>
      <c r="L77" s="6" t="s">
        <v>26</v>
      </c>
      <c r="M77" s="16">
        <f>$C$17-(($C$2*$J77*$C$4)/$C$3)*0.47*0.49-(($C$8*0.5*(K77^2)*$C$9*$C$11)/2)</f>
        <v>1436.381604</v>
      </c>
      <c r="N77" s="6">
        <f t="shared" si="59"/>
        <v>57.9103920000005</v>
      </c>
      <c r="O77" s="4"/>
      <c r="P77" s="4"/>
      <c r="Q77" s="4"/>
      <c r="R77" s="4"/>
      <c r="S77" s="4"/>
      <c r="T77" s="4"/>
      <c r="U77" s="4"/>
      <c r="V77" s="4"/>
      <c r="W77" s="11"/>
      <c r="X77" s="6">
        <f t="shared" si="62"/>
        <v>1.5</v>
      </c>
      <c r="Y77" s="6">
        <f t="shared" ref="Y77:AA77" si="92">Y76</f>
        <v>30</v>
      </c>
      <c r="Z77" s="6">
        <f t="shared" si="92"/>
        <v>2</v>
      </c>
      <c r="AA77" s="19">
        <v>0.36</v>
      </c>
      <c r="AB77" s="2">
        <f t="shared" si="63"/>
        <v>1587.666528</v>
      </c>
      <c r="AC77" s="4"/>
      <c r="AD77" s="11"/>
      <c r="AE77" s="6">
        <f t="shared" si="64"/>
        <v>1.5</v>
      </c>
      <c r="AF77" s="6">
        <f t="shared" ref="AF77:AH77" si="93">AF76</f>
        <v>30</v>
      </c>
      <c r="AG77" s="6">
        <f t="shared" si="93"/>
        <v>2</v>
      </c>
      <c r="AH77" s="19">
        <v>0.36</v>
      </c>
      <c r="AI77" s="16">
        <f t="shared" si="65"/>
        <v>1450.062936</v>
      </c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1:53">
      <c r="A78" s="10"/>
      <c r="B78" s="6">
        <v>0</v>
      </c>
      <c r="C78" s="6">
        <v>0</v>
      </c>
      <c r="D78" s="14">
        <f t="shared" si="61"/>
        <v>16</v>
      </c>
      <c r="E78" s="6" t="s">
        <v>26</v>
      </c>
      <c r="F78" s="2">
        <f>$C$16+(($C$2*$J78*$C$4)/$C$3)*0.51*0.47-(($C$8*0.5*(D78^2)*$C$9*$C$11)/2)</f>
        <v>1496.713716</v>
      </c>
      <c r="G78" s="4"/>
      <c r="H78" s="10"/>
      <c r="I78" s="6">
        <v>0</v>
      </c>
      <c r="J78" s="6">
        <v>0</v>
      </c>
      <c r="K78" s="14">
        <f t="shared" si="67"/>
        <v>16</v>
      </c>
      <c r="L78" s="6" t="s">
        <v>26</v>
      </c>
      <c r="M78" s="16">
        <f>$C$17-(($C$2*$J78*$C$4)/$C$3)*0.47*0.49-(($C$8*0.5*(K78^2)*$C$9*$C$11)/2)</f>
        <v>1438.803324</v>
      </c>
      <c r="N78" s="6">
        <f t="shared" ref="N78:N92" si="94">F78-M78</f>
        <v>57.9103920000005</v>
      </c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1:53">
      <c r="A79" s="10"/>
      <c r="B79" s="6">
        <v>0</v>
      </c>
      <c r="C79" s="6">
        <f t="shared" ref="C79:C92" si="95">C78</f>
        <v>0</v>
      </c>
      <c r="D79" s="14">
        <f t="shared" si="61"/>
        <v>17</v>
      </c>
      <c r="E79" s="6" t="s">
        <v>26</v>
      </c>
      <c r="F79" s="2">
        <f>$C$16+(($C$2*$J79*$C$4)/$C$3)*0.51*0.47-(($C$8*0.5*(D79^2)*$C$9*$C$11)/2)</f>
        <v>1499.291676</v>
      </c>
      <c r="G79" s="4"/>
      <c r="H79" s="10"/>
      <c r="I79" s="6">
        <v>0</v>
      </c>
      <c r="J79" s="6">
        <f t="shared" ref="J79:J92" si="96">J78</f>
        <v>0</v>
      </c>
      <c r="K79" s="14">
        <f t="shared" si="67"/>
        <v>17</v>
      </c>
      <c r="L79" s="6" t="s">
        <v>26</v>
      </c>
      <c r="M79" s="16">
        <f>$C$17-(($C$2*$J79*$C$4)/$C$3)*0.47*0.49-(($C$8*0.5*(K79^2)*$C$9*$C$11)/2)</f>
        <v>1441.381284</v>
      </c>
      <c r="N79" s="6">
        <f t="shared" si="94"/>
        <v>57.9103920000005</v>
      </c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1:53">
      <c r="A80" s="10"/>
      <c r="B80" s="6">
        <v>0</v>
      </c>
      <c r="C80" s="6">
        <f t="shared" si="95"/>
        <v>0</v>
      </c>
      <c r="D80" s="14">
        <f t="shared" si="61"/>
        <v>18</v>
      </c>
      <c r="E80" s="6" t="s">
        <v>26</v>
      </c>
      <c r="F80" s="2">
        <f>$C$16+(($C$2*$J80*$C$4)/$C$3)*0.51*0.47-(($C$8*0.5*(D80^2)*$C$9*$C$11)/2)</f>
        <v>1502.025876</v>
      </c>
      <c r="G80" s="4"/>
      <c r="H80" s="10"/>
      <c r="I80" s="6">
        <v>0</v>
      </c>
      <c r="J80" s="6">
        <f t="shared" si="96"/>
        <v>0</v>
      </c>
      <c r="K80" s="14">
        <f t="shared" si="67"/>
        <v>18</v>
      </c>
      <c r="L80" s="6" t="s">
        <v>26</v>
      </c>
      <c r="M80" s="16">
        <f>$C$17-(($C$2*$J80*$C$4)/$C$3)*0.47*0.49-(($C$8*0.5*(K80^2)*$C$9*$C$11)/2)</f>
        <v>1444.115484</v>
      </c>
      <c r="N80" s="6">
        <f t="shared" si="94"/>
        <v>57.9103920000005</v>
      </c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1:53">
      <c r="A81" s="10"/>
      <c r="B81" s="6">
        <v>0</v>
      </c>
      <c r="C81" s="6">
        <f t="shared" si="95"/>
        <v>0</v>
      </c>
      <c r="D81" s="14">
        <f t="shared" si="61"/>
        <v>19</v>
      </c>
      <c r="E81" s="6" t="s">
        <v>26</v>
      </c>
      <c r="F81" s="2">
        <f>$C$16+(($C$2*$J81*$C$4)/$C$3)*0.51*0.47-(($C$8*0.5*(D81^2)*$C$9*$C$11)/2)</f>
        <v>1504.916316</v>
      </c>
      <c r="G81" s="4"/>
      <c r="H81" s="10"/>
      <c r="I81" s="6">
        <v>0</v>
      </c>
      <c r="J81" s="6">
        <f t="shared" si="96"/>
        <v>0</v>
      </c>
      <c r="K81" s="14">
        <f t="shared" si="67"/>
        <v>19</v>
      </c>
      <c r="L81" s="6" t="s">
        <v>26</v>
      </c>
      <c r="M81" s="16">
        <f>$C$17-(($C$2*$J81*$C$4)/$C$3)*0.47*0.49-(($C$8*0.5*(K81^2)*$C$9*$C$11)/2)</f>
        <v>1447.005924</v>
      </c>
      <c r="N81" s="6">
        <f t="shared" si="94"/>
        <v>57.9103920000005</v>
      </c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1:53">
      <c r="A82" s="10"/>
      <c r="B82" s="6">
        <v>0</v>
      </c>
      <c r="C82" s="6">
        <f t="shared" si="95"/>
        <v>0</v>
      </c>
      <c r="D82" s="14">
        <f t="shared" si="61"/>
        <v>20</v>
      </c>
      <c r="E82" s="6" t="s">
        <v>26</v>
      </c>
      <c r="F82" s="2">
        <f>$C$16+(($C$2*$J82*$C$4)/$C$3)*0.51*0.47-(($C$8*0.5*(D82^2)*$C$9*$C$11)/2)</f>
        <v>1507.962996</v>
      </c>
      <c r="G82" s="4"/>
      <c r="H82" s="10"/>
      <c r="I82" s="6">
        <v>0</v>
      </c>
      <c r="J82" s="6">
        <f t="shared" si="96"/>
        <v>0</v>
      </c>
      <c r="K82" s="14">
        <f t="shared" si="67"/>
        <v>20</v>
      </c>
      <c r="L82" s="6" t="s">
        <v>26</v>
      </c>
      <c r="M82" s="16">
        <f>$C$17-(($C$2*$J82*$C$4)/$C$3)*0.47*0.49-(($C$8*0.5*(K82^2)*$C$9*$C$11)/2)</f>
        <v>1450.052604</v>
      </c>
      <c r="N82" s="6">
        <f t="shared" si="94"/>
        <v>57.9103920000005</v>
      </c>
      <c r="O82" s="4"/>
      <c r="P82" s="4"/>
      <c r="Q82" s="4"/>
      <c r="R82" s="4"/>
      <c r="S82" s="4"/>
      <c r="T82" s="4"/>
      <c r="U82" s="4"/>
      <c r="V82" s="4"/>
      <c r="W82" s="5" t="s">
        <v>35</v>
      </c>
      <c r="X82" s="5" t="s">
        <v>36</v>
      </c>
      <c r="Y82" s="5" t="s">
        <v>38</v>
      </c>
      <c r="Z82" s="18" t="s">
        <v>43</v>
      </c>
      <c r="AA82" s="18" t="s">
        <v>44</v>
      </c>
      <c r="AB82" s="12" t="s">
        <v>55</v>
      </c>
      <c r="AC82" s="4">
        <f>AB97-AB83</f>
        <v>26.0178074074074</v>
      </c>
      <c r="AD82" s="9" t="s">
        <v>40</v>
      </c>
      <c r="AE82" s="5" t="s">
        <v>36</v>
      </c>
      <c r="AF82" s="5" t="s">
        <v>38</v>
      </c>
      <c r="AG82" s="18" t="s">
        <v>43</v>
      </c>
      <c r="AH82" s="18" t="s">
        <v>44</v>
      </c>
      <c r="AI82" s="12" t="s">
        <v>56</v>
      </c>
      <c r="AJ82" s="4">
        <f>AI97-AI83</f>
        <v>-24.9975012345678</v>
      </c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1:53">
      <c r="A83" s="10"/>
      <c r="B83" s="6">
        <v>0</v>
      </c>
      <c r="C83" s="6">
        <f t="shared" si="95"/>
        <v>0</v>
      </c>
      <c r="D83" s="14">
        <f t="shared" si="61"/>
        <v>21</v>
      </c>
      <c r="E83" s="6" t="s">
        <v>26</v>
      </c>
      <c r="F83" s="2">
        <f>$C$16+(($C$2*$J83*$C$4)/$C$3)*0.51*0.47-(($C$8*0.5*(D83^2)*$C$9*$C$11)/2)</f>
        <v>1511.165916</v>
      </c>
      <c r="G83" s="4"/>
      <c r="H83" s="10"/>
      <c r="I83" s="6">
        <v>0</v>
      </c>
      <c r="J83" s="6">
        <f t="shared" si="96"/>
        <v>0</v>
      </c>
      <c r="K83" s="14">
        <f t="shared" si="67"/>
        <v>21</v>
      </c>
      <c r="L83" s="6" t="s">
        <v>26</v>
      </c>
      <c r="M83" s="16">
        <f>$C$17-(($C$2*$J83*$C$4)/$C$3)*0.47*0.49-(($C$8*0.5*(K83^2)*$C$9*$C$11)/2)</f>
        <v>1453.255524</v>
      </c>
      <c r="N83" s="6">
        <f t="shared" si="94"/>
        <v>57.9103920000005</v>
      </c>
      <c r="O83" s="4"/>
      <c r="P83" s="4"/>
      <c r="Q83" s="4"/>
      <c r="R83" s="4"/>
      <c r="S83" s="4"/>
      <c r="T83" s="4"/>
      <c r="U83" s="4"/>
      <c r="V83" s="4"/>
      <c r="W83" s="13"/>
      <c r="X83" s="6">
        <v>0.1</v>
      </c>
      <c r="Y83" s="6">
        <v>30</v>
      </c>
      <c r="Z83" s="6">
        <v>1.62</v>
      </c>
      <c r="AA83" s="19">
        <v>0.2</v>
      </c>
      <c r="AB83" s="2">
        <f>$C$16+(($C$2*$X83*AA83)/Z83)*0.51*0.47-(($C$8*0.5*(D31^2)*$C$9*$C$11)/2)</f>
        <v>1548.88141081481</v>
      </c>
      <c r="AD83" s="13"/>
      <c r="AE83" s="6">
        <v>0.1</v>
      </c>
      <c r="AF83" s="6">
        <v>30</v>
      </c>
      <c r="AG83" s="6">
        <v>1.62</v>
      </c>
      <c r="AH83" s="19">
        <v>0.2</v>
      </c>
      <c r="AI83" s="16">
        <f>$C$17-(($C$2*AE83*AH83)/AG83)*0.47*0.49-(($C$8*0.5*(D31^2)*$C$9*$C$11)/2)</f>
        <v>1487.32706819753</v>
      </c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1:53">
      <c r="A84" s="10"/>
      <c r="B84" s="6">
        <v>0</v>
      </c>
      <c r="C84" s="6">
        <f t="shared" si="95"/>
        <v>0</v>
      </c>
      <c r="D84" s="14">
        <f t="shared" si="61"/>
        <v>22</v>
      </c>
      <c r="E84" s="6" t="s">
        <v>26</v>
      </c>
      <c r="F84" s="2">
        <f>$C$16+(($C$2*$J84*$C$4)/$C$3)*0.51*0.47-(($C$8*0.5*(D84^2)*$C$9*$C$11)/2)</f>
        <v>1514.525076</v>
      </c>
      <c r="G84" s="4"/>
      <c r="H84" s="10"/>
      <c r="I84" s="6">
        <v>0</v>
      </c>
      <c r="J84" s="6">
        <f t="shared" si="96"/>
        <v>0</v>
      </c>
      <c r="K84" s="14">
        <f t="shared" si="67"/>
        <v>22</v>
      </c>
      <c r="L84" s="6" t="s">
        <v>26</v>
      </c>
      <c r="M84" s="16">
        <f>$C$17-(($C$2*$J84*$C$4)/$C$3)*0.47*0.49-(($C$8*0.5*(K84^2)*$C$9*$C$11)/2)</f>
        <v>1456.614684</v>
      </c>
      <c r="N84" s="6">
        <f t="shared" si="94"/>
        <v>57.9103920000005</v>
      </c>
      <c r="O84" s="4"/>
      <c r="P84" s="4"/>
      <c r="Q84" s="4"/>
      <c r="R84" s="4"/>
      <c r="S84" s="4"/>
      <c r="T84" s="4"/>
      <c r="U84" s="4"/>
      <c r="V84" s="4"/>
      <c r="W84" s="10"/>
      <c r="X84" s="6">
        <f t="shared" ref="X84:X97" si="97">X83+0.1</f>
        <v>0.2</v>
      </c>
      <c r="Y84" s="6">
        <f>Y83</f>
        <v>30</v>
      </c>
      <c r="Z84" s="6">
        <f>Z83</f>
        <v>1.62</v>
      </c>
      <c r="AA84" s="19">
        <v>0.2</v>
      </c>
      <c r="AB84" s="2">
        <f t="shared" ref="AB84:AB97" si="98">$C$16+(($C$2*$X84*AA84)/Z84)*0.51*0.47-(($C$8*0.5*(D32^2)*$C$9*$C$11)/2)</f>
        <v>1550.73982562963</v>
      </c>
      <c r="AC84" s="4"/>
      <c r="AD84" s="10"/>
      <c r="AE84" s="6">
        <f t="shared" ref="AE84:AE97" si="99">AE83+0.1</f>
        <v>0.2</v>
      </c>
      <c r="AF84" s="6">
        <f>AF83</f>
        <v>30</v>
      </c>
      <c r="AG84" s="6">
        <f>AG83</f>
        <v>1.62</v>
      </c>
      <c r="AH84" s="19">
        <v>0.2</v>
      </c>
      <c r="AI84" s="16">
        <f t="shared" ref="AI84:AI97" si="100">$C$17-(($C$2*AE84*AH84)/AG84)*0.47*0.49-(($C$8*0.5*(D32^2)*$C$9*$C$11)/2)</f>
        <v>1485.54153239506</v>
      </c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1:53">
      <c r="A85" s="10"/>
      <c r="B85" s="6">
        <v>0</v>
      </c>
      <c r="C85" s="6">
        <f t="shared" si="95"/>
        <v>0</v>
      </c>
      <c r="D85" s="14">
        <f t="shared" si="61"/>
        <v>23</v>
      </c>
      <c r="E85" s="6" t="s">
        <v>26</v>
      </c>
      <c r="F85" s="2">
        <f>$C$16+(($C$2*$J85*$C$4)/$C$3)*0.51*0.47-(($C$8*0.5*(D85^2)*$C$9*$C$11)/2)</f>
        <v>1518.040476</v>
      </c>
      <c r="G85" s="4"/>
      <c r="H85" s="10"/>
      <c r="I85" s="6">
        <v>0</v>
      </c>
      <c r="J85" s="6">
        <f t="shared" si="96"/>
        <v>0</v>
      </c>
      <c r="K85" s="14">
        <f t="shared" si="67"/>
        <v>23</v>
      </c>
      <c r="L85" s="6" t="s">
        <v>26</v>
      </c>
      <c r="M85" s="16">
        <f>$C$17-(($C$2*$J85*$C$4)/$C$3)*0.47*0.49-(($C$8*0.5*(K85^2)*$C$9*$C$11)/2)</f>
        <v>1460.130084</v>
      </c>
      <c r="N85" s="6">
        <f t="shared" si="94"/>
        <v>57.9103920000005</v>
      </c>
      <c r="O85" s="4"/>
      <c r="P85" s="4"/>
      <c r="Q85" s="4"/>
      <c r="R85" s="4"/>
      <c r="S85" s="4"/>
      <c r="T85" s="4"/>
      <c r="U85" s="4"/>
      <c r="V85" s="4"/>
      <c r="W85" s="10"/>
      <c r="X85" s="6">
        <f t="shared" si="97"/>
        <v>0.3</v>
      </c>
      <c r="Y85" s="6">
        <f t="shared" ref="Y85:Z85" si="101">Y84</f>
        <v>30</v>
      </c>
      <c r="Z85" s="6">
        <f t="shared" si="101"/>
        <v>1.62</v>
      </c>
      <c r="AA85" s="19">
        <v>0.2</v>
      </c>
      <c r="AB85" s="2">
        <f t="shared" si="98"/>
        <v>1552.59824044444</v>
      </c>
      <c r="AC85" s="4"/>
      <c r="AD85" s="10"/>
      <c r="AE85" s="6">
        <f t="shared" si="99"/>
        <v>0.3</v>
      </c>
      <c r="AF85" s="6">
        <f t="shared" ref="AF85:AG85" si="102">AF84</f>
        <v>30</v>
      </c>
      <c r="AG85" s="6">
        <f t="shared" si="102"/>
        <v>1.62</v>
      </c>
      <c r="AH85" s="19">
        <v>0.2</v>
      </c>
      <c r="AI85" s="16">
        <f t="shared" si="100"/>
        <v>1483.75599659259</v>
      </c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1:53">
      <c r="A86" s="10"/>
      <c r="B86" s="6">
        <v>0</v>
      </c>
      <c r="C86" s="6">
        <f t="shared" si="95"/>
        <v>0</v>
      </c>
      <c r="D86" s="14">
        <f t="shared" si="61"/>
        <v>24</v>
      </c>
      <c r="E86" s="6" t="s">
        <v>26</v>
      </c>
      <c r="F86" s="2">
        <f>$C$16+(($C$2*$J86*$C$4)/$C$3)*0.51*0.47-(($C$8*0.5*(D86^2)*$C$9*$C$11)/2)</f>
        <v>1521.712116</v>
      </c>
      <c r="G86" s="4"/>
      <c r="H86" s="10"/>
      <c r="I86" s="6">
        <v>0</v>
      </c>
      <c r="J86" s="6">
        <f t="shared" si="96"/>
        <v>0</v>
      </c>
      <c r="K86" s="14">
        <f t="shared" si="67"/>
        <v>24</v>
      </c>
      <c r="L86" s="6" t="s">
        <v>26</v>
      </c>
      <c r="M86" s="16">
        <f>$C$17-(($C$2*$J86*$C$4)/$C$3)*0.47*0.49-(($C$8*0.5*(K86^2)*$C$9*$C$11)/2)</f>
        <v>1463.801724</v>
      </c>
      <c r="N86" s="6">
        <f t="shared" si="94"/>
        <v>57.9103920000005</v>
      </c>
      <c r="O86" s="4"/>
      <c r="P86" s="4"/>
      <c r="Q86" s="4"/>
      <c r="R86" s="4"/>
      <c r="S86" s="4"/>
      <c r="T86" s="4"/>
      <c r="U86" s="4"/>
      <c r="V86" s="4"/>
      <c r="W86" s="10"/>
      <c r="X86" s="6">
        <f t="shared" si="97"/>
        <v>0.4</v>
      </c>
      <c r="Y86" s="6">
        <f t="shared" ref="Y86:Z86" si="103">Y85</f>
        <v>30</v>
      </c>
      <c r="Z86" s="6">
        <f t="shared" si="103"/>
        <v>1.62</v>
      </c>
      <c r="AA86" s="19">
        <v>0.2</v>
      </c>
      <c r="AB86" s="2">
        <f t="shared" si="98"/>
        <v>1554.45665525926</v>
      </c>
      <c r="AC86" s="4"/>
      <c r="AD86" s="10"/>
      <c r="AE86" s="6">
        <f t="shared" si="99"/>
        <v>0.4</v>
      </c>
      <c r="AF86" s="6">
        <f t="shared" ref="AF86:AG86" si="104">AF85</f>
        <v>30</v>
      </c>
      <c r="AG86" s="6">
        <f t="shared" si="104"/>
        <v>1.62</v>
      </c>
      <c r="AH86" s="19">
        <v>0.2</v>
      </c>
      <c r="AI86" s="16">
        <f t="shared" si="100"/>
        <v>1481.97046079012</v>
      </c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1:53">
      <c r="A87" s="10"/>
      <c r="B87" s="6">
        <v>0</v>
      </c>
      <c r="C87" s="6">
        <f t="shared" si="95"/>
        <v>0</v>
      </c>
      <c r="D87" s="14">
        <f t="shared" si="61"/>
        <v>25</v>
      </c>
      <c r="E87" s="6" t="s">
        <v>26</v>
      </c>
      <c r="F87" s="2">
        <f>$C$16+(($C$2*$J87*$C$4)/$C$3)*0.51*0.47-(($C$8*0.5*(D87^2)*$C$9*$C$11)/2)</f>
        <v>1525.539996</v>
      </c>
      <c r="G87" s="4"/>
      <c r="H87" s="10"/>
      <c r="I87" s="6">
        <v>0</v>
      </c>
      <c r="J87" s="6">
        <f t="shared" si="96"/>
        <v>0</v>
      </c>
      <c r="K87" s="14">
        <f t="shared" ref="K87:K92" si="105">K86+1</f>
        <v>25</v>
      </c>
      <c r="L87" s="6" t="s">
        <v>26</v>
      </c>
      <c r="M87" s="16">
        <f>$C$17-(($C$2*$J87*$C$4)/$C$3)*0.47*0.49-(($C$8*0.5*(K87^2)*$C$9*$C$11)/2)</f>
        <v>1467.629604</v>
      </c>
      <c r="N87" s="6">
        <f t="shared" si="94"/>
        <v>57.9103920000005</v>
      </c>
      <c r="O87" s="4"/>
      <c r="P87" s="4"/>
      <c r="Q87" s="4"/>
      <c r="R87" s="4"/>
      <c r="S87" s="4"/>
      <c r="T87" s="4"/>
      <c r="U87" s="4"/>
      <c r="V87" s="4"/>
      <c r="W87" s="10"/>
      <c r="X87" s="6">
        <f t="shared" si="97"/>
        <v>0.5</v>
      </c>
      <c r="Y87" s="6">
        <f t="shared" ref="Y87:Z87" si="106">Y86</f>
        <v>30</v>
      </c>
      <c r="Z87" s="6">
        <f t="shared" si="106"/>
        <v>1.62</v>
      </c>
      <c r="AA87" s="19">
        <v>0.2</v>
      </c>
      <c r="AB87" s="2">
        <f t="shared" si="98"/>
        <v>1556.31507007407</v>
      </c>
      <c r="AC87" s="4"/>
      <c r="AD87" s="10"/>
      <c r="AE87" s="6">
        <f t="shared" si="99"/>
        <v>0.5</v>
      </c>
      <c r="AF87" s="6">
        <f t="shared" ref="AF87:AG87" si="107">AF86</f>
        <v>30</v>
      </c>
      <c r="AG87" s="6">
        <f t="shared" si="107"/>
        <v>1.62</v>
      </c>
      <c r="AH87" s="19">
        <v>0.2</v>
      </c>
      <c r="AI87" s="16">
        <f t="shared" si="100"/>
        <v>1480.18492498765</v>
      </c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1:53">
      <c r="A88" s="10"/>
      <c r="B88" s="6">
        <v>0</v>
      </c>
      <c r="C88" s="6">
        <f t="shared" si="95"/>
        <v>0</v>
      </c>
      <c r="D88" s="14">
        <f t="shared" si="61"/>
        <v>26</v>
      </c>
      <c r="E88" s="6" t="s">
        <v>26</v>
      </c>
      <c r="F88" s="2">
        <f>$C$16+(($C$2*$J88*$C$4)/$C$3)*0.51*0.47-(($C$8*0.5*(D88^2)*$C$9*$C$11)/2)</f>
        <v>1529.524116</v>
      </c>
      <c r="G88" s="4"/>
      <c r="H88" s="10"/>
      <c r="I88" s="6">
        <v>0</v>
      </c>
      <c r="J88" s="6">
        <f t="shared" si="96"/>
        <v>0</v>
      </c>
      <c r="K88" s="14">
        <f t="shared" si="105"/>
        <v>26</v>
      </c>
      <c r="L88" s="6" t="s">
        <v>26</v>
      </c>
      <c r="M88" s="16">
        <f>$C$17-(($C$2*$J88*$C$4)/$C$3)*0.47*0.49-(($C$8*0.5*(K88^2)*$C$9*$C$11)/2)</f>
        <v>1471.613724</v>
      </c>
      <c r="N88" s="6">
        <f t="shared" si="94"/>
        <v>57.9103920000005</v>
      </c>
      <c r="O88" s="4"/>
      <c r="P88" s="4"/>
      <c r="Q88" s="4"/>
      <c r="R88" s="4"/>
      <c r="S88" s="4"/>
      <c r="T88" s="4"/>
      <c r="U88" s="4"/>
      <c r="V88" s="4"/>
      <c r="W88" s="10"/>
      <c r="X88" s="6">
        <f t="shared" si="97"/>
        <v>0.6</v>
      </c>
      <c r="Y88" s="6">
        <f t="shared" ref="Y88:Z88" si="108">Y87</f>
        <v>30</v>
      </c>
      <c r="Z88" s="6">
        <f t="shared" si="108"/>
        <v>1.62</v>
      </c>
      <c r="AA88" s="19">
        <v>0.2</v>
      </c>
      <c r="AB88" s="2">
        <f t="shared" si="98"/>
        <v>1558.17348488889</v>
      </c>
      <c r="AC88" s="4"/>
      <c r="AD88" s="10"/>
      <c r="AE88" s="6">
        <f t="shared" si="99"/>
        <v>0.6</v>
      </c>
      <c r="AF88" s="6">
        <f t="shared" ref="AF88:AG88" si="109">AF87</f>
        <v>30</v>
      </c>
      <c r="AG88" s="6">
        <f t="shared" si="109"/>
        <v>1.62</v>
      </c>
      <c r="AH88" s="19">
        <v>0.2</v>
      </c>
      <c r="AI88" s="16">
        <f t="shared" si="100"/>
        <v>1478.39938918518</v>
      </c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1:53">
      <c r="A89" s="10"/>
      <c r="B89" s="6">
        <v>0</v>
      </c>
      <c r="C89" s="6">
        <f t="shared" si="95"/>
        <v>0</v>
      </c>
      <c r="D89" s="14">
        <f t="shared" si="61"/>
        <v>27</v>
      </c>
      <c r="E89" s="6" t="s">
        <v>26</v>
      </c>
      <c r="F89" s="2">
        <f>$C$16+(($C$2*$J89*$C$4)/$C$3)*0.51*0.47-(($C$8*0.5*(D89^2)*$C$9*$C$11)/2)</f>
        <v>1533.664476</v>
      </c>
      <c r="G89" s="4"/>
      <c r="H89" s="10"/>
      <c r="I89" s="6">
        <v>0</v>
      </c>
      <c r="J89" s="6">
        <f t="shared" si="96"/>
        <v>0</v>
      </c>
      <c r="K89" s="14">
        <f t="shared" si="105"/>
        <v>27</v>
      </c>
      <c r="L89" s="6" t="s">
        <v>26</v>
      </c>
      <c r="M89" s="16">
        <f>$C$17-(($C$2*$J89*$C$4)/$C$3)*0.47*0.49-(($C$8*0.5*(K89^2)*$C$9*$C$11)/2)</f>
        <v>1475.754084</v>
      </c>
      <c r="N89" s="6">
        <f t="shared" si="94"/>
        <v>57.9103920000005</v>
      </c>
      <c r="O89" s="4"/>
      <c r="P89" s="4"/>
      <c r="Q89" s="4"/>
      <c r="R89" s="4"/>
      <c r="S89" s="4"/>
      <c r="T89" s="4"/>
      <c r="U89" s="4"/>
      <c r="V89" s="4"/>
      <c r="W89" s="10"/>
      <c r="X89" s="6">
        <f t="shared" si="97"/>
        <v>0.7</v>
      </c>
      <c r="Y89" s="6">
        <f t="shared" ref="Y89:Z89" si="110">Y88</f>
        <v>30</v>
      </c>
      <c r="Z89" s="6">
        <f t="shared" si="110"/>
        <v>1.62</v>
      </c>
      <c r="AA89" s="19">
        <v>0.2</v>
      </c>
      <c r="AB89" s="2">
        <f t="shared" si="98"/>
        <v>1560.0318997037</v>
      </c>
      <c r="AC89" s="4"/>
      <c r="AD89" s="10"/>
      <c r="AE89" s="6">
        <f t="shared" si="99"/>
        <v>0.7</v>
      </c>
      <c r="AF89" s="6">
        <f t="shared" ref="AF89:AG89" si="111">AF88</f>
        <v>30</v>
      </c>
      <c r="AG89" s="6">
        <f t="shared" si="111"/>
        <v>1.62</v>
      </c>
      <c r="AH89" s="19">
        <v>0.2</v>
      </c>
      <c r="AI89" s="16">
        <f t="shared" si="100"/>
        <v>1476.61385338272</v>
      </c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1:53">
      <c r="A90" s="10"/>
      <c r="B90" s="6">
        <v>0</v>
      </c>
      <c r="C90" s="6">
        <f t="shared" si="95"/>
        <v>0</v>
      </c>
      <c r="D90" s="14">
        <f t="shared" si="61"/>
        <v>28</v>
      </c>
      <c r="E90" s="6" t="s">
        <v>26</v>
      </c>
      <c r="F90" s="2">
        <f>$C$16+(($C$2*$J90*$C$4)/$C$3)*0.51*0.47-(($C$8*0.5*(D90^2)*$C$9*$C$11)/2)</f>
        <v>1537.961076</v>
      </c>
      <c r="G90" s="4"/>
      <c r="H90" s="10"/>
      <c r="I90" s="6">
        <v>0</v>
      </c>
      <c r="J90" s="6">
        <f t="shared" si="96"/>
        <v>0</v>
      </c>
      <c r="K90" s="14">
        <f t="shared" si="105"/>
        <v>28</v>
      </c>
      <c r="L90" s="6" t="s">
        <v>26</v>
      </c>
      <c r="M90" s="16">
        <f>$C$17-(($C$2*$J90*$C$4)/$C$3)*0.47*0.49-(($C$8*0.5*(K90^2)*$C$9*$C$11)/2)</f>
        <v>1480.050684</v>
      </c>
      <c r="N90" s="6">
        <f t="shared" si="94"/>
        <v>57.9103920000005</v>
      </c>
      <c r="O90" s="4"/>
      <c r="P90" s="4"/>
      <c r="Q90" s="4"/>
      <c r="R90" s="4"/>
      <c r="S90" s="4"/>
      <c r="T90" s="4"/>
      <c r="U90" s="4"/>
      <c r="V90" s="4"/>
      <c r="W90" s="10"/>
      <c r="X90" s="6">
        <f t="shared" si="97"/>
        <v>0.8</v>
      </c>
      <c r="Y90" s="6">
        <f t="shared" ref="Y90:Z90" si="112">Y89</f>
        <v>30</v>
      </c>
      <c r="Z90" s="6">
        <f t="shared" si="112"/>
        <v>1.62</v>
      </c>
      <c r="AA90" s="19">
        <v>0.2</v>
      </c>
      <c r="AB90" s="2">
        <f t="shared" si="98"/>
        <v>1561.89031451852</v>
      </c>
      <c r="AC90" s="4"/>
      <c r="AD90" s="10"/>
      <c r="AE90" s="6">
        <f t="shared" si="99"/>
        <v>0.8</v>
      </c>
      <c r="AF90" s="6">
        <f t="shared" ref="AF90:AG90" si="113">AF89</f>
        <v>30</v>
      </c>
      <c r="AG90" s="6">
        <f t="shared" si="113"/>
        <v>1.62</v>
      </c>
      <c r="AH90" s="19">
        <v>0.2</v>
      </c>
      <c r="AI90" s="16">
        <f t="shared" si="100"/>
        <v>1474.82831758025</v>
      </c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1:53">
      <c r="A91" s="10"/>
      <c r="B91" s="6">
        <v>0</v>
      </c>
      <c r="C91" s="6">
        <f t="shared" si="95"/>
        <v>0</v>
      </c>
      <c r="D91" s="14">
        <f t="shared" si="61"/>
        <v>29</v>
      </c>
      <c r="E91" s="6" t="s">
        <v>26</v>
      </c>
      <c r="F91" s="2">
        <f>$C$16+(($C$2*$J91*$C$4)/$C$3)*0.51*0.47-(($C$8*0.5*(D91^2)*$C$9*$C$11)/2)</f>
        <v>1542.413916</v>
      </c>
      <c r="G91" s="4"/>
      <c r="H91" s="10"/>
      <c r="I91" s="6">
        <v>0</v>
      </c>
      <c r="J91" s="6">
        <f t="shared" si="96"/>
        <v>0</v>
      </c>
      <c r="K91" s="14">
        <f t="shared" si="105"/>
        <v>29</v>
      </c>
      <c r="L91" s="6" t="s">
        <v>26</v>
      </c>
      <c r="M91" s="16">
        <f>$C$17-(($C$2*$J91*$C$4)/$C$3)*0.47*0.49-(($C$8*0.5*(K91^2)*$C$9*$C$11)/2)</f>
        <v>1484.503524</v>
      </c>
      <c r="N91" s="6">
        <f t="shared" si="94"/>
        <v>57.9103920000005</v>
      </c>
      <c r="O91" s="4"/>
      <c r="P91" s="4"/>
      <c r="Q91" s="4"/>
      <c r="R91" s="4"/>
      <c r="S91" s="4"/>
      <c r="T91" s="4"/>
      <c r="U91" s="4"/>
      <c r="V91" s="4"/>
      <c r="W91" s="10"/>
      <c r="X91" s="6">
        <f t="shared" si="97"/>
        <v>0.9</v>
      </c>
      <c r="Y91" s="6">
        <f t="shared" ref="Y91:Z91" si="114">Y90</f>
        <v>30</v>
      </c>
      <c r="Z91" s="6">
        <f t="shared" si="114"/>
        <v>1.62</v>
      </c>
      <c r="AA91" s="19">
        <v>0.2</v>
      </c>
      <c r="AB91" s="2">
        <f t="shared" si="98"/>
        <v>1563.74872933333</v>
      </c>
      <c r="AC91" s="4"/>
      <c r="AD91" s="10"/>
      <c r="AE91" s="6">
        <f t="shared" si="99"/>
        <v>0.9</v>
      </c>
      <c r="AF91" s="6">
        <f t="shared" ref="AF91:AG91" si="115">AF90</f>
        <v>30</v>
      </c>
      <c r="AG91" s="6">
        <f t="shared" si="115"/>
        <v>1.62</v>
      </c>
      <c r="AH91" s="19">
        <v>0.2</v>
      </c>
      <c r="AI91" s="16">
        <f t="shared" si="100"/>
        <v>1473.04278177778</v>
      </c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1:53">
      <c r="A92" s="11"/>
      <c r="B92" s="6">
        <v>0</v>
      </c>
      <c r="C92" s="6">
        <f t="shared" si="95"/>
        <v>0</v>
      </c>
      <c r="D92" s="6">
        <f t="shared" si="61"/>
        <v>30</v>
      </c>
      <c r="E92" s="6" t="s">
        <v>26</v>
      </c>
      <c r="F92" s="2">
        <f>$C$16+(($C$2*$J92*$C$4)/$C$3)*0.51*0.47-(($C$8*0.5*(D92^2)*$C$9*$C$11)/2)</f>
        <v>1547.022996</v>
      </c>
      <c r="G92" s="4"/>
      <c r="H92" s="11"/>
      <c r="I92" s="6">
        <v>0</v>
      </c>
      <c r="J92" s="6">
        <f t="shared" si="96"/>
        <v>0</v>
      </c>
      <c r="K92" s="6">
        <f t="shared" si="105"/>
        <v>30</v>
      </c>
      <c r="L92" s="6" t="s">
        <v>26</v>
      </c>
      <c r="M92" s="16">
        <f>$C$17-(($C$2*$J92*$C$4)/$C$3)*0.47*0.49-(($C$8*0.5*(K92^2)*$C$9*$C$11)/2)</f>
        <v>1489.112604</v>
      </c>
      <c r="N92" s="6">
        <f t="shared" si="94"/>
        <v>57.9103920000005</v>
      </c>
      <c r="O92" s="4"/>
      <c r="P92" s="4"/>
      <c r="Q92" s="4"/>
      <c r="R92" s="4"/>
      <c r="S92" s="4"/>
      <c r="T92" s="4"/>
      <c r="U92" s="4"/>
      <c r="V92" s="4"/>
      <c r="W92" s="10"/>
      <c r="X92" s="6">
        <f t="shared" si="97"/>
        <v>1</v>
      </c>
      <c r="Y92" s="6">
        <f t="shared" ref="Y92:Z92" si="116">Y91</f>
        <v>30</v>
      </c>
      <c r="Z92" s="6">
        <f t="shared" si="116"/>
        <v>1.62</v>
      </c>
      <c r="AA92" s="19">
        <v>0.2</v>
      </c>
      <c r="AB92" s="2">
        <f t="shared" si="98"/>
        <v>1565.60714414815</v>
      </c>
      <c r="AC92" s="4"/>
      <c r="AD92" s="10"/>
      <c r="AE92" s="6">
        <f t="shared" si="99"/>
        <v>1</v>
      </c>
      <c r="AF92" s="6">
        <f t="shared" ref="AF92:AG92" si="117">AF91</f>
        <v>30</v>
      </c>
      <c r="AG92" s="6">
        <f t="shared" si="117"/>
        <v>1.62</v>
      </c>
      <c r="AH92" s="19">
        <v>0.2</v>
      </c>
      <c r="AI92" s="16">
        <f t="shared" si="100"/>
        <v>1471.25724597531</v>
      </c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1:53">
      <c r="A93" s="4"/>
      <c r="B93" s="4"/>
      <c r="C93" s="4"/>
      <c r="D93" s="4"/>
      <c r="E93" s="4"/>
      <c r="F93" s="4"/>
      <c r="G93" s="4"/>
      <c r="H93" s="4"/>
      <c r="I93" s="4"/>
      <c r="J93" s="4"/>
      <c r="K93" s="7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10"/>
      <c r="X93" s="6">
        <f t="shared" si="97"/>
        <v>1.1</v>
      </c>
      <c r="Y93" s="6">
        <f t="shared" ref="Y93:Z93" si="118">Y92</f>
        <v>30</v>
      </c>
      <c r="Z93" s="6">
        <f t="shared" si="118"/>
        <v>1.62</v>
      </c>
      <c r="AA93" s="19">
        <v>0.2</v>
      </c>
      <c r="AB93" s="2">
        <f t="shared" si="98"/>
        <v>1567.46555896296</v>
      </c>
      <c r="AC93" s="4"/>
      <c r="AD93" s="10"/>
      <c r="AE93" s="6">
        <f t="shared" si="99"/>
        <v>1.1</v>
      </c>
      <c r="AF93" s="6">
        <f t="shared" ref="AF93:AG93" si="119">AF92</f>
        <v>30</v>
      </c>
      <c r="AG93" s="6">
        <f t="shared" si="119"/>
        <v>1.62</v>
      </c>
      <c r="AH93" s="19">
        <v>0.2</v>
      </c>
      <c r="AI93" s="16">
        <f t="shared" si="100"/>
        <v>1469.47171017284</v>
      </c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1:53">
      <c r="A94" s="4"/>
      <c r="B94" s="4"/>
      <c r="C94" s="4"/>
      <c r="D94" s="4"/>
      <c r="E94" s="4"/>
      <c r="F94" s="4"/>
      <c r="G94" s="4"/>
      <c r="H94" s="4"/>
      <c r="I94" s="4"/>
      <c r="J94" s="4"/>
      <c r="K94" s="7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10"/>
      <c r="X94" s="6">
        <f t="shared" si="97"/>
        <v>1.2</v>
      </c>
      <c r="Y94" s="6">
        <f t="shared" ref="Y94:Z94" si="120">Y93</f>
        <v>30</v>
      </c>
      <c r="Z94" s="6">
        <f t="shared" si="120"/>
        <v>1.62</v>
      </c>
      <c r="AA94" s="19">
        <v>0.2</v>
      </c>
      <c r="AB94" s="2">
        <f t="shared" si="98"/>
        <v>1569.32397377778</v>
      </c>
      <c r="AC94" s="4"/>
      <c r="AD94" s="10"/>
      <c r="AE94" s="6">
        <f t="shared" si="99"/>
        <v>1.2</v>
      </c>
      <c r="AF94" s="6">
        <f t="shared" ref="AF94:AG94" si="121">AF93</f>
        <v>30</v>
      </c>
      <c r="AG94" s="6">
        <f t="shared" si="121"/>
        <v>1.62</v>
      </c>
      <c r="AH94" s="19">
        <v>0.2</v>
      </c>
      <c r="AI94" s="16">
        <f t="shared" si="100"/>
        <v>1467.68617437037</v>
      </c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1:53">
      <c r="A95" s="4"/>
      <c r="B95" s="4"/>
      <c r="C95" s="4"/>
      <c r="D95" s="4"/>
      <c r="E95" s="4"/>
      <c r="F95" s="4"/>
      <c r="G95" s="4"/>
      <c r="H95" s="4"/>
      <c r="I95" s="4"/>
      <c r="J95" s="4"/>
      <c r="K95" s="7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10"/>
      <c r="X95" s="6">
        <f t="shared" si="97"/>
        <v>1.3</v>
      </c>
      <c r="Y95" s="6">
        <f t="shared" ref="Y95:Z95" si="122">Y94</f>
        <v>30</v>
      </c>
      <c r="Z95" s="6">
        <f t="shared" si="122"/>
        <v>1.62</v>
      </c>
      <c r="AA95" s="19">
        <v>0.2</v>
      </c>
      <c r="AB95" s="2">
        <f t="shared" si="98"/>
        <v>1571.18238859259</v>
      </c>
      <c r="AC95" s="4"/>
      <c r="AD95" s="10"/>
      <c r="AE95" s="6">
        <f t="shared" si="99"/>
        <v>1.3</v>
      </c>
      <c r="AF95" s="6">
        <f t="shared" ref="AF95:AG95" si="123">AF94</f>
        <v>30</v>
      </c>
      <c r="AG95" s="6">
        <f t="shared" si="123"/>
        <v>1.62</v>
      </c>
      <c r="AH95" s="19">
        <v>0.2</v>
      </c>
      <c r="AI95" s="16">
        <f t="shared" si="100"/>
        <v>1465.9006385679</v>
      </c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1:53">
      <c r="A96" s="4"/>
      <c r="B96" s="4"/>
      <c r="C96" s="4"/>
      <c r="D96" s="4"/>
      <c r="E96" s="4"/>
      <c r="F96" s="4"/>
      <c r="G96" s="4"/>
      <c r="H96" s="4"/>
      <c r="I96" s="4"/>
      <c r="J96" s="4"/>
      <c r="K96" s="7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10"/>
      <c r="X96" s="6">
        <f t="shared" si="97"/>
        <v>1.4</v>
      </c>
      <c r="Y96" s="6">
        <f t="shared" ref="Y96:Z96" si="124">Y95</f>
        <v>30</v>
      </c>
      <c r="Z96" s="6">
        <f t="shared" si="124"/>
        <v>1.62</v>
      </c>
      <c r="AA96" s="19">
        <v>0.2</v>
      </c>
      <c r="AB96" s="2">
        <f t="shared" si="98"/>
        <v>1573.04080340741</v>
      </c>
      <c r="AC96" s="4"/>
      <c r="AD96" s="10"/>
      <c r="AE96" s="6">
        <f t="shared" si="99"/>
        <v>1.4</v>
      </c>
      <c r="AF96" s="6">
        <f t="shared" ref="AF96:AG96" si="125">AF95</f>
        <v>30</v>
      </c>
      <c r="AG96" s="6">
        <f t="shared" si="125"/>
        <v>1.62</v>
      </c>
      <c r="AH96" s="19">
        <v>0.2</v>
      </c>
      <c r="AI96" s="16">
        <f t="shared" si="100"/>
        <v>1464.11510276543</v>
      </c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1:53">
      <c r="A97" s="5" t="s">
        <v>57</v>
      </c>
      <c r="B97" s="5" t="s">
        <v>36</v>
      </c>
      <c r="C97" s="5" t="s">
        <v>37</v>
      </c>
      <c r="D97" s="5"/>
      <c r="E97" s="5" t="s">
        <v>1</v>
      </c>
      <c r="F97" s="5" t="s">
        <v>39</v>
      </c>
      <c r="G97" s="4"/>
      <c r="H97" s="5" t="s">
        <v>58</v>
      </c>
      <c r="I97" s="5" t="s">
        <v>36</v>
      </c>
      <c r="J97" s="5" t="s">
        <v>37</v>
      </c>
      <c r="K97" s="5"/>
      <c r="L97" s="5" t="s">
        <v>1</v>
      </c>
      <c r="M97" s="5" t="s">
        <v>41</v>
      </c>
      <c r="N97" s="5" t="s">
        <v>42</v>
      </c>
      <c r="O97" s="4"/>
      <c r="P97" s="4"/>
      <c r="Q97" s="4"/>
      <c r="R97" s="4"/>
      <c r="S97" s="4"/>
      <c r="T97" s="4"/>
      <c r="U97" s="4"/>
      <c r="V97" s="4"/>
      <c r="W97" s="11"/>
      <c r="X97" s="6">
        <f t="shared" si="97"/>
        <v>1.5</v>
      </c>
      <c r="Y97" s="6">
        <f t="shared" ref="Y97:Z97" si="126">Y96</f>
        <v>30</v>
      </c>
      <c r="Z97" s="6">
        <f t="shared" si="126"/>
        <v>1.62</v>
      </c>
      <c r="AA97" s="19">
        <v>0.2</v>
      </c>
      <c r="AB97" s="2">
        <f t="shared" si="98"/>
        <v>1574.89921822222</v>
      </c>
      <c r="AC97" s="4"/>
      <c r="AD97" s="11"/>
      <c r="AE97" s="6">
        <f t="shared" si="99"/>
        <v>1.5</v>
      </c>
      <c r="AF97" s="6">
        <f t="shared" ref="AF97:AG97" si="127">AF96</f>
        <v>30</v>
      </c>
      <c r="AG97" s="6">
        <f t="shared" si="127"/>
        <v>1.62</v>
      </c>
      <c r="AH97" s="19">
        <v>0.2</v>
      </c>
      <c r="AI97" s="16">
        <f t="shared" si="100"/>
        <v>1462.32956696296</v>
      </c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1:53">
      <c r="A98" s="10"/>
      <c r="B98" s="6">
        <v>0.1</v>
      </c>
      <c r="C98" s="6">
        <v>0</v>
      </c>
      <c r="D98" s="6">
        <f>D31</f>
        <v>30</v>
      </c>
      <c r="E98" s="6" t="s">
        <v>26</v>
      </c>
      <c r="F98" s="2">
        <f t="shared" ref="F98:F103" si="128">$C$20+(($C$2*B98*$C$4)/$C$7)*0.53*0.51-(($C$8*0.5*(D98^2)*$C$9*$C$11)/2)</f>
        <v>1739.31199066667</v>
      </c>
      <c r="G98" s="4"/>
      <c r="H98" s="13"/>
      <c r="I98" s="6">
        <v>0.1</v>
      </c>
      <c r="J98" s="6">
        <v>0</v>
      </c>
      <c r="K98" s="6">
        <f t="shared" ref="K98:K112" si="129">K31</f>
        <v>30</v>
      </c>
      <c r="L98" s="6" t="s">
        <v>26</v>
      </c>
      <c r="M98" s="16">
        <f>$C$21-(($C$2*I98*$C$4)/$C$7)*0.49*0.53-(($C$8*0.5*(K98^2)*$C$9*$C$11)/2)</f>
        <v>1666.61233822222</v>
      </c>
      <c r="N98" s="6">
        <f t="shared" ref="N98:N112" si="130">F98-M98</f>
        <v>72.6996524444448</v>
      </c>
      <c r="O98" s="4"/>
      <c r="P98" s="4"/>
      <c r="Q98" s="4"/>
      <c r="R98" s="4"/>
      <c r="S98" s="4"/>
      <c r="T98" s="4"/>
      <c r="U98" s="4"/>
      <c r="V98" s="4"/>
      <c r="W98" s="5" t="s">
        <v>35</v>
      </c>
      <c r="X98" s="5" t="s">
        <v>36</v>
      </c>
      <c r="Y98" s="5" t="s">
        <v>38</v>
      </c>
      <c r="Z98" s="18" t="s">
        <v>43</v>
      </c>
      <c r="AA98" s="18" t="s">
        <v>44</v>
      </c>
      <c r="AB98" s="12" t="s">
        <v>59</v>
      </c>
      <c r="AC98" s="4">
        <f>AB113-AB99</f>
        <v>52.0356148148146</v>
      </c>
      <c r="AD98" s="9" t="s">
        <v>40</v>
      </c>
      <c r="AE98" s="5" t="s">
        <v>36</v>
      </c>
      <c r="AF98" s="5" t="s">
        <v>38</v>
      </c>
      <c r="AG98" s="18" t="s">
        <v>43</v>
      </c>
      <c r="AH98" s="18" t="s">
        <v>44</v>
      </c>
      <c r="AI98" s="12" t="s">
        <v>60</v>
      </c>
      <c r="AJ98" s="4">
        <f>AI113-AI99</f>
        <v>-49.9950024691359</v>
      </c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1:53">
      <c r="A99" s="10"/>
      <c r="B99" s="6">
        <f>B98+0.1</f>
        <v>0.2</v>
      </c>
      <c r="C99" s="6">
        <v>0</v>
      </c>
      <c r="D99" s="6">
        <f t="shared" ref="D99:D112" si="131">D32</f>
        <v>30</v>
      </c>
      <c r="E99" s="6" t="s">
        <v>26</v>
      </c>
      <c r="F99" s="2">
        <f t="shared" si="128"/>
        <v>1743.08417733333</v>
      </c>
      <c r="G99" s="4"/>
      <c r="H99" s="10"/>
      <c r="I99" s="6">
        <f>I98+0.1</f>
        <v>0.2</v>
      </c>
      <c r="J99" s="6">
        <v>0</v>
      </c>
      <c r="K99" s="6">
        <f t="shared" si="129"/>
        <v>30</v>
      </c>
      <c r="L99" s="6" t="s">
        <v>26</v>
      </c>
      <c r="M99" s="16">
        <f t="shared" ref="M99:M112" si="132">$C$21-(($C$2*I99*$C$4)/$C$7)*0.49*0.53-(($C$8*0.5*(K99^2)*$C$9*$C$11)/2)</f>
        <v>1662.98808044444</v>
      </c>
      <c r="N99" s="6">
        <f t="shared" si="130"/>
        <v>80.0960968888894</v>
      </c>
      <c r="O99" s="4"/>
      <c r="P99" s="4"/>
      <c r="Q99" s="4"/>
      <c r="R99" s="4"/>
      <c r="S99" s="4"/>
      <c r="T99" s="4"/>
      <c r="U99" s="4"/>
      <c r="V99" s="4"/>
      <c r="W99" s="13"/>
      <c r="X99" s="6">
        <v>0.1</v>
      </c>
      <c r="Y99" s="6">
        <v>30</v>
      </c>
      <c r="Z99" s="6">
        <v>1.62</v>
      </c>
      <c r="AA99" s="19">
        <v>0.4</v>
      </c>
      <c r="AB99" s="2">
        <f>$C$16+(($C$2*$X83*AA99)/Z99)*0.51*0.47-(($C$8*0.5*(D31^2)*$C$9*$C$11)/2)</f>
        <v>1550.73982562963</v>
      </c>
      <c r="AD99" s="13"/>
      <c r="AE99" s="6">
        <v>0.1</v>
      </c>
      <c r="AF99" s="6">
        <v>30</v>
      </c>
      <c r="AG99" s="6">
        <v>1.62</v>
      </c>
      <c r="AH99" s="19">
        <v>0.4</v>
      </c>
      <c r="AI99" s="16">
        <f>$C$17-(($C$2*AE99*AH99)/AG99)*0.47*0.49-(($C$8*0.5*(D47^2)*$C$9*$C$11)/2)</f>
        <v>1485.54153239506</v>
      </c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1:53">
      <c r="A100" s="10"/>
      <c r="B100" s="6">
        <f t="shared" ref="B100:B112" si="133">B99+0.1</f>
        <v>0.3</v>
      </c>
      <c r="C100" s="6">
        <v>0</v>
      </c>
      <c r="D100" s="6">
        <f t="shared" si="131"/>
        <v>30</v>
      </c>
      <c r="E100" s="6" t="s">
        <v>26</v>
      </c>
      <c r="F100" s="2">
        <f t="shared" si="128"/>
        <v>1746.856364</v>
      </c>
      <c r="G100" s="4"/>
      <c r="H100" s="10"/>
      <c r="I100" s="6">
        <f t="shared" ref="I100:I112" si="134">I99+0.1</f>
        <v>0.3</v>
      </c>
      <c r="J100" s="6">
        <v>0</v>
      </c>
      <c r="K100" s="6">
        <f t="shared" si="129"/>
        <v>30</v>
      </c>
      <c r="L100" s="6" t="s">
        <v>26</v>
      </c>
      <c r="M100" s="16">
        <f t="shared" si="132"/>
        <v>1659.36382266667</v>
      </c>
      <c r="N100" s="6">
        <f t="shared" si="130"/>
        <v>87.4925413333337</v>
      </c>
      <c r="O100" s="4"/>
      <c r="P100" s="4"/>
      <c r="Q100" s="4"/>
      <c r="R100" s="4"/>
      <c r="S100" s="4"/>
      <c r="T100" s="4"/>
      <c r="U100" s="4"/>
      <c r="V100" s="4"/>
      <c r="W100" s="10"/>
      <c r="X100" s="6">
        <f t="shared" ref="X100:X113" si="135">X99+0.1</f>
        <v>0.2</v>
      </c>
      <c r="Y100" s="6">
        <f>Y99</f>
        <v>30</v>
      </c>
      <c r="Z100" s="6">
        <f>Z99</f>
        <v>1.62</v>
      </c>
      <c r="AA100" s="19">
        <v>0.4</v>
      </c>
      <c r="AB100" s="2">
        <f t="shared" ref="AB100:AB113" si="136">$C$16+(($C$2*$X84*AA100)/Z100)*0.51*0.47-(($C$8*0.5*(D32^2)*$C$9*$C$11)/2)</f>
        <v>1554.45665525926</v>
      </c>
      <c r="AC100" s="4"/>
      <c r="AD100" s="10"/>
      <c r="AE100" s="6">
        <f t="shared" ref="AE100:AE113" si="137">AE99+0.1</f>
        <v>0.2</v>
      </c>
      <c r="AF100" s="6">
        <f>AF99</f>
        <v>30</v>
      </c>
      <c r="AG100" s="6">
        <f>AG99</f>
        <v>1.62</v>
      </c>
      <c r="AH100" s="19">
        <v>0.4</v>
      </c>
      <c r="AI100" s="16">
        <f t="shared" ref="AI100:AI113" si="138">$C$17-(($C$2*AE100*AH100)/AG100)*0.47*0.49-(($C$8*0.5*(D48^2)*$C$9*$C$11)/2)</f>
        <v>1481.97046079012</v>
      </c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1:53">
      <c r="A101" s="10"/>
      <c r="B101" s="6">
        <f t="shared" si="133"/>
        <v>0.4</v>
      </c>
      <c r="C101" s="6">
        <v>0</v>
      </c>
      <c r="D101" s="6">
        <f t="shared" si="131"/>
        <v>30</v>
      </c>
      <c r="E101" s="6" t="s">
        <v>26</v>
      </c>
      <c r="F101" s="2">
        <f t="shared" si="128"/>
        <v>1750.62855066667</v>
      </c>
      <c r="G101" s="4"/>
      <c r="H101" s="10"/>
      <c r="I101" s="6">
        <f t="shared" si="134"/>
        <v>0.4</v>
      </c>
      <c r="J101" s="6">
        <v>0</v>
      </c>
      <c r="K101" s="6">
        <f t="shared" si="129"/>
        <v>30</v>
      </c>
      <c r="L101" s="6" t="s">
        <v>26</v>
      </c>
      <c r="M101" s="16">
        <f t="shared" si="132"/>
        <v>1655.73956488889</v>
      </c>
      <c r="N101" s="6">
        <f t="shared" si="130"/>
        <v>94.8889857777781</v>
      </c>
      <c r="O101" s="4"/>
      <c r="P101" s="4"/>
      <c r="Q101" s="4"/>
      <c r="R101" s="4"/>
      <c r="S101" s="4"/>
      <c r="T101" s="4"/>
      <c r="U101" s="4"/>
      <c r="V101" s="4"/>
      <c r="W101" s="10"/>
      <c r="X101" s="6">
        <f t="shared" si="135"/>
        <v>0.3</v>
      </c>
      <c r="Y101" s="6">
        <f t="shared" ref="Y101:AA101" si="139">Y100</f>
        <v>30</v>
      </c>
      <c r="Z101" s="6">
        <f t="shared" si="139"/>
        <v>1.62</v>
      </c>
      <c r="AA101" s="19">
        <v>0.4</v>
      </c>
      <c r="AB101" s="2">
        <f t="shared" si="136"/>
        <v>1558.17348488889</v>
      </c>
      <c r="AC101" s="4"/>
      <c r="AD101" s="10"/>
      <c r="AE101" s="6">
        <f t="shared" si="137"/>
        <v>0.3</v>
      </c>
      <c r="AF101" s="6">
        <f t="shared" ref="AF101:AH101" si="140">AF100</f>
        <v>30</v>
      </c>
      <c r="AG101" s="6">
        <f t="shared" si="140"/>
        <v>1.62</v>
      </c>
      <c r="AH101" s="19">
        <v>0.4</v>
      </c>
      <c r="AI101" s="16">
        <f t="shared" si="138"/>
        <v>1478.39938918518</v>
      </c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1:53">
      <c r="A102" s="10"/>
      <c r="B102" s="6">
        <f t="shared" si="133"/>
        <v>0.5</v>
      </c>
      <c r="C102" s="6">
        <v>0</v>
      </c>
      <c r="D102" s="6">
        <f t="shared" si="131"/>
        <v>30</v>
      </c>
      <c r="E102" s="6" t="s">
        <v>26</v>
      </c>
      <c r="F102" s="2">
        <f t="shared" si="128"/>
        <v>1754.40073733333</v>
      </c>
      <c r="G102" s="4"/>
      <c r="H102" s="10"/>
      <c r="I102" s="6">
        <f t="shared" si="134"/>
        <v>0.5</v>
      </c>
      <c r="J102" s="6">
        <v>0</v>
      </c>
      <c r="K102" s="6">
        <f t="shared" si="129"/>
        <v>30</v>
      </c>
      <c r="L102" s="6" t="s">
        <v>26</v>
      </c>
      <c r="M102" s="16">
        <f t="shared" si="132"/>
        <v>1652.11530711111</v>
      </c>
      <c r="N102" s="6">
        <f t="shared" si="130"/>
        <v>102.285430222223</v>
      </c>
      <c r="O102" s="4"/>
      <c r="P102" s="4"/>
      <c r="Q102" s="4"/>
      <c r="R102" s="4"/>
      <c r="S102" s="4"/>
      <c r="T102" s="4"/>
      <c r="U102" s="4"/>
      <c r="V102" s="4"/>
      <c r="W102" s="10"/>
      <c r="X102" s="6">
        <f t="shared" si="135"/>
        <v>0.4</v>
      </c>
      <c r="Y102" s="6">
        <f t="shared" ref="Y102:AA102" si="141">Y101</f>
        <v>30</v>
      </c>
      <c r="Z102" s="6">
        <f t="shared" si="141"/>
        <v>1.62</v>
      </c>
      <c r="AA102" s="19">
        <v>0.4</v>
      </c>
      <c r="AB102" s="2">
        <f t="shared" si="136"/>
        <v>1561.89031451852</v>
      </c>
      <c r="AC102" s="4"/>
      <c r="AD102" s="10"/>
      <c r="AE102" s="6">
        <f t="shared" si="137"/>
        <v>0.4</v>
      </c>
      <c r="AF102" s="6">
        <f t="shared" ref="AF102:AH102" si="142">AF101</f>
        <v>30</v>
      </c>
      <c r="AG102" s="6">
        <f t="shared" si="142"/>
        <v>1.62</v>
      </c>
      <c r="AH102" s="19">
        <v>0.4</v>
      </c>
      <c r="AI102" s="16">
        <f t="shared" si="138"/>
        <v>1474.82831758025</v>
      </c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1:53">
      <c r="A103" s="10"/>
      <c r="B103" s="6">
        <f t="shared" si="133"/>
        <v>0.6</v>
      </c>
      <c r="C103" s="6">
        <v>0</v>
      </c>
      <c r="D103" s="6">
        <f t="shared" si="131"/>
        <v>30</v>
      </c>
      <c r="E103" s="6" t="s">
        <v>26</v>
      </c>
      <c r="F103" s="2">
        <f t="shared" si="128"/>
        <v>1758.172924</v>
      </c>
      <c r="G103" s="4"/>
      <c r="H103" s="10"/>
      <c r="I103" s="6">
        <f t="shared" si="134"/>
        <v>0.6</v>
      </c>
      <c r="J103" s="6">
        <v>0</v>
      </c>
      <c r="K103" s="6">
        <f t="shared" si="129"/>
        <v>30</v>
      </c>
      <c r="L103" s="6" t="s">
        <v>26</v>
      </c>
      <c r="M103" s="16">
        <f t="shared" si="132"/>
        <v>1648.49104933333</v>
      </c>
      <c r="N103" s="6">
        <f t="shared" si="130"/>
        <v>109.681874666667</v>
      </c>
      <c r="O103" s="4"/>
      <c r="P103" s="4"/>
      <c r="Q103" s="4"/>
      <c r="R103" s="4"/>
      <c r="S103" s="4"/>
      <c r="T103" s="4"/>
      <c r="U103" s="4"/>
      <c r="V103" s="4"/>
      <c r="W103" s="10"/>
      <c r="X103" s="6">
        <f t="shared" si="135"/>
        <v>0.5</v>
      </c>
      <c r="Y103" s="6">
        <f t="shared" ref="Y103:AA103" si="143">Y102</f>
        <v>30</v>
      </c>
      <c r="Z103" s="6">
        <f t="shared" si="143"/>
        <v>1.62</v>
      </c>
      <c r="AA103" s="19">
        <v>0.4</v>
      </c>
      <c r="AB103" s="2">
        <f t="shared" si="136"/>
        <v>1565.60714414815</v>
      </c>
      <c r="AC103" s="4"/>
      <c r="AD103" s="10"/>
      <c r="AE103" s="6">
        <f t="shared" si="137"/>
        <v>0.5</v>
      </c>
      <c r="AF103" s="6">
        <f t="shared" ref="AF103:AH103" si="144">AF102</f>
        <v>30</v>
      </c>
      <c r="AG103" s="6">
        <f t="shared" si="144"/>
        <v>1.62</v>
      </c>
      <c r="AH103" s="19">
        <v>0.4</v>
      </c>
      <c r="AI103" s="16">
        <f t="shared" si="138"/>
        <v>1471.25724597531</v>
      </c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1:53">
      <c r="A104" s="10"/>
      <c r="B104" s="6">
        <f t="shared" si="133"/>
        <v>0.7</v>
      </c>
      <c r="C104" s="6">
        <v>0</v>
      </c>
      <c r="D104" s="6">
        <f t="shared" si="131"/>
        <v>30</v>
      </c>
      <c r="E104" s="6" t="s">
        <v>26</v>
      </c>
      <c r="F104" s="2">
        <f t="shared" ref="F104:F112" si="145">$C$20+(($C$2*B104*$C$4)/$C$7)*0.53*0.51-(($C$8*0.5*(D104^2)*$C$9*$C$11)/2)</f>
        <v>1761.94511066667</v>
      </c>
      <c r="G104" s="4"/>
      <c r="H104" s="10"/>
      <c r="I104" s="6">
        <f t="shared" si="134"/>
        <v>0.7</v>
      </c>
      <c r="J104" s="6">
        <v>0</v>
      </c>
      <c r="K104" s="6">
        <f t="shared" si="129"/>
        <v>30</v>
      </c>
      <c r="L104" s="6" t="s">
        <v>26</v>
      </c>
      <c r="M104" s="16">
        <f t="shared" si="132"/>
        <v>1644.86679155556</v>
      </c>
      <c r="N104" s="6">
        <f t="shared" si="130"/>
        <v>117.078319111112</v>
      </c>
      <c r="O104" s="4"/>
      <c r="P104" s="4"/>
      <c r="Q104" s="4"/>
      <c r="R104" s="4"/>
      <c r="S104" s="4"/>
      <c r="T104" s="4"/>
      <c r="U104" s="4"/>
      <c r="V104" s="4"/>
      <c r="W104" s="10"/>
      <c r="X104" s="6">
        <f t="shared" si="135"/>
        <v>0.6</v>
      </c>
      <c r="Y104" s="6">
        <f t="shared" ref="Y104:AA104" si="146">Y103</f>
        <v>30</v>
      </c>
      <c r="Z104" s="6">
        <f t="shared" si="146"/>
        <v>1.62</v>
      </c>
      <c r="AA104" s="19">
        <v>0.4</v>
      </c>
      <c r="AB104" s="2">
        <f t="shared" si="136"/>
        <v>1569.32397377778</v>
      </c>
      <c r="AC104" s="4"/>
      <c r="AD104" s="10"/>
      <c r="AE104" s="6">
        <f t="shared" si="137"/>
        <v>0.6</v>
      </c>
      <c r="AF104" s="6">
        <f t="shared" ref="AF104:AH104" si="147">AF103</f>
        <v>30</v>
      </c>
      <c r="AG104" s="6">
        <f t="shared" si="147"/>
        <v>1.62</v>
      </c>
      <c r="AH104" s="19">
        <v>0.4</v>
      </c>
      <c r="AI104" s="16">
        <f t="shared" si="138"/>
        <v>1467.68617437037</v>
      </c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1:53">
      <c r="A105" s="10"/>
      <c r="B105" s="6">
        <f t="shared" si="133"/>
        <v>0.8</v>
      </c>
      <c r="C105" s="6">
        <v>0</v>
      </c>
      <c r="D105" s="6">
        <f t="shared" si="131"/>
        <v>30</v>
      </c>
      <c r="E105" s="6" t="s">
        <v>26</v>
      </c>
      <c r="F105" s="2">
        <f t="shared" si="145"/>
        <v>1765.71729733333</v>
      </c>
      <c r="G105" s="4"/>
      <c r="H105" s="10"/>
      <c r="I105" s="6">
        <f t="shared" si="134"/>
        <v>0.8</v>
      </c>
      <c r="J105" s="6">
        <v>0</v>
      </c>
      <c r="K105" s="6">
        <f t="shared" si="129"/>
        <v>30</v>
      </c>
      <c r="L105" s="6" t="s">
        <v>26</v>
      </c>
      <c r="M105" s="16">
        <f t="shared" si="132"/>
        <v>1641.24253377778</v>
      </c>
      <c r="N105" s="6">
        <f t="shared" si="130"/>
        <v>124.474763555556</v>
      </c>
      <c r="O105" s="4"/>
      <c r="P105" s="4"/>
      <c r="Q105" s="4"/>
      <c r="R105" s="4"/>
      <c r="S105" s="4"/>
      <c r="T105" s="4"/>
      <c r="U105" s="4"/>
      <c r="V105" s="4"/>
      <c r="W105" s="10"/>
      <c r="X105" s="6">
        <f t="shared" si="135"/>
        <v>0.7</v>
      </c>
      <c r="Y105" s="6">
        <f t="shared" ref="Y105:AA105" si="148">Y104</f>
        <v>30</v>
      </c>
      <c r="Z105" s="6">
        <f t="shared" si="148"/>
        <v>1.62</v>
      </c>
      <c r="AA105" s="19">
        <v>0.4</v>
      </c>
      <c r="AB105" s="2">
        <f t="shared" si="136"/>
        <v>1573.04080340741</v>
      </c>
      <c r="AC105" s="4"/>
      <c r="AD105" s="10"/>
      <c r="AE105" s="6">
        <f t="shared" si="137"/>
        <v>0.7</v>
      </c>
      <c r="AF105" s="6">
        <f t="shared" ref="AF105:AH105" si="149">AF104</f>
        <v>30</v>
      </c>
      <c r="AG105" s="6">
        <f t="shared" si="149"/>
        <v>1.62</v>
      </c>
      <c r="AH105" s="19">
        <v>0.4</v>
      </c>
      <c r="AI105" s="16">
        <f t="shared" si="138"/>
        <v>1464.11510276543</v>
      </c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1:53">
      <c r="A106" s="10"/>
      <c r="B106" s="6">
        <f t="shared" si="133"/>
        <v>0.9</v>
      </c>
      <c r="C106" s="6">
        <v>0</v>
      </c>
      <c r="D106" s="6">
        <f t="shared" si="131"/>
        <v>30</v>
      </c>
      <c r="E106" s="6" t="s">
        <v>26</v>
      </c>
      <c r="F106" s="2">
        <f t="shared" si="145"/>
        <v>1769.489484</v>
      </c>
      <c r="G106" s="4"/>
      <c r="H106" s="10"/>
      <c r="I106" s="6">
        <f t="shared" si="134"/>
        <v>0.9</v>
      </c>
      <c r="J106" s="6">
        <v>0</v>
      </c>
      <c r="K106" s="6">
        <f t="shared" si="129"/>
        <v>30</v>
      </c>
      <c r="L106" s="6" t="s">
        <v>26</v>
      </c>
      <c r="M106" s="16">
        <f t="shared" si="132"/>
        <v>1637.618276</v>
      </c>
      <c r="N106" s="6">
        <f t="shared" si="130"/>
        <v>131.871208</v>
      </c>
      <c r="O106" s="4"/>
      <c r="P106" s="4"/>
      <c r="Q106" s="4"/>
      <c r="R106" s="4"/>
      <c r="S106" s="4"/>
      <c r="T106" s="4"/>
      <c r="U106" s="4"/>
      <c r="V106" s="4"/>
      <c r="W106" s="10"/>
      <c r="X106" s="6">
        <f t="shared" si="135"/>
        <v>0.8</v>
      </c>
      <c r="Y106" s="6">
        <f t="shared" ref="Y106:AA106" si="150">Y105</f>
        <v>30</v>
      </c>
      <c r="Z106" s="6">
        <f t="shared" si="150"/>
        <v>1.62</v>
      </c>
      <c r="AA106" s="19">
        <v>0.4</v>
      </c>
      <c r="AB106" s="2">
        <f t="shared" si="136"/>
        <v>1576.75763303704</v>
      </c>
      <c r="AC106" s="4"/>
      <c r="AD106" s="10"/>
      <c r="AE106" s="6">
        <f t="shared" si="137"/>
        <v>0.8</v>
      </c>
      <c r="AF106" s="6">
        <f t="shared" ref="AF106:AH106" si="151">AF105</f>
        <v>30</v>
      </c>
      <c r="AG106" s="6">
        <f t="shared" si="151"/>
        <v>1.62</v>
      </c>
      <c r="AH106" s="19">
        <v>0.4</v>
      </c>
      <c r="AI106" s="16">
        <f t="shared" si="138"/>
        <v>1460.54403116049</v>
      </c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1:53">
      <c r="A107" s="10"/>
      <c r="B107" s="6">
        <f t="shared" si="133"/>
        <v>1</v>
      </c>
      <c r="C107" s="6">
        <v>0</v>
      </c>
      <c r="D107" s="6">
        <f t="shared" si="131"/>
        <v>30</v>
      </c>
      <c r="E107" s="6" t="s">
        <v>26</v>
      </c>
      <c r="F107" s="2">
        <f t="shared" si="145"/>
        <v>1773.26167066667</v>
      </c>
      <c r="G107" s="4"/>
      <c r="H107" s="10"/>
      <c r="I107" s="6">
        <f t="shared" si="134"/>
        <v>1</v>
      </c>
      <c r="J107" s="6">
        <v>0</v>
      </c>
      <c r="K107" s="6">
        <f t="shared" si="129"/>
        <v>30</v>
      </c>
      <c r="L107" s="6" t="s">
        <v>26</v>
      </c>
      <c r="M107" s="16">
        <f t="shared" si="132"/>
        <v>1633.99401822222</v>
      </c>
      <c r="N107" s="6">
        <f t="shared" si="130"/>
        <v>139.267652444445</v>
      </c>
      <c r="O107" s="4"/>
      <c r="P107" s="4"/>
      <c r="Q107" s="4"/>
      <c r="R107" s="4"/>
      <c r="S107" s="4"/>
      <c r="T107" s="4"/>
      <c r="U107" s="4"/>
      <c r="V107" s="4"/>
      <c r="W107" s="10"/>
      <c r="X107" s="6">
        <f t="shared" si="135"/>
        <v>0.9</v>
      </c>
      <c r="Y107" s="6">
        <f t="shared" ref="Y107:AA107" si="152">Y106</f>
        <v>30</v>
      </c>
      <c r="Z107" s="6">
        <f t="shared" si="152"/>
        <v>1.62</v>
      </c>
      <c r="AA107" s="19">
        <v>0.4</v>
      </c>
      <c r="AB107" s="2">
        <f t="shared" si="136"/>
        <v>1580.47446266667</v>
      </c>
      <c r="AC107" s="4"/>
      <c r="AD107" s="10"/>
      <c r="AE107" s="6">
        <f t="shared" si="137"/>
        <v>0.9</v>
      </c>
      <c r="AF107" s="6">
        <f t="shared" ref="AF107:AH107" si="153">AF106</f>
        <v>30</v>
      </c>
      <c r="AG107" s="6">
        <f t="shared" si="153"/>
        <v>1.62</v>
      </c>
      <c r="AH107" s="19">
        <v>0.4</v>
      </c>
      <c r="AI107" s="16">
        <f t="shared" si="138"/>
        <v>1456.97295955556</v>
      </c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1:53">
      <c r="A108" s="10"/>
      <c r="B108" s="6">
        <f t="shared" si="133"/>
        <v>1.1</v>
      </c>
      <c r="C108" s="6">
        <v>0</v>
      </c>
      <c r="D108" s="6">
        <f t="shared" si="131"/>
        <v>30</v>
      </c>
      <c r="E108" s="6" t="s">
        <v>26</v>
      </c>
      <c r="F108" s="2">
        <f t="shared" si="145"/>
        <v>1777.03385733333</v>
      </c>
      <c r="G108" s="4"/>
      <c r="H108" s="10"/>
      <c r="I108" s="6">
        <f t="shared" si="134"/>
        <v>1.1</v>
      </c>
      <c r="J108" s="6">
        <v>0</v>
      </c>
      <c r="K108" s="6">
        <f t="shared" si="129"/>
        <v>30</v>
      </c>
      <c r="L108" s="6" t="s">
        <v>26</v>
      </c>
      <c r="M108" s="16">
        <f t="shared" si="132"/>
        <v>1630.36976044444</v>
      </c>
      <c r="N108" s="6">
        <f t="shared" si="130"/>
        <v>146.664096888889</v>
      </c>
      <c r="O108" s="4"/>
      <c r="P108" s="4"/>
      <c r="Q108" s="4"/>
      <c r="R108" s="4"/>
      <c r="S108" s="4"/>
      <c r="T108" s="4"/>
      <c r="U108" s="4"/>
      <c r="V108" s="4"/>
      <c r="W108" s="10"/>
      <c r="X108" s="6">
        <f t="shared" si="135"/>
        <v>1</v>
      </c>
      <c r="Y108" s="6">
        <f t="shared" ref="Y108:AA108" si="154">Y107</f>
        <v>30</v>
      </c>
      <c r="Z108" s="6">
        <f t="shared" si="154"/>
        <v>1.62</v>
      </c>
      <c r="AA108" s="19">
        <v>0.4</v>
      </c>
      <c r="AB108" s="2">
        <f t="shared" si="136"/>
        <v>1584.1912922963</v>
      </c>
      <c r="AC108" s="4"/>
      <c r="AD108" s="10"/>
      <c r="AE108" s="6">
        <f t="shared" si="137"/>
        <v>1</v>
      </c>
      <c r="AF108" s="6">
        <f t="shared" ref="AF108:AH108" si="155">AF107</f>
        <v>30</v>
      </c>
      <c r="AG108" s="6">
        <f t="shared" si="155"/>
        <v>1.62</v>
      </c>
      <c r="AH108" s="19">
        <v>0.4</v>
      </c>
      <c r="AI108" s="16">
        <f t="shared" si="138"/>
        <v>1453.40188795062</v>
      </c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1:53">
      <c r="A109" s="10"/>
      <c r="B109" s="6">
        <f t="shared" si="133"/>
        <v>1.2</v>
      </c>
      <c r="C109" s="6">
        <v>0</v>
      </c>
      <c r="D109" s="6">
        <f t="shared" si="131"/>
        <v>30</v>
      </c>
      <c r="E109" s="6" t="s">
        <v>26</v>
      </c>
      <c r="F109" s="2">
        <f t="shared" si="145"/>
        <v>1780.806044</v>
      </c>
      <c r="G109" s="4"/>
      <c r="H109" s="10"/>
      <c r="I109" s="6">
        <f t="shared" si="134"/>
        <v>1.2</v>
      </c>
      <c r="J109" s="6">
        <v>0</v>
      </c>
      <c r="K109" s="6">
        <f t="shared" si="129"/>
        <v>30</v>
      </c>
      <c r="L109" s="6" t="s">
        <v>26</v>
      </c>
      <c r="M109" s="16">
        <f t="shared" si="132"/>
        <v>1626.74550266667</v>
      </c>
      <c r="N109" s="6">
        <f t="shared" si="130"/>
        <v>154.060541333334</v>
      </c>
      <c r="O109" s="4"/>
      <c r="P109" s="4"/>
      <c r="Q109" s="4"/>
      <c r="R109" s="4"/>
      <c r="S109" s="4"/>
      <c r="T109" s="4"/>
      <c r="U109" s="4"/>
      <c r="V109" s="4"/>
      <c r="W109" s="10"/>
      <c r="X109" s="6">
        <f t="shared" si="135"/>
        <v>1.1</v>
      </c>
      <c r="Y109" s="6">
        <f t="shared" ref="Y109:AA109" si="156">Y108</f>
        <v>30</v>
      </c>
      <c r="Z109" s="6">
        <f t="shared" si="156"/>
        <v>1.62</v>
      </c>
      <c r="AA109" s="19">
        <v>0.4</v>
      </c>
      <c r="AB109" s="2">
        <f t="shared" si="136"/>
        <v>1587.90812192593</v>
      </c>
      <c r="AC109" s="4"/>
      <c r="AD109" s="10"/>
      <c r="AE109" s="6">
        <f t="shared" si="137"/>
        <v>1.1</v>
      </c>
      <c r="AF109" s="6">
        <f t="shared" ref="AF109:AH109" si="157">AF108</f>
        <v>30</v>
      </c>
      <c r="AG109" s="6">
        <f t="shared" si="157"/>
        <v>1.62</v>
      </c>
      <c r="AH109" s="19">
        <v>0.4</v>
      </c>
      <c r="AI109" s="16">
        <f t="shared" si="138"/>
        <v>1449.83081634568</v>
      </c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1:53">
      <c r="A110" s="10"/>
      <c r="B110" s="6">
        <f t="shared" si="133"/>
        <v>1.3</v>
      </c>
      <c r="C110" s="6">
        <v>0</v>
      </c>
      <c r="D110" s="6">
        <f t="shared" si="131"/>
        <v>30</v>
      </c>
      <c r="E110" s="6" t="s">
        <v>26</v>
      </c>
      <c r="F110" s="2">
        <f t="shared" si="145"/>
        <v>1784.57823066667</v>
      </c>
      <c r="G110" s="4"/>
      <c r="H110" s="10"/>
      <c r="I110" s="6">
        <f t="shared" si="134"/>
        <v>1.3</v>
      </c>
      <c r="J110" s="6">
        <v>0</v>
      </c>
      <c r="K110" s="6">
        <f t="shared" si="129"/>
        <v>30</v>
      </c>
      <c r="L110" s="6" t="s">
        <v>26</v>
      </c>
      <c r="M110" s="16">
        <f t="shared" si="132"/>
        <v>1623.12124488889</v>
      </c>
      <c r="N110" s="6">
        <f t="shared" si="130"/>
        <v>161.456985777778</v>
      </c>
      <c r="O110" s="4"/>
      <c r="P110" s="4"/>
      <c r="Q110" s="4"/>
      <c r="R110" s="4"/>
      <c r="S110" s="4"/>
      <c r="T110" s="4"/>
      <c r="U110" s="4"/>
      <c r="V110" s="4"/>
      <c r="W110" s="10"/>
      <c r="X110" s="6">
        <f t="shared" si="135"/>
        <v>1.2</v>
      </c>
      <c r="Y110" s="6">
        <f t="shared" ref="Y110:AA110" si="158">Y109</f>
        <v>30</v>
      </c>
      <c r="Z110" s="6">
        <f t="shared" si="158"/>
        <v>1.62</v>
      </c>
      <c r="AA110" s="19">
        <v>0.4</v>
      </c>
      <c r="AB110" s="2">
        <f t="shared" si="136"/>
        <v>1591.62495155556</v>
      </c>
      <c r="AC110" s="4"/>
      <c r="AD110" s="10"/>
      <c r="AE110" s="6">
        <f t="shared" si="137"/>
        <v>1.2</v>
      </c>
      <c r="AF110" s="6">
        <f t="shared" ref="AF110:AH110" si="159">AF109</f>
        <v>30</v>
      </c>
      <c r="AG110" s="6">
        <f t="shared" si="159"/>
        <v>1.62</v>
      </c>
      <c r="AH110" s="19">
        <v>0.4</v>
      </c>
      <c r="AI110" s="16">
        <f t="shared" si="138"/>
        <v>1446.25974474074</v>
      </c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1:53">
      <c r="A111" s="10"/>
      <c r="B111" s="6">
        <f t="shared" si="133"/>
        <v>1.4</v>
      </c>
      <c r="C111" s="6">
        <v>0</v>
      </c>
      <c r="D111" s="6">
        <f t="shared" si="131"/>
        <v>30</v>
      </c>
      <c r="E111" s="6" t="s">
        <v>26</v>
      </c>
      <c r="F111" s="2">
        <f t="shared" si="145"/>
        <v>1788.35041733333</v>
      </c>
      <c r="G111" s="4"/>
      <c r="H111" s="10"/>
      <c r="I111" s="6">
        <f t="shared" si="134"/>
        <v>1.4</v>
      </c>
      <c r="J111" s="6">
        <v>0</v>
      </c>
      <c r="K111" s="6">
        <f t="shared" si="129"/>
        <v>30</v>
      </c>
      <c r="L111" s="6" t="s">
        <v>26</v>
      </c>
      <c r="M111" s="16">
        <f t="shared" si="132"/>
        <v>1619.49698711111</v>
      </c>
      <c r="N111" s="6">
        <f t="shared" si="130"/>
        <v>168.853430222223</v>
      </c>
      <c r="O111" s="4"/>
      <c r="P111" s="4"/>
      <c r="Q111" s="4"/>
      <c r="R111" s="4"/>
      <c r="S111" s="4"/>
      <c r="T111" s="4"/>
      <c r="U111" s="4"/>
      <c r="V111" s="4"/>
      <c r="W111" s="10"/>
      <c r="X111" s="6">
        <f t="shared" si="135"/>
        <v>1.3</v>
      </c>
      <c r="Y111" s="6">
        <f t="shared" ref="Y111:AA111" si="160">Y110</f>
        <v>30</v>
      </c>
      <c r="Z111" s="6">
        <f t="shared" si="160"/>
        <v>1.62</v>
      </c>
      <c r="AA111" s="19">
        <v>0.4</v>
      </c>
      <c r="AB111" s="2">
        <f t="shared" si="136"/>
        <v>1595.34178118519</v>
      </c>
      <c r="AC111" s="4"/>
      <c r="AD111" s="10"/>
      <c r="AE111" s="6">
        <f t="shared" si="137"/>
        <v>1.3</v>
      </c>
      <c r="AF111" s="6">
        <f t="shared" ref="AF111:AH111" si="161">AF110</f>
        <v>30</v>
      </c>
      <c r="AG111" s="6">
        <f t="shared" si="161"/>
        <v>1.62</v>
      </c>
      <c r="AH111" s="19">
        <v>0.4</v>
      </c>
      <c r="AI111" s="16">
        <f t="shared" si="138"/>
        <v>1442.6886731358</v>
      </c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1:53">
      <c r="A112" s="10"/>
      <c r="B112" s="6">
        <f t="shared" si="133"/>
        <v>1.5</v>
      </c>
      <c r="C112" s="6">
        <v>0</v>
      </c>
      <c r="D112" s="6">
        <f t="shared" si="131"/>
        <v>30</v>
      </c>
      <c r="E112" s="6" t="s">
        <v>26</v>
      </c>
      <c r="F112" s="2">
        <f t="shared" si="145"/>
        <v>1792.122604</v>
      </c>
      <c r="G112" s="4"/>
      <c r="H112" s="11"/>
      <c r="I112" s="6">
        <f t="shared" si="134"/>
        <v>1.5</v>
      </c>
      <c r="J112" s="6">
        <v>0</v>
      </c>
      <c r="K112" s="6">
        <f t="shared" si="129"/>
        <v>30</v>
      </c>
      <c r="L112" s="6" t="s">
        <v>26</v>
      </c>
      <c r="M112" s="16">
        <f t="shared" si="132"/>
        <v>1615.87272933333</v>
      </c>
      <c r="N112" s="6">
        <f t="shared" si="130"/>
        <v>176.249874666667</v>
      </c>
      <c r="O112" s="4"/>
      <c r="P112" s="4"/>
      <c r="Q112" s="4"/>
      <c r="R112" s="4"/>
      <c r="S112" s="4"/>
      <c r="T112" s="4"/>
      <c r="U112" s="4"/>
      <c r="V112" s="4"/>
      <c r="W112" s="10"/>
      <c r="X112" s="6">
        <f t="shared" si="135"/>
        <v>1.4</v>
      </c>
      <c r="Y112" s="6">
        <f t="shared" ref="Y112:AA112" si="162">Y111</f>
        <v>30</v>
      </c>
      <c r="Z112" s="6">
        <f t="shared" si="162"/>
        <v>1.62</v>
      </c>
      <c r="AA112" s="19">
        <v>0.4</v>
      </c>
      <c r="AB112" s="2">
        <f t="shared" si="136"/>
        <v>1599.05861081481</v>
      </c>
      <c r="AC112" s="4"/>
      <c r="AD112" s="10"/>
      <c r="AE112" s="6">
        <f t="shared" si="137"/>
        <v>1.4</v>
      </c>
      <c r="AF112" s="6">
        <f t="shared" ref="AF112:AH112" si="163">AF111</f>
        <v>30</v>
      </c>
      <c r="AG112" s="6">
        <f t="shared" si="163"/>
        <v>1.62</v>
      </c>
      <c r="AH112" s="19">
        <v>0.4</v>
      </c>
      <c r="AI112" s="16">
        <f t="shared" si="138"/>
        <v>1439.11760153086</v>
      </c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1:53">
      <c r="A113" s="9"/>
      <c r="B113" s="5" t="s">
        <v>36</v>
      </c>
      <c r="C113" s="5" t="s">
        <v>37</v>
      </c>
      <c r="D113" s="5"/>
      <c r="E113" s="5" t="s">
        <v>1</v>
      </c>
      <c r="F113" s="5" t="s">
        <v>61</v>
      </c>
      <c r="G113" s="4"/>
      <c r="H113" s="5"/>
      <c r="I113" s="5" t="s">
        <v>36</v>
      </c>
      <c r="J113" s="5" t="s">
        <v>37</v>
      </c>
      <c r="K113" s="5"/>
      <c r="L113" s="5" t="s">
        <v>1</v>
      </c>
      <c r="M113" s="5" t="s">
        <v>48</v>
      </c>
      <c r="N113" s="5" t="s">
        <v>42</v>
      </c>
      <c r="O113" s="4"/>
      <c r="P113" s="4"/>
      <c r="Q113" s="4"/>
      <c r="R113" s="4"/>
      <c r="S113" s="4"/>
      <c r="T113" s="4"/>
      <c r="U113" s="4"/>
      <c r="V113" s="4"/>
      <c r="W113" s="11"/>
      <c r="X113" s="6">
        <f t="shared" si="135"/>
        <v>1.5</v>
      </c>
      <c r="Y113" s="6">
        <f t="shared" ref="Y113:AA113" si="164">Y112</f>
        <v>30</v>
      </c>
      <c r="Z113" s="6">
        <f t="shared" si="164"/>
        <v>1.62</v>
      </c>
      <c r="AA113" s="19">
        <v>0.4</v>
      </c>
      <c r="AB113" s="2">
        <f t="shared" si="136"/>
        <v>1602.77544044444</v>
      </c>
      <c r="AC113" s="4"/>
      <c r="AD113" s="11"/>
      <c r="AE113" s="6">
        <f t="shared" si="137"/>
        <v>1.5</v>
      </c>
      <c r="AF113" s="6">
        <f t="shared" ref="AF113:AH113" si="165">AF112</f>
        <v>30</v>
      </c>
      <c r="AG113" s="6">
        <f t="shared" si="165"/>
        <v>1.62</v>
      </c>
      <c r="AH113" s="19">
        <v>0.4</v>
      </c>
      <c r="AI113" s="16">
        <f t="shared" si="138"/>
        <v>1435.54652992593</v>
      </c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1:53">
      <c r="A114" s="13"/>
      <c r="B114" s="6">
        <v>0</v>
      </c>
      <c r="C114" s="14">
        <v>0.1</v>
      </c>
      <c r="D114" s="6">
        <f>D47</f>
        <v>30</v>
      </c>
      <c r="E114" s="6" t="s">
        <v>26</v>
      </c>
      <c r="F114" s="2">
        <f>$C$20+(($C$2*$J47*$C$4)/$C$3)*0.51*0.53-(($C$8*0.5*(D114^2)*$C$9*$C$11)/2)</f>
        <v>1737.72228342857</v>
      </c>
      <c r="G114" s="4"/>
      <c r="H114" s="13"/>
      <c r="I114" s="6">
        <v>0</v>
      </c>
      <c r="J114" s="14">
        <v>0.1</v>
      </c>
      <c r="K114" s="6">
        <f t="shared" ref="K114:K128" si="166">K47</f>
        <v>30</v>
      </c>
      <c r="L114" s="6" t="s">
        <v>26</v>
      </c>
      <c r="M114" s="16">
        <f>$C$21-(($C$2*$J47*$C$4)/$C$3)*0.53*0.49-(($C$8*0.5*(K114^2)*$C$9*$C$11)/2)</f>
        <v>1668.139704</v>
      </c>
      <c r="N114" s="6">
        <f t="shared" ref="N114:N128" si="167">F114-M114</f>
        <v>69.582579428572</v>
      </c>
      <c r="O114" s="4"/>
      <c r="P114" s="4"/>
      <c r="Q114" s="4"/>
      <c r="R114" s="4"/>
      <c r="S114" s="4"/>
      <c r="T114" s="4"/>
      <c r="U114" s="4"/>
      <c r="V114" s="4"/>
      <c r="W114" s="5" t="s">
        <v>35</v>
      </c>
      <c r="X114" s="5" t="s">
        <v>36</v>
      </c>
      <c r="Y114" s="5" t="s">
        <v>38</v>
      </c>
      <c r="Z114" s="18" t="s">
        <v>43</v>
      </c>
      <c r="AA114" s="18" t="s">
        <v>44</v>
      </c>
      <c r="AB114" s="12" t="s">
        <v>62</v>
      </c>
      <c r="AC114" s="4">
        <f>AB129-AB115</f>
        <v>78.0534222222223</v>
      </c>
      <c r="AD114" s="9" t="s">
        <v>40</v>
      </c>
      <c r="AE114" s="5" t="s">
        <v>36</v>
      </c>
      <c r="AF114" s="5" t="s">
        <v>38</v>
      </c>
      <c r="AG114" s="18" t="s">
        <v>43</v>
      </c>
      <c r="AH114" s="18" t="s">
        <v>44</v>
      </c>
      <c r="AI114" s="12" t="s">
        <v>63</v>
      </c>
      <c r="AJ114" s="4">
        <f>AI129-AI115</f>
        <v>-74.9925037037037</v>
      </c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1:53">
      <c r="A115" s="10"/>
      <c r="B115" s="6">
        <v>0</v>
      </c>
      <c r="C115" s="6">
        <f>C114+0.1</f>
        <v>0.2</v>
      </c>
      <c r="D115" s="6">
        <f t="shared" ref="D115:D128" si="168">D48</f>
        <v>30</v>
      </c>
      <c r="E115" s="6" t="s">
        <v>26</v>
      </c>
      <c r="F115" s="2">
        <f>$C$20+(($C$2*$J48*$C$4)/$C$3)*0.51*0.53-(($C$8*0.5*(D115^2)*$C$9*$C$11)/2)</f>
        <v>1739.90476285714</v>
      </c>
      <c r="G115" s="4"/>
      <c r="H115" s="10"/>
      <c r="I115" s="6">
        <v>0</v>
      </c>
      <c r="J115" s="14">
        <f>J114+0.1</f>
        <v>0.2</v>
      </c>
      <c r="K115" s="6">
        <f t="shared" si="166"/>
        <v>30</v>
      </c>
      <c r="L115" s="6" t="s">
        <v>26</v>
      </c>
      <c r="M115" s="16">
        <f>$C$21-(($C$2*$J48*$C$4)/$C$3)*0.53*0.49-(($C$8*0.5*(K115^2)*$C$9*$C$11)/2)</f>
        <v>1666.042812</v>
      </c>
      <c r="N115" s="6">
        <f t="shared" si="167"/>
        <v>73.8619508571435</v>
      </c>
      <c r="O115" s="4"/>
      <c r="P115" s="4"/>
      <c r="Q115" s="4"/>
      <c r="R115" s="4"/>
      <c r="S115" s="4"/>
      <c r="T115" s="4"/>
      <c r="U115" s="4"/>
      <c r="V115" s="4"/>
      <c r="W115" s="13"/>
      <c r="X115" s="6">
        <v>0.1</v>
      </c>
      <c r="Y115" s="6">
        <v>30</v>
      </c>
      <c r="Z115" s="6">
        <v>1.62</v>
      </c>
      <c r="AA115" s="19">
        <v>0.6</v>
      </c>
      <c r="AB115" s="2">
        <f>$C$16+(($C$2*$X99*AA115)/Z115)*0.51*0.47-(($C$8*0.5*(D47^2)*$C$9*$C$11)/2)</f>
        <v>1552.59824044444</v>
      </c>
      <c r="AD115" s="13"/>
      <c r="AE115" s="6">
        <v>0.1</v>
      </c>
      <c r="AF115" s="6">
        <v>30</v>
      </c>
      <c r="AG115" s="6">
        <v>1.62</v>
      </c>
      <c r="AH115" s="19">
        <v>0.6</v>
      </c>
      <c r="AI115" s="16">
        <f>$C$17-(($C$2*AE115*AH115)/AG115)*0.47*0.49-(($C$8*0.5*(D31^2)*$C$9*$C$11)/2)</f>
        <v>1483.75599659259</v>
      </c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1:53">
      <c r="A116" s="10"/>
      <c r="B116" s="6">
        <v>0</v>
      </c>
      <c r="C116" s="6">
        <f t="shared" ref="C116:C128" si="169">C115+0.1</f>
        <v>0.3</v>
      </c>
      <c r="D116" s="6">
        <f t="shared" si="168"/>
        <v>30</v>
      </c>
      <c r="E116" s="6" t="s">
        <v>26</v>
      </c>
      <c r="F116" s="2">
        <f>$C$20+(($C$2*$J49*$C$4)/$C$3)*0.51*0.53-(($C$8*0.5*(D116^2)*$C$9*$C$11)/2)</f>
        <v>1742.08724228571</v>
      </c>
      <c r="G116" s="4"/>
      <c r="H116" s="10"/>
      <c r="I116" s="6">
        <v>0</v>
      </c>
      <c r="J116" s="14">
        <f t="shared" ref="J116:J128" si="170">J115+0.1</f>
        <v>0.3</v>
      </c>
      <c r="K116" s="6">
        <f t="shared" si="166"/>
        <v>30</v>
      </c>
      <c r="L116" s="6" t="s">
        <v>26</v>
      </c>
      <c r="M116" s="16">
        <f>$C$21-(($C$2*$J49*$C$4)/$C$3)*0.53*0.49-(($C$8*0.5*(K116^2)*$C$9*$C$11)/2)</f>
        <v>1663.94592</v>
      </c>
      <c r="N116" s="6">
        <f t="shared" si="167"/>
        <v>78.1413222857148</v>
      </c>
      <c r="O116" s="4"/>
      <c r="P116" s="4"/>
      <c r="Q116" s="4"/>
      <c r="R116" s="4"/>
      <c r="S116" s="4"/>
      <c r="T116" s="4"/>
      <c r="U116" s="4"/>
      <c r="V116" s="4"/>
      <c r="W116" s="10"/>
      <c r="X116" s="6">
        <f t="shared" ref="X116:X129" si="171">X115+0.1</f>
        <v>0.2</v>
      </c>
      <c r="Y116" s="6">
        <f>Y115</f>
        <v>30</v>
      </c>
      <c r="Z116" s="6">
        <f>Z115</f>
        <v>1.62</v>
      </c>
      <c r="AA116" s="19">
        <v>0.6</v>
      </c>
      <c r="AB116" s="2">
        <f t="shared" ref="AB116:AB129" si="172">$C$16+(($C$2*$X100*AA116)/Z116)*0.51*0.47-(($C$8*0.5*(D48^2)*$C$9*$C$11)/2)</f>
        <v>1558.17348488889</v>
      </c>
      <c r="AC116" s="4"/>
      <c r="AD116" s="10"/>
      <c r="AE116" s="6">
        <f t="shared" ref="AE116:AE129" si="173">AE115+0.1</f>
        <v>0.2</v>
      </c>
      <c r="AF116" s="6">
        <f>AF115</f>
        <v>30</v>
      </c>
      <c r="AG116" s="6">
        <f>AG115</f>
        <v>1.62</v>
      </c>
      <c r="AH116" s="19">
        <v>0.6</v>
      </c>
      <c r="AI116" s="16">
        <f t="shared" ref="AI116:AI129" si="174">$C$17-(($C$2*AE116*AH116)/AG116)*0.47*0.49-(($C$8*0.5*(D32^2)*$C$9*$C$11)/2)</f>
        <v>1478.39938918518</v>
      </c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1:53">
      <c r="A117" s="10"/>
      <c r="B117" s="6">
        <v>0</v>
      </c>
      <c r="C117" s="6">
        <f t="shared" si="169"/>
        <v>0.4</v>
      </c>
      <c r="D117" s="6">
        <f t="shared" si="168"/>
        <v>30</v>
      </c>
      <c r="E117" s="6" t="s">
        <v>26</v>
      </c>
      <c r="F117" s="2">
        <f>$C$20+(($C$2*$J50*$C$4)/$C$3)*0.51*0.53-(($C$8*0.5*(D117^2)*$C$9*$C$11)/2)</f>
        <v>1744.26972171429</v>
      </c>
      <c r="G117" s="4"/>
      <c r="H117" s="10"/>
      <c r="I117" s="6">
        <v>0</v>
      </c>
      <c r="J117" s="14">
        <f t="shared" si="170"/>
        <v>0.4</v>
      </c>
      <c r="K117" s="6">
        <f t="shared" si="166"/>
        <v>30</v>
      </c>
      <c r="L117" s="6" t="s">
        <v>26</v>
      </c>
      <c r="M117" s="16">
        <f>$C$21-(($C$2*$J50*$C$4)/$C$3)*0.53*0.49-(($C$8*0.5*(K117^2)*$C$9*$C$11)/2)</f>
        <v>1661.849028</v>
      </c>
      <c r="N117" s="6">
        <f t="shared" si="167"/>
        <v>82.4206937142862</v>
      </c>
      <c r="O117" s="4"/>
      <c r="P117" s="4"/>
      <c r="Q117" s="4"/>
      <c r="R117" s="4"/>
      <c r="S117" s="4"/>
      <c r="T117" s="4"/>
      <c r="U117" s="4"/>
      <c r="V117" s="4"/>
      <c r="W117" s="10"/>
      <c r="X117" s="6">
        <f t="shared" si="171"/>
        <v>0.3</v>
      </c>
      <c r="Y117" s="6">
        <f t="shared" ref="Y117:AA117" si="175">Y116</f>
        <v>30</v>
      </c>
      <c r="Z117" s="6">
        <f t="shared" si="175"/>
        <v>1.62</v>
      </c>
      <c r="AA117" s="19">
        <v>0.6</v>
      </c>
      <c r="AB117" s="2">
        <f t="shared" si="172"/>
        <v>1563.74872933333</v>
      </c>
      <c r="AC117" s="4"/>
      <c r="AD117" s="10"/>
      <c r="AE117" s="6">
        <f t="shared" si="173"/>
        <v>0.3</v>
      </c>
      <c r="AF117" s="6">
        <f t="shared" ref="AF117:AH117" si="176">AF116</f>
        <v>30</v>
      </c>
      <c r="AG117" s="6">
        <f t="shared" si="176"/>
        <v>1.62</v>
      </c>
      <c r="AH117" s="19">
        <v>0.6</v>
      </c>
      <c r="AI117" s="16">
        <f t="shared" si="174"/>
        <v>1473.04278177778</v>
      </c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1:53">
      <c r="A118" s="10"/>
      <c r="B118" s="6">
        <v>0</v>
      </c>
      <c r="C118" s="6">
        <f t="shared" si="169"/>
        <v>0.5</v>
      </c>
      <c r="D118" s="6">
        <f t="shared" si="168"/>
        <v>30</v>
      </c>
      <c r="E118" s="6" t="s">
        <v>26</v>
      </c>
      <c r="F118" s="2">
        <f>$C$20+(($C$2*$J51*$C$4)/$C$3)*0.51*0.53-(($C$8*0.5*(D118^2)*$C$9*$C$11)/2)</f>
        <v>1746.45220114286</v>
      </c>
      <c r="G118" s="4"/>
      <c r="H118" s="10"/>
      <c r="I118" s="6">
        <v>0</v>
      </c>
      <c r="J118" s="14">
        <f t="shared" si="170"/>
        <v>0.5</v>
      </c>
      <c r="K118" s="6">
        <f t="shared" si="166"/>
        <v>30</v>
      </c>
      <c r="L118" s="6" t="s">
        <v>26</v>
      </c>
      <c r="M118" s="16">
        <f>$C$21-(($C$2*$J51*$C$4)/$C$3)*0.53*0.49-(($C$8*0.5*(K118^2)*$C$9*$C$11)/2)</f>
        <v>1659.752136</v>
      </c>
      <c r="N118" s="6">
        <f t="shared" si="167"/>
        <v>86.7000651428575</v>
      </c>
      <c r="O118" s="4"/>
      <c r="P118" s="4"/>
      <c r="Q118" s="4"/>
      <c r="R118" s="4"/>
      <c r="S118" s="4"/>
      <c r="T118" s="4"/>
      <c r="U118" s="4"/>
      <c r="V118" s="4"/>
      <c r="W118" s="10"/>
      <c r="X118" s="6">
        <f t="shared" si="171"/>
        <v>0.4</v>
      </c>
      <c r="Y118" s="6">
        <f t="shared" ref="Y118:AA118" si="177">Y117</f>
        <v>30</v>
      </c>
      <c r="Z118" s="6">
        <f t="shared" si="177"/>
        <v>1.62</v>
      </c>
      <c r="AA118" s="19">
        <v>0.6</v>
      </c>
      <c r="AB118" s="2">
        <f t="shared" si="172"/>
        <v>1569.32397377778</v>
      </c>
      <c r="AC118" s="4"/>
      <c r="AD118" s="10"/>
      <c r="AE118" s="6">
        <f t="shared" si="173"/>
        <v>0.4</v>
      </c>
      <c r="AF118" s="6">
        <f t="shared" ref="AF118:AH118" si="178">AF117</f>
        <v>30</v>
      </c>
      <c r="AG118" s="6">
        <f t="shared" si="178"/>
        <v>1.62</v>
      </c>
      <c r="AH118" s="19">
        <v>0.6</v>
      </c>
      <c r="AI118" s="16">
        <f t="shared" si="174"/>
        <v>1467.68617437037</v>
      </c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1:53">
      <c r="A119" s="10"/>
      <c r="B119" s="6">
        <v>0</v>
      </c>
      <c r="C119" s="6">
        <f t="shared" si="169"/>
        <v>0.6</v>
      </c>
      <c r="D119" s="6">
        <f t="shared" si="168"/>
        <v>30</v>
      </c>
      <c r="E119" s="6" t="s">
        <v>26</v>
      </c>
      <c r="F119" s="2">
        <f>$C$20+(($C$2*$J52*$C$4)/$C$3)*0.51*0.53-(($C$8*0.5*(D119^2)*$C$9*$C$11)/2)</f>
        <v>1748.63468057143</v>
      </c>
      <c r="G119" s="4"/>
      <c r="H119" s="10"/>
      <c r="I119" s="6">
        <v>0</v>
      </c>
      <c r="J119" s="14">
        <f t="shared" si="170"/>
        <v>0.6</v>
      </c>
      <c r="K119" s="6">
        <f t="shared" si="166"/>
        <v>30</v>
      </c>
      <c r="L119" s="6" t="s">
        <v>26</v>
      </c>
      <c r="M119" s="16">
        <f>$C$21-(($C$2*$J52*$C$4)/$C$3)*0.53*0.49-(($C$8*0.5*(K119^2)*$C$9*$C$11)/2)</f>
        <v>1657.655244</v>
      </c>
      <c r="N119" s="6">
        <f t="shared" si="167"/>
        <v>90.979436571429</v>
      </c>
      <c r="O119" s="4"/>
      <c r="P119" s="4"/>
      <c r="Q119" s="4"/>
      <c r="R119" s="4"/>
      <c r="S119" s="4"/>
      <c r="T119" s="4"/>
      <c r="U119" s="4"/>
      <c r="V119" s="4"/>
      <c r="W119" s="10"/>
      <c r="X119" s="6">
        <f t="shared" si="171"/>
        <v>0.5</v>
      </c>
      <c r="Y119" s="6">
        <f t="shared" ref="Y119:AA119" si="179">Y118</f>
        <v>30</v>
      </c>
      <c r="Z119" s="6">
        <f t="shared" si="179"/>
        <v>1.62</v>
      </c>
      <c r="AA119" s="19">
        <v>0.6</v>
      </c>
      <c r="AB119" s="2">
        <f t="shared" si="172"/>
        <v>1574.89921822222</v>
      </c>
      <c r="AC119" s="4"/>
      <c r="AD119" s="10"/>
      <c r="AE119" s="6">
        <f t="shared" si="173"/>
        <v>0.5</v>
      </c>
      <c r="AF119" s="6">
        <f t="shared" ref="AF119:AH119" si="180">AF118</f>
        <v>30</v>
      </c>
      <c r="AG119" s="6">
        <f t="shared" si="180"/>
        <v>1.62</v>
      </c>
      <c r="AH119" s="19">
        <v>0.6</v>
      </c>
      <c r="AI119" s="16">
        <f t="shared" si="174"/>
        <v>1462.32956696296</v>
      </c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1:53">
      <c r="A120" s="10"/>
      <c r="B120" s="6">
        <v>0</v>
      </c>
      <c r="C120" s="6">
        <f t="shared" si="169"/>
        <v>0.7</v>
      </c>
      <c r="D120" s="6">
        <f t="shared" si="168"/>
        <v>30</v>
      </c>
      <c r="E120" s="6" t="s">
        <v>26</v>
      </c>
      <c r="F120" s="2">
        <f>$C$20+(($C$2*$J53*$C$4)/$C$3)*0.51*0.53-(($C$8*0.5*(D120^2)*$C$9*$C$11)/2)</f>
        <v>1750.81716</v>
      </c>
      <c r="G120" s="4"/>
      <c r="H120" s="10"/>
      <c r="I120" s="6">
        <v>0</v>
      </c>
      <c r="J120" s="14">
        <f t="shared" si="170"/>
        <v>0.7</v>
      </c>
      <c r="K120" s="6">
        <f t="shared" si="166"/>
        <v>30</v>
      </c>
      <c r="L120" s="6" t="s">
        <v>26</v>
      </c>
      <c r="M120" s="16">
        <f>$C$21-(($C$2*$J53*$C$4)/$C$3)*0.53*0.49-(($C$8*0.5*(K120^2)*$C$9*$C$11)/2)</f>
        <v>1655.558352</v>
      </c>
      <c r="N120" s="6">
        <f t="shared" si="167"/>
        <v>95.2588080000005</v>
      </c>
      <c r="O120" s="4"/>
      <c r="P120" s="4"/>
      <c r="Q120" s="4"/>
      <c r="R120" s="4"/>
      <c r="S120" s="4"/>
      <c r="T120" s="4"/>
      <c r="U120" s="4"/>
      <c r="V120" s="4"/>
      <c r="W120" s="10"/>
      <c r="X120" s="6">
        <f t="shared" si="171"/>
        <v>0.6</v>
      </c>
      <c r="Y120" s="6">
        <f t="shared" ref="Y120:AA120" si="181">Y119</f>
        <v>30</v>
      </c>
      <c r="Z120" s="6">
        <f t="shared" si="181"/>
        <v>1.62</v>
      </c>
      <c r="AA120" s="19">
        <v>0.6</v>
      </c>
      <c r="AB120" s="2">
        <f t="shared" si="172"/>
        <v>1580.47446266667</v>
      </c>
      <c r="AC120" s="4"/>
      <c r="AD120" s="10"/>
      <c r="AE120" s="6">
        <f t="shared" si="173"/>
        <v>0.6</v>
      </c>
      <c r="AF120" s="6">
        <f t="shared" ref="AF120:AH120" si="182">AF119</f>
        <v>30</v>
      </c>
      <c r="AG120" s="6">
        <f t="shared" si="182"/>
        <v>1.62</v>
      </c>
      <c r="AH120" s="19">
        <v>0.6</v>
      </c>
      <c r="AI120" s="16">
        <f t="shared" si="174"/>
        <v>1456.97295955556</v>
      </c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1:53">
      <c r="A121" s="10"/>
      <c r="B121" s="6">
        <v>0</v>
      </c>
      <c r="C121" s="6">
        <f t="shared" si="169"/>
        <v>0.8</v>
      </c>
      <c r="D121" s="6">
        <f t="shared" si="168"/>
        <v>30</v>
      </c>
      <c r="E121" s="6" t="s">
        <v>26</v>
      </c>
      <c r="F121" s="2">
        <f>$C$20+(($C$2*$J54*$C$4)/$C$3)*0.51*0.53-(($C$8*0.5*(D121^2)*$C$9*$C$11)/2)</f>
        <v>1752.99963942857</v>
      </c>
      <c r="G121" s="4"/>
      <c r="H121" s="10"/>
      <c r="I121" s="6">
        <v>0</v>
      </c>
      <c r="J121" s="14">
        <f t="shared" si="170"/>
        <v>0.8</v>
      </c>
      <c r="K121" s="6">
        <f t="shared" si="166"/>
        <v>30</v>
      </c>
      <c r="L121" s="6" t="s">
        <v>26</v>
      </c>
      <c r="M121" s="16">
        <f>$C$21-(($C$2*$J54*$C$4)/$C$3)*0.53*0.49-(($C$8*0.5*(K121^2)*$C$9*$C$11)/2)</f>
        <v>1653.46146</v>
      </c>
      <c r="N121" s="6">
        <f t="shared" si="167"/>
        <v>99.538179428572</v>
      </c>
      <c r="O121" s="4"/>
      <c r="P121" s="4"/>
      <c r="Q121" s="4"/>
      <c r="R121" s="4"/>
      <c r="S121" s="4"/>
      <c r="T121" s="4"/>
      <c r="U121" s="4"/>
      <c r="V121" s="4"/>
      <c r="W121" s="10"/>
      <c r="X121" s="6">
        <f t="shared" si="171"/>
        <v>0.7</v>
      </c>
      <c r="Y121" s="6">
        <f t="shared" ref="Y121:AA121" si="183">Y120</f>
        <v>30</v>
      </c>
      <c r="Z121" s="6">
        <f t="shared" si="183"/>
        <v>1.62</v>
      </c>
      <c r="AA121" s="19">
        <v>0.6</v>
      </c>
      <c r="AB121" s="2">
        <f t="shared" si="172"/>
        <v>1586.04970711111</v>
      </c>
      <c r="AC121" s="4"/>
      <c r="AD121" s="10"/>
      <c r="AE121" s="6">
        <f t="shared" si="173"/>
        <v>0.7</v>
      </c>
      <c r="AF121" s="6">
        <f t="shared" ref="AF121:AH121" si="184">AF120</f>
        <v>30</v>
      </c>
      <c r="AG121" s="6">
        <f t="shared" si="184"/>
        <v>1.62</v>
      </c>
      <c r="AH121" s="19">
        <v>0.6</v>
      </c>
      <c r="AI121" s="16">
        <f t="shared" si="174"/>
        <v>1451.61635214815</v>
      </c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1:53">
      <c r="A122" s="10"/>
      <c r="B122" s="6">
        <v>0</v>
      </c>
      <c r="C122" s="6">
        <f t="shared" si="169"/>
        <v>0.9</v>
      </c>
      <c r="D122" s="6">
        <f t="shared" si="168"/>
        <v>30</v>
      </c>
      <c r="E122" s="6" t="s">
        <v>26</v>
      </c>
      <c r="F122" s="2">
        <f>$C$20+(($C$2*$J55*$C$4)/$C$3)*0.51*0.53-(($C$8*0.5*(D122^2)*$C$9*$C$11)/2)</f>
        <v>1755.18211885714</v>
      </c>
      <c r="G122" s="4"/>
      <c r="H122" s="10"/>
      <c r="I122" s="6">
        <v>0</v>
      </c>
      <c r="J122" s="14">
        <f t="shared" si="170"/>
        <v>0.9</v>
      </c>
      <c r="K122" s="6">
        <f t="shared" si="166"/>
        <v>30</v>
      </c>
      <c r="L122" s="6" t="s">
        <v>26</v>
      </c>
      <c r="M122" s="16">
        <f>$C$21-(($C$2*$J55*$C$4)/$C$3)*0.53*0.49-(($C$8*0.5*(K122^2)*$C$9*$C$11)/2)</f>
        <v>1651.364568</v>
      </c>
      <c r="N122" s="6">
        <f t="shared" si="167"/>
        <v>103.817550857143</v>
      </c>
      <c r="O122" s="4"/>
      <c r="P122" s="4"/>
      <c r="Q122" s="4"/>
      <c r="R122" s="4"/>
      <c r="S122" s="4"/>
      <c r="T122" s="4"/>
      <c r="U122" s="4"/>
      <c r="V122" s="4"/>
      <c r="W122" s="10"/>
      <c r="X122" s="6">
        <f t="shared" si="171"/>
        <v>0.8</v>
      </c>
      <c r="Y122" s="6">
        <f t="shared" ref="Y122:AA122" si="185">Y121</f>
        <v>30</v>
      </c>
      <c r="Z122" s="6">
        <f t="shared" si="185"/>
        <v>1.62</v>
      </c>
      <c r="AA122" s="19">
        <v>0.6</v>
      </c>
      <c r="AB122" s="2">
        <f t="shared" si="172"/>
        <v>1591.62495155556</v>
      </c>
      <c r="AC122" s="4"/>
      <c r="AD122" s="10"/>
      <c r="AE122" s="6">
        <f t="shared" si="173"/>
        <v>0.8</v>
      </c>
      <c r="AF122" s="6">
        <f t="shared" ref="AF122:AH122" si="186">AF121</f>
        <v>30</v>
      </c>
      <c r="AG122" s="6">
        <f t="shared" si="186"/>
        <v>1.62</v>
      </c>
      <c r="AH122" s="19">
        <v>0.6</v>
      </c>
      <c r="AI122" s="16">
        <f t="shared" si="174"/>
        <v>1446.25974474074</v>
      </c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1:53">
      <c r="A123" s="10"/>
      <c r="B123" s="6">
        <v>0</v>
      </c>
      <c r="C123" s="6">
        <f t="shared" si="169"/>
        <v>1</v>
      </c>
      <c r="D123" s="6">
        <f t="shared" si="168"/>
        <v>30</v>
      </c>
      <c r="E123" s="6" t="s">
        <v>26</v>
      </c>
      <c r="F123" s="2">
        <f>$C$20+(($C$2*$J56*$C$4)/$C$3)*0.51*0.53-(($C$8*0.5*(D123^2)*$C$9*$C$11)/2)</f>
        <v>1757.36459828571</v>
      </c>
      <c r="G123" s="4"/>
      <c r="H123" s="10"/>
      <c r="I123" s="6">
        <v>0</v>
      </c>
      <c r="J123" s="14">
        <f t="shared" si="170"/>
        <v>1</v>
      </c>
      <c r="K123" s="6">
        <f t="shared" si="166"/>
        <v>30</v>
      </c>
      <c r="L123" s="6" t="s">
        <v>26</v>
      </c>
      <c r="M123" s="16">
        <f>$C$21-(($C$2*$J56*$C$4)/$C$3)*0.53*0.49-(($C$8*0.5*(K123^2)*$C$9*$C$11)/2)</f>
        <v>1649.267676</v>
      </c>
      <c r="N123" s="6">
        <f t="shared" si="167"/>
        <v>108.096922285715</v>
      </c>
      <c r="O123" s="4"/>
      <c r="P123" s="4"/>
      <c r="Q123" s="4"/>
      <c r="R123" s="4"/>
      <c r="S123" s="4"/>
      <c r="T123" s="4"/>
      <c r="U123" s="4"/>
      <c r="V123" s="4"/>
      <c r="W123" s="10"/>
      <c r="X123" s="6">
        <f t="shared" si="171"/>
        <v>0.9</v>
      </c>
      <c r="Y123" s="6">
        <f t="shared" ref="Y123:AA123" si="187">Y122</f>
        <v>30</v>
      </c>
      <c r="Z123" s="6">
        <f t="shared" si="187"/>
        <v>1.62</v>
      </c>
      <c r="AA123" s="19">
        <v>0.6</v>
      </c>
      <c r="AB123" s="2">
        <f t="shared" si="172"/>
        <v>1597.200196</v>
      </c>
      <c r="AC123" s="4"/>
      <c r="AD123" s="10"/>
      <c r="AE123" s="6">
        <f t="shared" si="173"/>
        <v>0.9</v>
      </c>
      <c r="AF123" s="6">
        <f t="shared" ref="AF123:AH123" si="188">AF122</f>
        <v>30</v>
      </c>
      <c r="AG123" s="6">
        <f t="shared" si="188"/>
        <v>1.62</v>
      </c>
      <c r="AH123" s="19">
        <v>0.6</v>
      </c>
      <c r="AI123" s="16">
        <f t="shared" si="174"/>
        <v>1440.90313733333</v>
      </c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1:53">
      <c r="A124" s="10"/>
      <c r="B124" s="6">
        <v>0</v>
      </c>
      <c r="C124" s="6">
        <f t="shared" si="169"/>
        <v>1.1</v>
      </c>
      <c r="D124" s="6">
        <f t="shared" si="168"/>
        <v>30</v>
      </c>
      <c r="E124" s="6" t="s">
        <v>26</v>
      </c>
      <c r="F124" s="2">
        <f>$C$20+(($C$2*$J57*$C$4)/$C$3)*0.51*0.53-(($C$8*0.5*(D124^2)*$C$9*$C$11)/2)</f>
        <v>1759.54707771429</v>
      </c>
      <c r="G124" s="4"/>
      <c r="H124" s="10"/>
      <c r="I124" s="6">
        <v>0</v>
      </c>
      <c r="J124" s="14">
        <f t="shared" si="170"/>
        <v>1.1</v>
      </c>
      <c r="K124" s="6">
        <f t="shared" si="166"/>
        <v>30</v>
      </c>
      <c r="L124" s="6" t="s">
        <v>26</v>
      </c>
      <c r="M124" s="16">
        <f>$C$21-(($C$2*$J57*$C$4)/$C$3)*0.53*0.49-(($C$8*0.5*(K124^2)*$C$9*$C$11)/2)</f>
        <v>1647.170784</v>
      </c>
      <c r="N124" s="6">
        <f t="shared" si="167"/>
        <v>112.376293714286</v>
      </c>
      <c r="O124" s="4"/>
      <c r="P124" s="4"/>
      <c r="Q124" s="4"/>
      <c r="R124" s="4"/>
      <c r="S124" s="4"/>
      <c r="T124" s="4"/>
      <c r="U124" s="4"/>
      <c r="V124" s="4"/>
      <c r="W124" s="10"/>
      <c r="X124" s="6">
        <f t="shared" si="171"/>
        <v>1</v>
      </c>
      <c r="Y124" s="6">
        <f t="shared" ref="Y124:AA124" si="189">Y123</f>
        <v>30</v>
      </c>
      <c r="Z124" s="6">
        <f t="shared" si="189"/>
        <v>1.62</v>
      </c>
      <c r="AA124" s="19">
        <v>0.6</v>
      </c>
      <c r="AB124" s="2">
        <f t="shared" si="172"/>
        <v>1602.77544044444</v>
      </c>
      <c r="AC124" s="4"/>
      <c r="AD124" s="10"/>
      <c r="AE124" s="6">
        <f t="shared" si="173"/>
        <v>1</v>
      </c>
      <c r="AF124" s="6">
        <f t="shared" ref="AF124:AH124" si="190">AF123</f>
        <v>30</v>
      </c>
      <c r="AG124" s="6">
        <f t="shared" si="190"/>
        <v>1.62</v>
      </c>
      <c r="AH124" s="19">
        <v>0.6</v>
      </c>
      <c r="AI124" s="16">
        <f t="shared" si="174"/>
        <v>1435.54652992593</v>
      </c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1:53">
      <c r="A125" s="10"/>
      <c r="B125" s="6">
        <v>0</v>
      </c>
      <c r="C125" s="6">
        <f t="shared" si="169"/>
        <v>1.2</v>
      </c>
      <c r="D125" s="6">
        <f t="shared" si="168"/>
        <v>30</v>
      </c>
      <c r="E125" s="6" t="s">
        <v>26</v>
      </c>
      <c r="F125" s="2">
        <f>$C$20+(($C$2*$J58*$C$4)/$C$3)*0.51*0.53-(($C$8*0.5*(D125^2)*$C$9*$C$11)/2)</f>
        <v>1761.72955714286</v>
      </c>
      <c r="G125" s="4"/>
      <c r="H125" s="10"/>
      <c r="I125" s="6">
        <v>0</v>
      </c>
      <c r="J125" s="14">
        <f t="shared" si="170"/>
        <v>1.2</v>
      </c>
      <c r="K125" s="6">
        <f t="shared" si="166"/>
        <v>30</v>
      </c>
      <c r="L125" s="6" t="s">
        <v>26</v>
      </c>
      <c r="M125" s="16">
        <f>$C$21-(($C$2*$J58*$C$4)/$C$3)*0.53*0.49-(($C$8*0.5*(K125^2)*$C$9*$C$11)/2)</f>
        <v>1645.073892</v>
      </c>
      <c r="N125" s="6">
        <f t="shared" si="167"/>
        <v>116.655665142858</v>
      </c>
      <c r="O125" s="4"/>
      <c r="P125" s="4"/>
      <c r="Q125" s="4"/>
      <c r="R125" s="4"/>
      <c r="S125" s="4"/>
      <c r="T125" s="4"/>
      <c r="U125" s="4"/>
      <c r="V125" s="4"/>
      <c r="W125" s="10"/>
      <c r="X125" s="6">
        <f t="shared" si="171"/>
        <v>1.1</v>
      </c>
      <c r="Y125" s="6">
        <f t="shared" ref="Y125:AA125" si="191">Y124</f>
        <v>30</v>
      </c>
      <c r="Z125" s="6">
        <f t="shared" si="191"/>
        <v>1.62</v>
      </c>
      <c r="AA125" s="19">
        <v>0.6</v>
      </c>
      <c r="AB125" s="2">
        <f t="shared" si="172"/>
        <v>1608.35068488889</v>
      </c>
      <c r="AC125" s="4"/>
      <c r="AD125" s="10"/>
      <c r="AE125" s="6">
        <f t="shared" si="173"/>
        <v>1.1</v>
      </c>
      <c r="AF125" s="6">
        <f t="shared" ref="AF125:AH125" si="192">AF124</f>
        <v>30</v>
      </c>
      <c r="AG125" s="6">
        <f t="shared" si="192"/>
        <v>1.62</v>
      </c>
      <c r="AH125" s="19">
        <v>0.6</v>
      </c>
      <c r="AI125" s="16">
        <f t="shared" si="174"/>
        <v>1430.18992251852</v>
      </c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1:53">
      <c r="A126" s="10"/>
      <c r="B126" s="6">
        <v>0</v>
      </c>
      <c r="C126" s="6">
        <f t="shared" si="169"/>
        <v>1.3</v>
      </c>
      <c r="D126" s="6">
        <f t="shared" si="168"/>
        <v>30</v>
      </c>
      <c r="E126" s="6" t="s">
        <v>26</v>
      </c>
      <c r="F126" s="2">
        <f>$C$20+(($C$2*$J59*$C$4)/$C$3)*0.51*0.53-(($C$8*0.5*(D126^2)*$C$9*$C$11)/2)</f>
        <v>1763.91203657143</v>
      </c>
      <c r="G126" s="4"/>
      <c r="H126" s="10"/>
      <c r="I126" s="6">
        <v>0</v>
      </c>
      <c r="J126" s="14">
        <f t="shared" si="170"/>
        <v>1.3</v>
      </c>
      <c r="K126" s="6">
        <f t="shared" si="166"/>
        <v>30</v>
      </c>
      <c r="L126" s="6" t="s">
        <v>26</v>
      </c>
      <c r="M126" s="16">
        <f>$C$21-(($C$2*$J59*$C$4)/$C$3)*0.53*0.49-(($C$8*0.5*(K126^2)*$C$9*$C$11)/2)</f>
        <v>1642.977</v>
      </c>
      <c r="N126" s="6">
        <f t="shared" si="167"/>
        <v>120.935036571429</v>
      </c>
      <c r="O126" s="4"/>
      <c r="P126" s="4"/>
      <c r="Q126" s="4"/>
      <c r="R126" s="4"/>
      <c r="S126" s="4"/>
      <c r="T126" s="4"/>
      <c r="U126" s="4"/>
      <c r="V126" s="4"/>
      <c r="W126" s="10"/>
      <c r="X126" s="6">
        <f t="shared" si="171"/>
        <v>1.2</v>
      </c>
      <c r="Y126" s="6">
        <f t="shared" ref="Y126:AA126" si="193">Y125</f>
        <v>30</v>
      </c>
      <c r="Z126" s="6">
        <f t="shared" si="193"/>
        <v>1.62</v>
      </c>
      <c r="AA126" s="19">
        <v>0.6</v>
      </c>
      <c r="AB126" s="2">
        <f t="shared" si="172"/>
        <v>1613.92592933333</v>
      </c>
      <c r="AC126" s="4"/>
      <c r="AD126" s="10"/>
      <c r="AE126" s="6">
        <f t="shared" si="173"/>
        <v>1.2</v>
      </c>
      <c r="AF126" s="6">
        <f t="shared" ref="AF126:AH126" si="194">AF125</f>
        <v>30</v>
      </c>
      <c r="AG126" s="6">
        <f t="shared" si="194"/>
        <v>1.62</v>
      </c>
      <c r="AH126" s="19">
        <v>0.6</v>
      </c>
      <c r="AI126" s="16">
        <f t="shared" si="174"/>
        <v>1424.83331511111</v>
      </c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1:53">
      <c r="A127" s="10"/>
      <c r="B127" s="6">
        <v>0</v>
      </c>
      <c r="C127" s="6">
        <f t="shared" si="169"/>
        <v>1.4</v>
      </c>
      <c r="D127" s="6">
        <f t="shared" si="168"/>
        <v>30</v>
      </c>
      <c r="E127" s="6" t="s">
        <v>26</v>
      </c>
      <c r="F127" s="2">
        <f>$C$20+(($C$2*$J60*$C$4)/$C$3)*0.51*0.53-(($C$8*0.5*(D127^2)*$C$9*$C$11)/2)</f>
        <v>1766.094516</v>
      </c>
      <c r="G127" s="4"/>
      <c r="H127" s="10"/>
      <c r="I127" s="6">
        <v>0</v>
      </c>
      <c r="J127" s="14">
        <f t="shared" si="170"/>
        <v>1.4</v>
      </c>
      <c r="K127" s="6">
        <f t="shared" si="166"/>
        <v>30</v>
      </c>
      <c r="L127" s="6" t="s">
        <v>26</v>
      </c>
      <c r="M127" s="16">
        <f>$C$21-(($C$2*$J60*$C$4)/$C$3)*0.53*0.49-(($C$8*0.5*(K127^2)*$C$9*$C$11)/2)</f>
        <v>1640.880108</v>
      </c>
      <c r="N127" s="6">
        <f t="shared" si="167"/>
        <v>125.214408000001</v>
      </c>
      <c r="O127" s="4"/>
      <c r="P127" s="4"/>
      <c r="Q127" s="4"/>
      <c r="R127" s="4"/>
      <c r="S127" s="4"/>
      <c r="T127" s="4"/>
      <c r="U127" s="4"/>
      <c r="V127" s="4"/>
      <c r="W127" s="10"/>
      <c r="X127" s="6">
        <f t="shared" si="171"/>
        <v>1.3</v>
      </c>
      <c r="Y127" s="6">
        <f t="shared" ref="Y127:AA127" si="195">Y126</f>
        <v>30</v>
      </c>
      <c r="Z127" s="6">
        <f t="shared" si="195"/>
        <v>1.62</v>
      </c>
      <c r="AA127" s="19">
        <v>0.6</v>
      </c>
      <c r="AB127" s="2">
        <f t="shared" si="172"/>
        <v>1619.50117377778</v>
      </c>
      <c r="AC127" s="4"/>
      <c r="AD127" s="10"/>
      <c r="AE127" s="6">
        <f t="shared" si="173"/>
        <v>1.3</v>
      </c>
      <c r="AF127" s="6">
        <f t="shared" ref="AF127:AH127" si="196">AF126</f>
        <v>30</v>
      </c>
      <c r="AG127" s="6">
        <f t="shared" si="196"/>
        <v>1.62</v>
      </c>
      <c r="AH127" s="19">
        <v>0.6</v>
      </c>
      <c r="AI127" s="16">
        <f t="shared" si="174"/>
        <v>1419.4767077037</v>
      </c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1:53">
      <c r="A128" s="11"/>
      <c r="B128" s="6">
        <v>0</v>
      </c>
      <c r="C128" s="6">
        <f t="shared" si="169"/>
        <v>1.5</v>
      </c>
      <c r="D128" s="6">
        <f t="shared" si="168"/>
        <v>30</v>
      </c>
      <c r="E128" s="6" t="s">
        <v>26</v>
      </c>
      <c r="F128" s="2">
        <f>$C$20+(($C$2*$J61*$C$4)/$C$3)*0.51*0.53-(($C$8*0.5*(D128^2)*$C$9*$C$11)/2)</f>
        <v>1768.27699542857</v>
      </c>
      <c r="G128" s="4"/>
      <c r="H128" s="11"/>
      <c r="I128" s="6">
        <v>0</v>
      </c>
      <c r="J128" s="14">
        <f t="shared" si="170"/>
        <v>1.5</v>
      </c>
      <c r="K128" s="6">
        <f t="shared" si="166"/>
        <v>30</v>
      </c>
      <c r="L128" s="6" t="s">
        <v>26</v>
      </c>
      <c r="M128" s="16">
        <f>$C$21-(($C$2*$J61*$C$4)/$C$3)*0.53*0.49-(($C$8*0.5*(K128^2)*$C$9*$C$11)/2)</f>
        <v>1638.783216</v>
      </c>
      <c r="N128" s="6">
        <f t="shared" si="167"/>
        <v>129.493779428572</v>
      </c>
      <c r="O128" s="4"/>
      <c r="P128" s="4"/>
      <c r="Q128" s="4"/>
      <c r="R128" s="4"/>
      <c r="S128" s="4"/>
      <c r="T128" s="4"/>
      <c r="U128" s="4"/>
      <c r="V128" s="4"/>
      <c r="W128" s="10"/>
      <c r="X128" s="6">
        <f t="shared" si="171"/>
        <v>1.4</v>
      </c>
      <c r="Y128" s="6">
        <f t="shared" ref="Y128:AA128" si="197">Y127</f>
        <v>30</v>
      </c>
      <c r="Z128" s="6">
        <f t="shared" si="197"/>
        <v>1.62</v>
      </c>
      <c r="AA128" s="19">
        <v>0.6</v>
      </c>
      <c r="AB128" s="2">
        <f t="shared" si="172"/>
        <v>1625.07641822222</v>
      </c>
      <c r="AC128" s="4"/>
      <c r="AD128" s="10"/>
      <c r="AE128" s="6">
        <f t="shared" si="173"/>
        <v>1.4</v>
      </c>
      <c r="AF128" s="6">
        <f t="shared" ref="AF128:AH128" si="198">AF127</f>
        <v>30</v>
      </c>
      <c r="AG128" s="6">
        <f t="shared" si="198"/>
        <v>1.62</v>
      </c>
      <c r="AH128" s="19">
        <v>0.6</v>
      </c>
      <c r="AI128" s="16">
        <f t="shared" si="174"/>
        <v>1414.1201002963</v>
      </c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1:53">
      <c r="A129" s="9"/>
      <c r="B129" s="5" t="s">
        <v>36</v>
      </c>
      <c r="C129" s="5" t="s">
        <v>37</v>
      </c>
      <c r="D129" s="5" t="s">
        <v>38</v>
      </c>
      <c r="E129" s="5" t="s">
        <v>1</v>
      </c>
      <c r="F129" s="5" t="s">
        <v>51</v>
      </c>
      <c r="G129" s="4"/>
      <c r="H129" s="9"/>
      <c r="I129" s="5" t="s">
        <v>37</v>
      </c>
      <c r="J129" s="5" t="s">
        <v>36</v>
      </c>
      <c r="K129" s="5" t="s">
        <v>38</v>
      </c>
      <c r="L129" s="5" t="s">
        <v>1</v>
      </c>
      <c r="M129" s="5" t="s">
        <v>52</v>
      </c>
      <c r="N129" s="5" t="s">
        <v>42</v>
      </c>
      <c r="O129" s="4"/>
      <c r="P129" s="4"/>
      <c r="Q129" s="4"/>
      <c r="R129" s="4"/>
      <c r="S129" s="4"/>
      <c r="T129" s="4"/>
      <c r="U129" s="4"/>
      <c r="V129" s="4"/>
      <c r="W129" s="11"/>
      <c r="X129" s="6">
        <f t="shared" si="171"/>
        <v>1.5</v>
      </c>
      <c r="Y129" s="6">
        <f t="shared" ref="Y129:AA129" si="199">Y128</f>
        <v>30</v>
      </c>
      <c r="Z129" s="6">
        <f t="shared" si="199"/>
        <v>1.62</v>
      </c>
      <c r="AA129" s="19">
        <v>0.6</v>
      </c>
      <c r="AB129" s="2">
        <f t="shared" si="172"/>
        <v>1630.65166266667</v>
      </c>
      <c r="AC129" s="4"/>
      <c r="AD129" s="11"/>
      <c r="AE129" s="6">
        <f t="shared" si="173"/>
        <v>1.5</v>
      </c>
      <c r="AF129" s="6">
        <f t="shared" ref="AF129:AH129" si="200">AF128</f>
        <v>30</v>
      </c>
      <c r="AG129" s="6">
        <f t="shared" si="200"/>
        <v>1.62</v>
      </c>
      <c r="AH129" s="19">
        <v>0.6</v>
      </c>
      <c r="AI129" s="16">
        <f t="shared" si="174"/>
        <v>1408.76349288889</v>
      </c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1:53">
      <c r="A130" s="13"/>
      <c r="B130" s="6">
        <v>0</v>
      </c>
      <c r="C130" s="6">
        <v>0</v>
      </c>
      <c r="D130" s="14">
        <v>1</v>
      </c>
      <c r="E130" s="6" t="s">
        <v>26</v>
      </c>
      <c r="F130" s="2">
        <f>$C$20+(($C$2*B130*$C$4)/$C$7)*0.53*0.51-(($C$8*0.5*(D130^2)*$C$9*$C$11)/2)</f>
        <v>1665.309924</v>
      </c>
      <c r="G130" s="4"/>
      <c r="H130" s="13"/>
      <c r="I130" s="6">
        <v>0</v>
      </c>
      <c r="J130" s="6">
        <v>0</v>
      </c>
      <c r="K130" s="14">
        <v>1</v>
      </c>
      <c r="L130" s="6" t="s">
        <v>26</v>
      </c>
      <c r="M130" s="16">
        <f>$C$21-(($C$2*$J63*$C$4)/$C$3)*0.53*0.49-(($C$8*0.5*(K130^2)*$C$9*$C$11)/2)</f>
        <v>1600.006716</v>
      </c>
      <c r="N130" s="6">
        <f t="shared" ref="N130:N159" si="201">F130-M130</f>
        <v>65.3032080000005</v>
      </c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1:53">
      <c r="A131" s="10"/>
      <c r="B131" s="6">
        <v>0</v>
      </c>
      <c r="C131" s="6">
        <f t="shared" ref="C131:C144" si="202">C130</f>
        <v>0</v>
      </c>
      <c r="D131" s="14">
        <f t="shared" ref="D131:D159" si="203">D130+1</f>
        <v>2</v>
      </c>
      <c r="E131" s="6" t="s">
        <v>26</v>
      </c>
      <c r="F131" s="2">
        <f t="shared" ref="F131:F149" si="204">$C$20+(($C$2*B131*$C$4)/$C$7)*0.53*0.51-(($C$8*0.5*(D131^2)*$C$9*$C$11)/2)</f>
        <v>1665.544284</v>
      </c>
      <c r="G131" s="4"/>
      <c r="H131" s="10"/>
      <c r="I131" s="6">
        <v>0</v>
      </c>
      <c r="J131" s="6">
        <f t="shared" ref="J131:J144" si="205">J130</f>
        <v>0</v>
      </c>
      <c r="K131" s="14">
        <f t="shared" ref="K131:K159" si="206">K130+1</f>
        <v>2</v>
      </c>
      <c r="L131" s="6" t="s">
        <v>26</v>
      </c>
      <c r="M131" s="16">
        <f>$C$21-(($C$2*$J64*$C$4)/$C$3)*0.53*0.49-(($C$8*0.5*(K131^2)*$C$9*$C$11)/2)</f>
        <v>1600.241076</v>
      </c>
      <c r="N131" s="6">
        <f t="shared" si="201"/>
        <v>65.3032080000005</v>
      </c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1:53">
      <c r="A132" s="10"/>
      <c r="B132" s="6">
        <v>0</v>
      </c>
      <c r="C132" s="6">
        <f t="shared" si="202"/>
        <v>0</v>
      </c>
      <c r="D132" s="14">
        <f t="shared" si="203"/>
        <v>3</v>
      </c>
      <c r="E132" s="6" t="s">
        <v>26</v>
      </c>
      <c r="F132" s="2">
        <f t="shared" si="204"/>
        <v>1665.934884</v>
      </c>
      <c r="G132" s="4"/>
      <c r="H132" s="10"/>
      <c r="I132" s="6">
        <v>0</v>
      </c>
      <c r="J132" s="6">
        <f t="shared" si="205"/>
        <v>0</v>
      </c>
      <c r="K132" s="14">
        <f t="shared" si="206"/>
        <v>3</v>
      </c>
      <c r="L132" s="6" t="s">
        <v>26</v>
      </c>
      <c r="M132" s="16">
        <f>$C$21-(($C$2*$J65*$C$4)/$C$3)*0.53*0.49-(($C$8*0.5*(K132^2)*$C$9*$C$11)/2)</f>
        <v>1600.631676</v>
      </c>
      <c r="N132" s="6">
        <f t="shared" si="201"/>
        <v>65.3032080000005</v>
      </c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1:53">
      <c r="A133" s="10"/>
      <c r="B133" s="6">
        <v>0</v>
      </c>
      <c r="C133" s="6">
        <f t="shared" si="202"/>
        <v>0</v>
      </c>
      <c r="D133" s="14">
        <f t="shared" si="203"/>
        <v>4</v>
      </c>
      <c r="E133" s="6" t="s">
        <v>26</v>
      </c>
      <c r="F133" s="2">
        <f t="shared" si="204"/>
        <v>1666.481724</v>
      </c>
      <c r="G133" s="4"/>
      <c r="H133" s="10"/>
      <c r="I133" s="6">
        <v>0</v>
      </c>
      <c r="J133" s="6">
        <f t="shared" si="205"/>
        <v>0</v>
      </c>
      <c r="K133" s="14">
        <f t="shared" si="206"/>
        <v>4</v>
      </c>
      <c r="L133" s="6" t="s">
        <v>26</v>
      </c>
      <c r="M133" s="16">
        <f>$C$21-(($C$2*$J66*$C$4)/$C$3)*0.53*0.49-(($C$8*0.5*(K133^2)*$C$9*$C$11)/2)</f>
        <v>1601.178516</v>
      </c>
      <c r="N133" s="6">
        <f t="shared" si="201"/>
        <v>65.3032080000005</v>
      </c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1:53">
      <c r="A134" s="10"/>
      <c r="B134" s="6">
        <v>0</v>
      </c>
      <c r="C134" s="6">
        <f t="shared" si="202"/>
        <v>0</v>
      </c>
      <c r="D134" s="14">
        <f t="shared" si="203"/>
        <v>5</v>
      </c>
      <c r="E134" s="6" t="s">
        <v>26</v>
      </c>
      <c r="F134" s="2">
        <f t="shared" si="204"/>
        <v>1667.184804</v>
      </c>
      <c r="G134" s="4"/>
      <c r="H134" s="10"/>
      <c r="I134" s="6">
        <v>0</v>
      </c>
      <c r="J134" s="6">
        <f t="shared" si="205"/>
        <v>0</v>
      </c>
      <c r="K134" s="14">
        <f t="shared" si="206"/>
        <v>5</v>
      </c>
      <c r="L134" s="6" t="s">
        <v>26</v>
      </c>
      <c r="M134" s="16">
        <f>$C$21-(($C$2*$J67*$C$4)/$C$3)*0.53*0.49-(($C$8*0.5*(K134^2)*$C$9*$C$11)/2)</f>
        <v>1601.881596</v>
      </c>
      <c r="N134" s="6">
        <f t="shared" si="201"/>
        <v>65.3032080000005</v>
      </c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1:53">
      <c r="A135" s="10"/>
      <c r="B135" s="6">
        <v>0</v>
      </c>
      <c r="C135" s="6">
        <f t="shared" si="202"/>
        <v>0</v>
      </c>
      <c r="D135" s="14">
        <f t="shared" si="203"/>
        <v>6</v>
      </c>
      <c r="E135" s="6" t="s">
        <v>26</v>
      </c>
      <c r="F135" s="2">
        <f t="shared" si="204"/>
        <v>1668.044124</v>
      </c>
      <c r="G135" s="4"/>
      <c r="H135" s="10"/>
      <c r="I135" s="6">
        <v>0</v>
      </c>
      <c r="J135" s="6">
        <f t="shared" si="205"/>
        <v>0</v>
      </c>
      <c r="K135" s="14">
        <f t="shared" si="206"/>
        <v>6</v>
      </c>
      <c r="L135" s="6" t="s">
        <v>26</v>
      </c>
      <c r="M135" s="16">
        <f>$C$21-(($C$2*$J68*$C$4)/$C$3)*0.53*0.49-(($C$8*0.5*(K135^2)*$C$9*$C$11)/2)</f>
        <v>1602.740916</v>
      </c>
      <c r="N135" s="6">
        <f t="shared" si="201"/>
        <v>65.3032080000005</v>
      </c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1:53">
      <c r="A136" s="10"/>
      <c r="B136" s="6">
        <v>0</v>
      </c>
      <c r="C136" s="6">
        <f t="shared" si="202"/>
        <v>0</v>
      </c>
      <c r="D136" s="14">
        <f t="shared" si="203"/>
        <v>7</v>
      </c>
      <c r="E136" s="6" t="s">
        <v>26</v>
      </c>
      <c r="F136" s="2">
        <f t="shared" si="204"/>
        <v>1669.059684</v>
      </c>
      <c r="G136" s="4"/>
      <c r="H136" s="10"/>
      <c r="I136" s="6">
        <v>0</v>
      </c>
      <c r="J136" s="6">
        <f t="shared" si="205"/>
        <v>0</v>
      </c>
      <c r="K136" s="14">
        <f t="shared" si="206"/>
        <v>7</v>
      </c>
      <c r="L136" s="6" t="s">
        <v>26</v>
      </c>
      <c r="M136" s="16">
        <f>$C$21-(($C$2*$J69*$C$4)/$C$3)*0.53*0.49-(($C$8*0.5*(K136^2)*$C$9*$C$11)/2)</f>
        <v>1603.756476</v>
      </c>
      <c r="N136" s="6">
        <f t="shared" si="201"/>
        <v>65.3032080000005</v>
      </c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1:53">
      <c r="A137" s="10"/>
      <c r="B137" s="6">
        <v>0</v>
      </c>
      <c r="C137" s="6">
        <f t="shared" si="202"/>
        <v>0</v>
      </c>
      <c r="D137" s="14">
        <f t="shared" si="203"/>
        <v>8</v>
      </c>
      <c r="E137" s="6" t="s">
        <v>26</v>
      </c>
      <c r="F137" s="2">
        <f t="shared" si="204"/>
        <v>1670.231484</v>
      </c>
      <c r="G137" s="4"/>
      <c r="H137" s="10"/>
      <c r="I137" s="6">
        <v>0</v>
      </c>
      <c r="J137" s="6">
        <f t="shared" si="205"/>
        <v>0</v>
      </c>
      <c r="K137" s="14">
        <f t="shared" si="206"/>
        <v>8</v>
      </c>
      <c r="L137" s="6" t="s">
        <v>26</v>
      </c>
      <c r="M137" s="16">
        <f>$C$21-(($C$2*$J70*$C$4)/$C$3)*0.53*0.49-(($C$8*0.5*(K137^2)*$C$9*$C$11)/2)</f>
        <v>1604.928276</v>
      </c>
      <c r="N137" s="6">
        <f t="shared" si="201"/>
        <v>65.3032080000005</v>
      </c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1:53">
      <c r="A138" s="10"/>
      <c r="B138" s="6">
        <v>0</v>
      </c>
      <c r="C138" s="6">
        <f t="shared" si="202"/>
        <v>0</v>
      </c>
      <c r="D138" s="14">
        <f t="shared" si="203"/>
        <v>9</v>
      </c>
      <c r="E138" s="6" t="s">
        <v>26</v>
      </c>
      <c r="F138" s="2">
        <f t="shared" si="204"/>
        <v>1671.559524</v>
      </c>
      <c r="G138" s="4"/>
      <c r="H138" s="10"/>
      <c r="I138" s="6">
        <v>0</v>
      </c>
      <c r="J138" s="6">
        <f t="shared" si="205"/>
        <v>0</v>
      </c>
      <c r="K138" s="14">
        <f t="shared" si="206"/>
        <v>9</v>
      </c>
      <c r="L138" s="6" t="s">
        <v>26</v>
      </c>
      <c r="M138" s="16">
        <f>$C$21-(($C$2*$J71*$C$4)/$C$3)*0.53*0.49-(($C$8*0.5*(K138^2)*$C$9*$C$11)/2)</f>
        <v>1606.256316</v>
      </c>
      <c r="N138" s="6">
        <f t="shared" si="201"/>
        <v>65.3032080000005</v>
      </c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1:53">
      <c r="A139" s="10"/>
      <c r="B139" s="6">
        <v>0</v>
      </c>
      <c r="C139" s="6">
        <f t="shared" si="202"/>
        <v>0</v>
      </c>
      <c r="D139" s="14">
        <f t="shared" si="203"/>
        <v>10</v>
      </c>
      <c r="E139" s="6" t="s">
        <v>26</v>
      </c>
      <c r="F139" s="2">
        <f t="shared" si="204"/>
        <v>1673.043804</v>
      </c>
      <c r="G139" s="4"/>
      <c r="H139" s="10"/>
      <c r="I139" s="6">
        <v>0</v>
      </c>
      <c r="J139" s="6">
        <f t="shared" si="205"/>
        <v>0</v>
      </c>
      <c r="K139" s="14">
        <f t="shared" si="206"/>
        <v>10</v>
      </c>
      <c r="L139" s="6" t="s">
        <v>26</v>
      </c>
      <c r="M139" s="16">
        <f>$C$21-(($C$2*$J72*$C$4)/$C$3)*0.53*0.49-(($C$8*0.5*(K139^2)*$C$9*$C$11)/2)</f>
        <v>1607.740596</v>
      </c>
      <c r="N139" s="6">
        <f t="shared" si="201"/>
        <v>65.3032080000005</v>
      </c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1:53">
      <c r="A140" s="10"/>
      <c r="B140" s="6">
        <v>0</v>
      </c>
      <c r="C140" s="6">
        <f t="shared" si="202"/>
        <v>0</v>
      </c>
      <c r="D140" s="14">
        <f t="shared" si="203"/>
        <v>11</v>
      </c>
      <c r="E140" s="6" t="s">
        <v>26</v>
      </c>
      <c r="F140" s="2">
        <f t="shared" si="204"/>
        <v>1674.684324</v>
      </c>
      <c r="G140" s="4"/>
      <c r="H140" s="10"/>
      <c r="I140" s="6">
        <v>0</v>
      </c>
      <c r="J140" s="6">
        <f t="shared" si="205"/>
        <v>0</v>
      </c>
      <c r="K140" s="14">
        <f t="shared" si="206"/>
        <v>11</v>
      </c>
      <c r="L140" s="6" t="s">
        <v>26</v>
      </c>
      <c r="M140" s="16">
        <f>$C$21-(($C$2*$J73*$C$4)/$C$3)*0.53*0.49-(($C$8*0.5*(K140^2)*$C$9*$C$11)/2)</f>
        <v>1609.381116</v>
      </c>
      <c r="N140" s="6">
        <f t="shared" si="201"/>
        <v>65.3032080000005</v>
      </c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1:53">
      <c r="A141" s="10"/>
      <c r="B141" s="6">
        <v>0</v>
      </c>
      <c r="C141" s="6">
        <f t="shared" si="202"/>
        <v>0</v>
      </c>
      <c r="D141" s="14">
        <f t="shared" si="203"/>
        <v>12</v>
      </c>
      <c r="E141" s="6" t="s">
        <v>26</v>
      </c>
      <c r="F141" s="2">
        <f t="shared" si="204"/>
        <v>1676.481084</v>
      </c>
      <c r="G141" s="4"/>
      <c r="H141" s="10"/>
      <c r="I141" s="6">
        <v>0</v>
      </c>
      <c r="J141" s="6">
        <f t="shared" si="205"/>
        <v>0</v>
      </c>
      <c r="K141" s="14">
        <f t="shared" si="206"/>
        <v>12</v>
      </c>
      <c r="L141" s="6" t="s">
        <v>26</v>
      </c>
      <c r="M141" s="16">
        <f>$C$21-(($C$2*$J74*$C$4)/$C$3)*0.53*0.49-(($C$8*0.5*(K141^2)*$C$9*$C$11)/2)</f>
        <v>1611.177876</v>
      </c>
      <c r="N141" s="6">
        <f t="shared" si="201"/>
        <v>65.3032080000005</v>
      </c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1:53">
      <c r="A142" s="10"/>
      <c r="B142" s="6">
        <v>0</v>
      </c>
      <c r="C142" s="6">
        <f t="shared" si="202"/>
        <v>0</v>
      </c>
      <c r="D142" s="14">
        <f t="shared" si="203"/>
        <v>13</v>
      </c>
      <c r="E142" s="6" t="s">
        <v>26</v>
      </c>
      <c r="F142" s="2">
        <f t="shared" si="204"/>
        <v>1678.434084</v>
      </c>
      <c r="G142" s="4"/>
      <c r="H142" s="10"/>
      <c r="I142" s="6">
        <v>0</v>
      </c>
      <c r="J142" s="6">
        <f t="shared" si="205"/>
        <v>0</v>
      </c>
      <c r="K142" s="14">
        <f t="shared" si="206"/>
        <v>13</v>
      </c>
      <c r="L142" s="6" t="s">
        <v>26</v>
      </c>
      <c r="M142" s="16">
        <f>$C$21-(($C$2*$J75*$C$4)/$C$3)*0.53*0.49-(($C$8*0.5*(K142^2)*$C$9*$C$11)/2)</f>
        <v>1613.130876</v>
      </c>
      <c r="N142" s="6">
        <f t="shared" si="201"/>
        <v>65.3032080000005</v>
      </c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1:53">
      <c r="A143" s="10"/>
      <c r="B143" s="6">
        <v>0</v>
      </c>
      <c r="C143" s="6">
        <f t="shared" si="202"/>
        <v>0</v>
      </c>
      <c r="D143" s="14">
        <f t="shared" si="203"/>
        <v>14</v>
      </c>
      <c r="E143" s="6" t="s">
        <v>26</v>
      </c>
      <c r="F143" s="2">
        <f t="shared" si="204"/>
        <v>1680.543324</v>
      </c>
      <c r="G143" s="4"/>
      <c r="H143" s="10"/>
      <c r="I143" s="6">
        <v>0</v>
      </c>
      <c r="J143" s="6">
        <f t="shared" si="205"/>
        <v>0</v>
      </c>
      <c r="K143" s="14">
        <f t="shared" si="206"/>
        <v>14</v>
      </c>
      <c r="L143" s="6" t="s">
        <v>26</v>
      </c>
      <c r="M143" s="16">
        <f>$C$21-(($C$2*$J76*$C$4)/$C$3)*0.53*0.49-(($C$8*0.5*(K143^2)*$C$9*$C$11)/2)</f>
        <v>1615.240116</v>
      </c>
      <c r="N143" s="6">
        <f t="shared" si="201"/>
        <v>65.3032080000005</v>
      </c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1:53">
      <c r="A144" s="11"/>
      <c r="B144" s="6">
        <v>0</v>
      </c>
      <c r="C144" s="6">
        <f t="shared" si="202"/>
        <v>0</v>
      </c>
      <c r="D144" s="14">
        <f t="shared" si="203"/>
        <v>15</v>
      </c>
      <c r="E144" s="6" t="s">
        <v>26</v>
      </c>
      <c r="F144" s="2">
        <f t="shared" si="204"/>
        <v>1682.808804</v>
      </c>
      <c r="G144" s="4"/>
      <c r="H144" s="11"/>
      <c r="I144" s="6">
        <v>0</v>
      </c>
      <c r="J144" s="6">
        <f t="shared" si="205"/>
        <v>0</v>
      </c>
      <c r="K144" s="14">
        <f t="shared" si="206"/>
        <v>15</v>
      </c>
      <c r="L144" s="6" t="s">
        <v>26</v>
      </c>
      <c r="M144" s="16">
        <f>$C$21-(($C$2*$J77*$C$4)/$C$3)*0.53*0.49-(($C$8*0.5*(K144^2)*$C$9*$C$11)/2)</f>
        <v>1617.505596</v>
      </c>
      <c r="N144" s="6">
        <f t="shared" si="201"/>
        <v>65.3032080000005</v>
      </c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1:53">
      <c r="A145" s="10"/>
      <c r="B145" s="6">
        <v>0</v>
      </c>
      <c r="C145" s="6">
        <v>0</v>
      </c>
      <c r="D145" s="14">
        <f t="shared" si="203"/>
        <v>16</v>
      </c>
      <c r="E145" s="6" t="s">
        <v>26</v>
      </c>
      <c r="F145" s="2">
        <f t="shared" si="204"/>
        <v>1685.230524</v>
      </c>
      <c r="G145" s="4"/>
      <c r="H145" s="10"/>
      <c r="I145" s="6">
        <v>0</v>
      </c>
      <c r="J145" s="6">
        <v>0</v>
      </c>
      <c r="K145" s="14">
        <f t="shared" si="206"/>
        <v>16</v>
      </c>
      <c r="L145" s="6" t="s">
        <v>26</v>
      </c>
      <c r="M145" s="16">
        <f>$C$21-(($C$2*$J78*$C$4)/$C$3)*0.53*0.49-(($C$8*0.5*(K145^2)*$C$9*$C$11)/2)</f>
        <v>1619.927316</v>
      </c>
      <c r="N145" s="6">
        <f t="shared" si="201"/>
        <v>65.3032080000005</v>
      </c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1:53">
      <c r="A146" s="10"/>
      <c r="B146" s="6">
        <v>0</v>
      </c>
      <c r="C146" s="6">
        <f t="shared" ref="C146:C159" si="207">C145</f>
        <v>0</v>
      </c>
      <c r="D146" s="14">
        <f t="shared" si="203"/>
        <v>17</v>
      </c>
      <c r="E146" s="6" t="s">
        <v>26</v>
      </c>
      <c r="F146" s="2">
        <f t="shared" si="204"/>
        <v>1687.808484</v>
      </c>
      <c r="G146" s="4"/>
      <c r="H146" s="10"/>
      <c r="I146" s="6">
        <v>0</v>
      </c>
      <c r="J146" s="6">
        <f t="shared" ref="J146:J159" si="208">J145</f>
        <v>0</v>
      </c>
      <c r="K146" s="14">
        <f t="shared" si="206"/>
        <v>17</v>
      </c>
      <c r="L146" s="6" t="s">
        <v>26</v>
      </c>
      <c r="M146" s="16">
        <f>$C$21-(($C$2*$J79*$C$4)/$C$3)*0.53*0.49-(($C$8*0.5*(K146^2)*$C$9*$C$11)/2)</f>
        <v>1622.505276</v>
      </c>
      <c r="N146" s="6">
        <f t="shared" si="201"/>
        <v>65.3032080000005</v>
      </c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1:53">
      <c r="A147" s="10"/>
      <c r="B147" s="6">
        <v>0</v>
      </c>
      <c r="C147" s="6">
        <f t="shared" si="207"/>
        <v>0</v>
      </c>
      <c r="D147" s="14">
        <f t="shared" si="203"/>
        <v>18</v>
      </c>
      <c r="E147" s="6" t="s">
        <v>26</v>
      </c>
      <c r="F147" s="2">
        <f t="shared" si="204"/>
        <v>1690.542684</v>
      </c>
      <c r="G147" s="4"/>
      <c r="H147" s="10"/>
      <c r="I147" s="6">
        <v>0</v>
      </c>
      <c r="J147" s="6">
        <f t="shared" si="208"/>
        <v>0</v>
      </c>
      <c r="K147" s="14">
        <f t="shared" si="206"/>
        <v>18</v>
      </c>
      <c r="L147" s="6" t="s">
        <v>26</v>
      </c>
      <c r="M147" s="16">
        <f>$C$21-(($C$2*$J80*$C$4)/$C$3)*0.53*0.49-(($C$8*0.5*(K147^2)*$C$9*$C$11)/2)</f>
        <v>1625.239476</v>
      </c>
      <c r="N147" s="6">
        <f t="shared" si="201"/>
        <v>65.3032080000005</v>
      </c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1:53">
      <c r="A148" s="10"/>
      <c r="B148" s="6">
        <v>0</v>
      </c>
      <c r="C148" s="6">
        <f t="shared" si="207"/>
        <v>0</v>
      </c>
      <c r="D148" s="14">
        <f t="shared" si="203"/>
        <v>19</v>
      </c>
      <c r="E148" s="6" t="s">
        <v>26</v>
      </c>
      <c r="F148" s="2">
        <f t="shared" si="204"/>
        <v>1693.433124</v>
      </c>
      <c r="G148" s="4"/>
      <c r="H148" s="10"/>
      <c r="I148" s="6">
        <v>0</v>
      </c>
      <c r="J148" s="6">
        <f t="shared" si="208"/>
        <v>0</v>
      </c>
      <c r="K148" s="14">
        <f t="shared" si="206"/>
        <v>19</v>
      </c>
      <c r="L148" s="6" t="s">
        <v>26</v>
      </c>
      <c r="M148" s="16">
        <f>$C$21-(($C$2*$J81*$C$4)/$C$3)*0.53*0.49-(($C$8*0.5*(K148^2)*$C$9*$C$11)/2)</f>
        <v>1628.129916</v>
      </c>
      <c r="N148" s="6">
        <f t="shared" si="201"/>
        <v>65.3032080000005</v>
      </c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1:53">
      <c r="A149" s="10"/>
      <c r="B149" s="6">
        <v>0</v>
      </c>
      <c r="C149" s="6">
        <f t="shared" si="207"/>
        <v>0</v>
      </c>
      <c r="D149" s="14">
        <f t="shared" si="203"/>
        <v>20</v>
      </c>
      <c r="E149" s="6" t="s">
        <v>26</v>
      </c>
      <c r="F149" s="2">
        <f t="shared" si="204"/>
        <v>1696.479804</v>
      </c>
      <c r="G149" s="4"/>
      <c r="H149" s="10"/>
      <c r="I149" s="6">
        <v>0</v>
      </c>
      <c r="J149" s="6">
        <f t="shared" si="208"/>
        <v>0</v>
      </c>
      <c r="K149" s="14">
        <f t="shared" si="206"/>
        <v>20</v>
      </c>
      <c r="L149" s="6" t="s">
        <v>26</v>
      </c>
      <c r="M149" s="16">
        <f>$C$21-(($C$2*$J82*$C$4)/$C$3)*0.53*0.49-(($C$8*0.5*(K149^2)*$C$9*$C$11)/2)</f>
        <v>1631.176596</v>
      </c>
      <c r="N149" s="6">
        <f t="shared" si="201"/>
        <v>65.3032080000005</v>
      </c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1:53">
      <c r="A150" s="10"/>
      <c r="B150" s="6">
        <v>0</v>
      </c>
      <c r="C150" s="6">
        <f t="shared" si="207"/>
        <v>0</v>
      </c>
      <c r="D150" s="14">
        <f t="shared" si="203"/>
        <v>21</v>
      </c>
      <c r="E150" s="6" t="s">
        <v>26</v>
      </c>
      <c r="F150" s="2">
        <f t="shared" ref="F150:F159" si="209">$C$20+(($C$2*B150*$C$4)/$C$7)*0.53*0.51-(($C$8*0.5*(D150^2)*$C$9*$C$11)/2)</f>
        <v>1699.682724</v>
      </c>
      <c r="G150" s="4"/>
      <c r="H150" s="10"/>
      <c r="I150" s="6">
        <v>0</v>
      </c>
      <c r="J150" s="6">
        <f t="shared" si="208"/>
        <v>0</v>
      </c>
      <c r="K150" s="14">
        <f t="shared" si="206"/>
        <v>21</v>
      </c>
      <c r="L150" s="6" t="s">
        <v>26</v>
      </c>
      <c r="M150" s="16">
        <f>$C$21-(($C$2*$J83*$C$4)/$C$3)*0.53*0.49-(($C$8*0.5*(K150^2)*$C$9*$C$11)/2)</f>
        <v>1634.379516</v>
      </c>
      <c r="N150" s="6">
        <f t="shared" si="201"/>
        <v>65.3032080000005</v>
      </c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1:53">
      <c r="A151" s="10"/>
      <c r="B151" s="6">
        <v>0</v>
      </c>
      <c r="C151" s="6">
        <f t="shared" si="207"/>
        <v>0</v>
      </c>
      <c r="D151" s="14">
        <f t="shared" si="203"/>
        <v>22</v>
      </c>
      <c r="E151" s="6" t="s">
        <v>26</v>
      </c>
      <c r="F151" s="2">
        <f t="shared" si="209"/>
        <v>1703.041884</v>
      </c>
      <c r="G151" s="4"/>
      <c r="H151" s="10"/>
      <c r="I151" s="6">
        <v>0</v>
      </c>
      <c r="J151" s="6">
        <f t="shared" si="208"/>
        <v>0</v>
      </c>
      <c r="K151" s="14">
        <f t="shared" si="206"/>
        <v>22</v>
      </c>
      <c r="L151" s="6" t="s">
        <v>26</v>
      </c>
      <c r="M151" s="16">
        <f>$C$21-(($C$2*$J84*$C$4)/$C$3)*0.53*0.49-(($C$8*0.5*(K151^2)*$C$9*$C$11)/2)</f>
        <v>1637.738676</v>
      </c>
      <c r="N151" s="6">
        <f t="shared" si="201"/>
        <v>65.3032080000005</v>
      </c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1:53">
      <c r="A152" s="10"/>
      <c r="B152" s="6">
        <v>0</v>
      </c>
      <c r="C152" s="6">
        <f t="shared" si="207"/>
        <v>0</v>
      </c>
      <c r="D152" s="14">
        <f t="shared" si="203"/>
        <v>23</v>
      </c>
      <c r="E152" s="6" t="s">
        <v>26</v>
      </c>
      <c r="F152" s="2">
        <f t="shared" si="209"/>
        <v>1706.557284</v>
      </c>
      <c r="G152" s="4"/>
      <c r="H152" s="10"/>
      <c r="I152" s="6">
        <v>0</v>
      </c>
      <c r="J152" s="6">
        <f t="shared" si="208"/>
        <v>0</v>
      </c>
      <c r="K152" s="14">
        <f t="shared" si="206"/>
        <v>23</v>
      </c>
      <c r="L152" s="6" t="s">
        <v>26</v>
      </c>
      <c r="M152" s="16">
        <f>$C$21-(($C$2*$J85*$C$4)/$C$3)*0.53*0.49-(($C$8*0.5*(K152^2)*$C$9*$C$11)/2)</f>
        <v>1641.254076</v>
      </c>
      <c r="N152" s="6">
        <f t="shared" si="201"/>
        <v>65.3032080000005</v>
      </c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1:53">
      <c r="A153" s="10"/>
      <c r="B153" s="6">
        <v>0</v>
      </c>
      <c r="C153" s="6">
        <f t="shared" si="207"/>
        <v>0</v>
      </c>
      <c r="D153" s="14">
        <f t="shared" si="203"/>
        <v>24</v>
      </c>
      <c r="E153" s="6" t="s">
        <v>26</v>
      </c>
      <c r="F153" s="2">
        <f t="shared" si="209"/>
        <v>1710.228924</v>
      </c>
      <c r="G153" s="4"/>
      <c r="H153" s="10"/>
      <c r="I153" s="6">
        <v>0</v>
      </c>
      <c r="J153" s="6">
        <f t="shared" si="208"/>
        <v>0</v>
      </c>
      <c r="K153" s="14">
        <f t="shared" si="206"/>
        <v>24</v>
      </c>
      <c r="L153" s="6" t="s">
        <v>26</v>
      </c>
      <c r="M153" s="16">
        <f>$C$21-(($C$2*$J86*$C$4)/$C$3)*0.53*0.49-(($C$8*0.5*(K153^2)*$C$9*$C$11)/2)</f>
        <v>1644.925716</v>
      </c>
      <c r="N153" s="6">
        <f t="shared" si="201"/>
        <v>65.3032080000005</v>
      </c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1:53">
      <c r="A154" s="10"/>
      <c r="B154" s="6">
        <v>0</v>
      </c>
      <c r="C154" s="6">
        <f t="shared" si="207"/>
        <v>0</v>
      </c>
      <c r="D154" s="14">
        <f t="shared" si="203"/>
        <v>25</v>
      </c>
      <c r="E154" s="6" t="s">
        <v>26</v>
      </c>
      <c r="F154" s="2">
        <f t="shared" si="209"/>
        <v>1714.056804</v>
      </c>
      <c r="G154" s="4"/>
      <c r="H154" s="10"/>
      <c r="I154" s="6">
        <v>0</v>
      </c>
      <c r="J154" s="6">
        <f t="shared" si="208"/>
        <v>0</v>
      </c>
      <c r="K154" s="14">
        <f t="shared" si="206"/>
        <v>25</v>
      </c>
      <c r="L154" s="6" t="s">
        <v>26</v>
      </c>
      <c r="M154" s="16">
        <f>$C$21-(($C$2*$J87*$C$4)/$C$3)*0.53*0.49-(($C$8*0.5*(K154^2)*$C$9*$C$11)/2)</f>
        <v>1648.753596</v>
      </c>
      <c r="N154" s="6">
        <f t="shared" si="201"/>
        <v>65.3032080000005</v>
      </c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1:53">
      <c r="A155" s="10"/>
      <c r="B155" s="6">
        <v>0</v>
      </c>
      <c r="C155" s="6">
        <f t="shared" si="207"/>
        <v>0</v>
      </c>
      <c r="D155" s="14">
        <f t="shared" si="203"/>
        <v>26</v>
      </c>
      <c r="E155" s="6" t="s">
        <v>26</v>
      </c>
      <c r="F155" s="2">
        <f t="shared" si="209"/>
        <v>1718.040924</v>
      </c>
      <c r="G155" s="4"/>
      <c r="H155" s="10"/>
      <c r="I155" s="6">
        <v>0</v>
      </c>
      <c r="J155" s="6">
        <f t="shared" si="208"/>
        <v>0</v>
      </c>
      <c r="K155" s="14">
        <f t="shared" si="206"/>
        <v>26</v>
      </c>
      <c r="L155" s="6" t="s">
        <v>26</v>
      </c>
      <c r="M155" s="16">
        <f>$C$21-(($C$2*$J88*$C$4)/$C$3)*0.53*0.49-(($C$8*0.5*(K155^2)*$C$9*$C$11)/2)</f>
        <v>1652.737716</v>
      </c>
      <c r="N155" s="6">
        <f t="shared" si="201"/>
        <v>65.3032080000005</v>
      </c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1:53">
      <c r="A156" s="10"/>
      <c r="B156" s="6">
        <v>0</v>
      </c>
      <c r="C156" s="6">
        <f t="shared" si="207"/>
        <v>0</v>
      </c>
      <c r="D156" s="14">
        <f t="shared" si="203"/>
        <v>27</v>
      </c>
      <c r="E156" s="6" t="s">
        <v>26</v>
      </c>
      <c r="F156" s="2">
        <f t="shared" si="209"/>
        <v>1722.181284</v>
      </c>
      <c r="G156" s="4"/>
      <c r="H156" s="10"/>
      <c r="I156" s="6">
        <v>0</v>
      </c>
      <c r="J156" s="6">
        <f t="shared" si="208"/>
        <v>0</v>
      </c>
      <c r="K156" s="14">
        <f t="shared" si="206"/>
        <v>27</v>
      </c>
      <c r="L156" s="6" t="s">
        <v>26</v>
      </c>
      <c r="M156" s="16">
        <f>$C$21-(($C$2*$J89*$C$4)/$C$3)*0.53*0.49-(($C$8*0.5*(K156^2)*$C$9*$C$11)/2)</f>
        <v>1656.878076</v>
      </c>
      <c r="N156" s="6">
        <f t="shared" si="201"/>
        <v>65.3032080000005</v>
      </c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1:53">
      <c r="A157" s="10"/>
      <c r="B157" s="6">
        <v>0</v>
      </c>
      <c r="C157" s="6">
        <f t="shared" si="207"/>
        <v>0</v>
      </c>
      <c r="D157" s="14">
        <f t="shared" si="203"/>
        <v>28</v>
      </c>
      <c r="E157" s="6" t="s">
        <v>26</v>
      </c>
      <c r="F157" s="2">
        <f t="shared" si="209"/>
        <v>1726.477884</v>
      </c>
      <c r="G157" s="4"/>
      <c r="H157" s="10"/>
      <c r="I157" s="6">
        <v>0</v>
      </c>
      <c r="J157" s="6">
        <f t="shared" si="208"/>
        <v>0</v>
      </c>
      <c r="K157" s="14">
        <f t="shared" si="206"/>
        <v>28</v>
      </c>
      <c r="L157" s="6" t="s">
        <v>26</v>
      </c>
      <c r="M157" s="16">
        <f>$C$21-(($C$2*$J90*$C$4)/$C$3)*0.53*0.49-(($C$8*0.5*(K157^2)*$C$9*$C$11)/2)</f>
        <v>1661.174676</v>
      </c>
      <c r="N157" s="6">
        <f t="shared" si="201"/>
        <v>65.3032080000005</v>
      </c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1:53">
      <c r="A158" s="10"/>
      <c r="B158" s="6">
        <v>0</v>
      </c>
      <c r="C158" s="6">
        <f t="shared" si="207"/>
        <v>0</v>
      </c>
      <c r="D158" s="14">
        <f t="shared" si="203"/>
        <v>29</v>
      </c>
      <c r="E158" s="6" t="s">
        <v>26</v>
      </c>
      <c r="F158" s="2">
        <f t="shared" si="209"/>
        <v>1730.930724</v>
      </c>
      <c r="G158" s="4"/>
      <c r="H158" s="10"/>
      <c r="I158" s="6">
        <v>0</v>
      </c>
      <c r="J158" s="6">
        <f t="shared" si="208"/>
        <v>0</v>
      </c>
      <c r="K158" s="14">
        <f t="shared" si="206"/>
        <v>29</v>
      </c>
      <c r="L158" s="6" t="s">
        <v>26</v>
      </c>
      <c r="M158" s="16">
        <f>$C$21-(($C$2*$J91*$C$4)/$C$3)*0.53*0.49-(($C$8*0.5*(K158^2)*$C$9*$C$11)/2)</f>
        <v>1665.627516</v>
      </c>
      <c r="N158" s="6">
        <f t="shared" si="201"/>
        <v>65.3032080000005</v>
      </c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1:53">
      <c r="A159" s="11"/>
      <c r="B159" s="6">
        <v>0</v>
      </c>
      <c r="C159" s="6">
        <f t="shared" si="207"/>
        <v>0</v>
      </c>
      <c r="D159" s="6">
        <f t="shared" si="203"/>
        <v>30</v>
      </c>
      <c r="E159" s="6" t="s">
        <v>26</v>
      </c>
      <c r="F159" s="2">
        <f t="shared" si="209"/>
        <v>1735.539804</v>
      </c>
      <c r="G159" s="4"/>
      <c r="H159" s="11"/>
      <c r="I159" s="6">
        <v>0</v>
      </c>
      <c r="J159" s="6">
        <f t="shared" si="208"/>
        <v>0</v>
      </c>
      <c r="K159" s="6">
        <f t="shared" si="206"/>
        <v>30</v>
      </c>
      <c r="L159" s="6" t="s">
        <v>26</v>
      </c>
      <c r="M159" s="16">
        <f>$C$21-(($C$2*$J92*$C$4)/$C$3)*0.53*0.49-(($C$8*0.5*(K159^2)*$C$9*$C$11)/2)</f>
        <v>1670.236596</v>
      </c>
      <c r="N159" s="6">
        <f t="shared" si="201"/>
        <v>65.3032080000005</v>
      </c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1:53">
      <c r="A160" s="4">
        <f>SQRT((30^2)+(1.5^2))</f>
        <v>30.0374765917512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1:5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1:5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1:5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1:53">
      <c r="A164" s="20" t="s">
        <v>64</v>
      </c>
      <c r="B164" s="20" t="s">
        <v>36</v>
      </c>
      <c r="C164" s="20" t="s">
        <v>37</v>
      </c>
      <c r="D164" s="21"/>
      <c r="E164" s="22"/>
      <c r="F164" s="20" t="s">
        <v>65</v>
      </c>
      <c r="G164" s="23"/>
      <c r="H164" s="20" t="s">
        <v>66</v>
      </c>
      <c r="I164" s="20" t="s">
        <v>36</v>
      </c>
      <c r="J164" s="20" t="s">
        <v>37</v>
      </c>
      <c r="K164" s="21"/>
      <c r="L164" s="22"/>
      <c r="M164" s="20" t="s">
        <v>67</v>
      </c>
      <c r="N164" s="4"/>
      <c r="O164" s="4"/>
      <c r="P164" s="4"/>
      <c r="Q164" s="4"/>
      <c r="R164" s="4"/>
      <c r="S164" s="4"/>
      <c r="T164" s="7"/>
      <c r="U164" s="40"/>
      <c r="V164" s="7"/>
      <c r="W164" s="7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1:53">
      <c r="A165" s="24">
        <v>0</v>
      </c>
      <c r="B165" s="24">
        <f>((A165*(SIN(45)))*SIN(90))</f>
        <v>0</v>
      </c>
      <c r="C165" s="25">
        <f>((A165*(SIN(45)))*SIN(90))</f>
        <v>0</v>
      </c>
      <c r="D165" s="26"/>
      <c r="E165" s="27"/>
      <c r="F165" s="28">
        <f>$C$16+(($C$2*B165*$C$4)/$C$7)+(($C$2*C165*$C$4)/$C$3)*0.51*0.47-(($C$8*0.5*(D165^2)*$C$9*$C$11)/2)</f>
        <v>1476.714996</v>
      </c>
      <c r="G165" s="29"/>
      <c r="H165" s="30">
        <v>0</v>
      </c>
      <c r="I165" s="24">
        <f>B165</f>
        <v>0</v>
      </c>
      <c r="J165" s="25">
        <f>C165</f>
        <v>0</v>
      </c>
      <c r="K165" s="26"/>
      <c r="L165" s="27"/>
      <c r="M165" s="39">
        <f>$C$17-(($C$2*I165*$C$4)/$C$7)+(($C$2*J165*$C$4)/$C$3)*0.47*0.49-(($C$8*0.5*(K31^2)*$C$9*$C$11)/2)</f>
        <v>1489.112604</v>
      </c>
      <c r="N165" s="4"/>
      <c r="O165" s="4"/>
      <c r="P165" s="4"/>
      <c r="Q165" s="4"/>
      <c r="R165" s="4"/>
      <c r="S165" s="4"/>
      <c r="T165" s="7"/>
      <c r="U165" s="7"/>
      <c r="V165" s="7"/>
      <c r="W165" s="7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1:53">
      <c r="A166" s="24">
        <f>A165+0.1</f>
        <v>0.1</v>
      </c>
      <c r="B166" s="24">
        <f t="shared" ref="B166:B180" si="210">((A166*(SIN(45)))*SIN(90))</f>
        <v>0.0760704911979457</v>
      </c>
      <c r="C166" s="25">
        <f t="shared" ref="C166:C180" si="211">((A166*(SIN(45)))*SIN(90))</f>
        <v>0.0760704911979457</v>
      </c>
      <c r="D166" s="31"/>
      <c r="E166" s="32"/>
      <c r="F166" s="28">
        <f t="shared" ref="F166:F180" si="212">$C$16+(($C$2*B166*$C$4)/$C$7)+(($C$2*C166*$C$4)/$C$3)*0.51*0.47-(($C$8*0.5*(D166^2)*$C$9*$C$11)/2)</f>
        <v>1488.80332872873</v>
      </c>
      <c r="G166" s="33"/>
      <c r="H166" s="30">
        <f t="shared" ref="H166:H180" si="213">H165+0.1</f>
        <v>0.1</v>
      </c>
      <c r="I166" s="24">
        <f t="shared" ref="I166:I180" si="214">B166</f>
        <v>0.0760704911979457</v>
      </c>
      <c r="J166" s="25">
        <f t="shared" ref="J166:J180" si="215">C166</f>
        <v>0.0760704911979457</v>
      </c>
      <c r="K166" s="31"/>
      <c r="L166" s="32"/>
      <c r="M166" s="39">
        <f t="shared" ref="M166:M180" si="216">$C$17-(($C$2*I166*$C$4)/$C$7)+(($C$2*J166*$C$4)/$C$3)*0.47*0.49-(($C$8*0.5*(K32^2)*$C$9*$C$11)/2)</f>
        <v>1479.91108120895</v>
      </c>
      <c r="N166" s="4"/>
      <c r="O166" s="4"/>
      <c r="P166" s="4"/>
      <c r="Q166" s="4"/>
      <c r="R166" s="4"/>
      <c r="S166" s="4"/>
      <c r="T166" s="7"/>
      <c r="U166" s="7"/>
      <c r="V166" s="7"/>
      <c r="W166" s="7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1:53">
      <c r="A167" s="24">
        <f t="shared" ref="A167:A180" si="217">A166+0.1</f>
        <v>0.2</v>
      </c>
      <c r="B167" s="24">
        <f t="shared" si="210"/>
        <v>0.152140982395891</v>
      </c>
      <c r="C167" s="25">
        <f t="shared" si="211"/>
        <v>0.152140982395891</v>
      </c>
      <c r="D167" s="31"/>
      <c r="E167" s="32"/>
      <c r="F167" s="28">
        <f t="shared" si="212"/>
        <v>1500.89166145746</v>
      </c>
      <c r="G167" s="33"/>
      <c r="H167" s="30">
        <f t="shared" si="213"/>
        <v>0.2</v>
      </c>
      <c r="I167" s="24">
        <f t="shared" si="214"/>
        <v>0.152140982395891</v>
      </c>
      <c r="J167" s="25">
        <f t="shared" si="215"/>
        <v>0.152140982395891</v>
      </c>
      <c r="K167" s="31"/>
      <c r="L167" s="32"/>
      <c r="M167" s="39">
        <f t="shared" si="216"/>
        <v>1470.7095584179</v>
      </c>
      <c r="N167" s="4"/>
      <c r="O167" s="4"/>
      <c r="P167" s="4"/>
      <c r="Q167" s="4"/>
      <c r="R167" s="4"/>
      <c r="S167" s="4"/>
      <c r="T167" s="7"/>
      <c r="U167" s="7"/>
      <c r="V167" s="7"/>
      <c r="W167" s="7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1:53">
      <c r="A168" s="24">
        <f t="shared" si="217"/>
        <v>0.3</v>
      </c>
      <c r="B168" s="24">
        <f t="shared" si="210"/>
        <v>0.228211473593837</v>
      </c>
      <c r="C168" s="25">
        <f t="shared" si="211"/>
        <v>0.228211473593837</v>
      </c>
      <c r="D168" s="31"/>
      <c r="E168" s="32"/>
      <c r="F168" s="28">
        <f t="shared" si="212"/>
        <v>1512.9799941862</v>
      </c>
      <c r="G168" s="33"/>
      <c r="H168" s="30">
        <f t="shared" si="213"/>
        <v>0.3</v>
      </c>
      <c r="I168" s="24">
        <f t="shared" si="214"/>
        <v>0.228211473593837</v>
      </c>
      <c r="J168" s="25">
        <f t="shared" si="215"/>
        <v>0.228211473593837</v>
      </c>
      <c r="K168" s="31"/>
      <c r="L168" s="32"/>
      <c r="M168" s="39">
        <f t="shared" si="216"/>
        <v>1461.50803562686</v>
      </c>
      <c r="N168" s="4"/>
      <c r="O168" s="4"/>
      <c r="P168" s="4"/>
      <c r="Q168" s="4"/>
      <c r="R168" s="4"/>
      <c r="S168" s="4"/>
      <c r="T168" s="7"/>
      <c r="U168" s="7"/>
      <c r="V168" s="7"/>
      <c r="W168" s="7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1:53">
      <c r="A169" s="24">
        <f t="shared" si="217"/>
        <v>0.4</v>
      </c>
      <c r="B169" s="24">
        <f t="shared" si="210"/>
        <v>0.304281964791783</v>
      </c>
      <c r="C169" s="25">
        <f t="shared" si="211"/>
        <v>0.304281964791783</v>
      </c>
      <c r="D169" s="31"/>
      <c r="E169" s="32"/>
      <c r="F169" s="28">
        <f t="shared" si="212"/>
        <v>1525.06832691493</v>
      </c>
      <c r="G169" s="33"/>
      <c r="H169" s="30">
        <f t="shared" si="213"/>
        <v>0.4</v>
      </c>
      <c r="I169" s="24">
        <f t="shared" si="214"/>
        <v>0.304281964791783</v>
      </c>
      <c r="J169" s="25">
        <f t="shared" si="215"/>
        <v>0.304281964791783</v>
      </c>
      <c r="K169" s="31"/>
      <c r="L169" s="32"/>
      <c r="M169" s="39">
        <f t="shared" si="216"/>
        <v>1452.30651283581</v>
      </c>
      <c r="N169" s="4"/>
      <c r="O169" s="4"/>
      <c r="P169" s="4"/>
      <c r="Q169" s="4"/>
      <c r="R169" s="4"/>
      <c r="S169" s="4"/>
      <c r="T169" s="7"/>
      <c r="U169" s="7"/>
      <c r="V169" s="7"/>
      <c r="W169" s="7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1:53">
      <c r="A170" s="24">
        <f t="shared" si="217"/>
        <v>0.5</v>
      </c>
      <c r="B170" s="24">
        <f t="shared" si="210"/>
        <v>0.380352455989729</v>
      </c>
      <c r="C170" s="25">
        <f t="shared" si="211"/>
        <v>0.380352455989729</v>
      </c>
      <c r="D170" s="31"/>
      <c r="E170" s="32"/>
      <c r="F170" s="28">
        <f t="shared" si="212"/>
        <v>1537.15665964366</v>
      </c>
      <c r="G170" s="33"/>
      <c r="H170" s="30">
        <f t="shared" si="213"/>
        <v>0.5</v>
      </c>
      <c r="I170" s="24">
        <f t="shared" si="214"/>
        <v>0.380352455989729</v>
      </c>
      <c r="J170" s="25">
        <f t="shared" si="215"/>
        <v>0.380352455989729</v>
      </c>
      <c r="K170" s="31"/>
      <c r="L170" s="32"/>
      <c r="M170" s="39">
        <f t="shared" si="216"/>
        <v>1443.10499004476</v>
      </c>
      <c r="N170" s="4"/>
      <c r="O170" s="4"/>
      <c r="P170" s="4"/>
      <c r="Q170" s="4"/>
      <c r="R170" s="4"/>
      <c r="S170" s="4"/>
      <c r="T170" s="7"/>
      <c r="U170" s="7"/>
      <c r="V170" s="7"/>
      <c r="W170" s="7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1:53">
      <c r="A171" s="24">
        <f t="shared" si="217"/>
        <v>0.6</v>
      </c>
      <c r="B171" s="24">
        <f t="shared" si="210"/>
        <v>0.456422947187674</v>
      </c>
      <c r="C171" s="25">
        <f t="shared" si="211"/>
        <v>0.456422947187674</v>
      </c>
      <c r="D171" s="31"/>
      <c r="E171" s="32"/>
      <c r="F171" s="28">
        <f t="shared" si="212"/>
        <v>1549.24499237239</v>
      </c>
      <c r="G171" s="33"/>
      <c r="H171" s="30">
        <f t="shared" si="213"/>
        <v>0.6</v>
      </c>
      <c r="I171" s="24">
        <f t="shared" si="214"/>
        <v>0.456422947187674</v>
      </c>
      <c r="J171" s="25">
        <f t="shared" si="215"/>
        <v>0.456422947187674</v>
      </c>
      <c r="K171" s="31"/>
      <c r="L171" s="32"/>
      <c r="M171" s="39">
        <f t="shared" si="216"/>
        <v>1433.90346725371</v>
      </c>
      <c r="N171" s="4"/>
      <c r="O171" s="4"/>
      <c r="P171" s="4"/>
      <c r="Q171" s="4"/>
      <c r="R171" s="4"/>
      <c r="S171" s="4"/>
      <c r="T171" s="7"/>
      <c r="U171" s="7"/>
      <c r="V171" s="7"/>
      <c r="W171" s="7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1:53">
      <c r="A172" s="24">
        <f t="shared" si="217"/>
        <v>0.7</v>
      </c>
      <c r="B172" s="24">
        <f t="shared" si="210"/>
        <v>0.53249343838562</v>
      </c>
      <c r="C172" s="25">
        <f t="shared" si="211"/>
        <v>0.53249343838562</v>
      </c>
      <c r="D172" s="31"/>
      <c r="E172" s="32"/>
      <c r="F172" s="28">
        <f t="shared" si="212"/>
        <v>1561.33332510112</v>
      </c>
      <c r="G172" s="33"/>
      <c r="H172" s="30">
        <f t="shared" si="213"/>
        <v>0.7</v>
      </c>
      <c r="I172" s="24">
        <f t="shared" si="214"/>
        <v>0.53249343838562</v>
      </c>
      <c r="J172" s="25">
        <f t="shared" si="215"/>
        <v>0.53249343838562</v>
      </c>
      <c r="K172" s="31"/>
      <c r="L172" s="32"/>
      <c r="M172" s="39">
        <f t="shared" si="216"/>
        <v>1424.70194446266</v>
      </c>
      <c r="N172" s="4"/>
      <c r="O172" s="4"/>
      <c r="P172" s="4"/>
      <c r="Q172" s="4"/>
      <c r="R172" s="4"/>
      <c r="S172" s="4"/>
      <c r="T172" s="7"/>
      <c r="U172" s="7"/>
      <c r="V172" s="7"/>
      <c r="W172" s="7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1:53">
      <c r="A173" s="24">
        <f t="shared" si="217"/>
        <v>0.8</v>
      </c>
      <c r="B173" s="24">
        <f t="shared" si="210"/>
        <v>0.608563929583566</v>
      </c>
      <c r="C173" s="25">
        <f t="shared" si="211"/>
        <v>0.608563929583566</v>
      </c>
      <c r="D173" s="31"/>
      <c r="E173" s="32"/>
      <c r="F173" s="28">
        <f t="shared" si="212"/>
        <v>1573.42165782986</v>
      </c>
      <c r="G173" s="33"/>
      <c r="H173" s="30">
        <f t="shared" si="213"/>
        <v>0.8</v>
      </c>
      <c r="I173" s="24">
        <f t="shared" si="214"/>
        <v>0.608563929583566</v>
      </c>
      <c r="J173" s="25">
        <f t="shared" si="215"/>
        <v>0.608563929583566</v>
      </c>
      <c r="K173" s="31"/>
      <c r="L173" s="32"/>
      <c r="M173" s="39">
        <f t="shared" si="216"/>
        <v>1415.50042167161</v>
      </c>
      <c r="N173" s="4"/>
      <c r="O173" s="4"/>
      <c r="P173" s="4"/>
      <c r="Q173" s="4"/>
      <c r="R173" s="4"/>
      <c r="S173" s="4"/>
      <c r="T173" s="7"/>
      <c r="U173" s="7"/>
      <c r="V173" s="7"/>
      <c r="W173" s="7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1:53">
      <c r="A174" s="24">
        <f t="shared" si="217"/>
        <v>0.9</v>
      </c>
      <c r="B174" s="24">
        <f t="shared" si="210"/>
        <v>0.684634420781511</v>
      </c>
      <c r="C174" s="25">
        <f t="shared" si="211"/>
        <v>0.684634420781511</v>
      </c>
      <c r="D174" s="31"/>
      <c r="E174" s="32"/>
      <c r="F174" s="28">
        <f t="shared" si="212"/>
        <v>1585.50999055859</v>
      </c>
      <c r="G174" s="33"/>
      <c r="H174" s="30">
        <f t="shared" si="213"/>
        <v>0.9</v>
      </c>
      <c r="I174" s="24">
        <f t="shared" si="214"/>
        <v>0.684634420781511</v>
      </c>
      <c r="J174" s="25">
        <f t="shared" si="215"/>
        <v>0.684634420781511</v>
      </c>
      <c r="K174" s="31"/>
      <c r="L174" s="32"/>
      <c r="M174" s="39">
        <f t="shared" si="216"/>
        <v>1406.29889888057</v>
      </c>
      <c r="N174" s="4"/>
      <c r="O174" s="4"/>
      <c r="P174" s="4"/>
      <c r="Q174" s="4"/>
      <c r="R174" s="4"/>
      <c r="S174" s="4"/>
      <c r="T174" s="7"/>
      <c r="U174" s="7"/>
      <c r="V174" s="7"/>
      <c r="W174" s="7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1:53">
      <c r="A175" s="24">
        <f t="shared" si="217"/>
        <v>1</v>
      </c>
      <c r="B175" s="24">
        <f t="shared" si="210"/>
        <v>0.760704911979457</v>
      </c>
      <c r="C175" s="25">
        <f t="shared" si="211"/>
        <v>0.760704911979457</v>
      </c>
      <c r="D175" s="31"/>
      <c r="E175" s="32"/>
      <c r="F175" s="28">
        <f t="shared" si="212"/>
        <v>1597.59832328732</v>
      </c>
      <c r="G175" s="33"/>
      <c r="H175" s="30">
        <f t="shared" si="213"/>
        <v>1</v>
      </c>
      <c r="I175" s="24">
        <f t="shared" si="214"/>
        <v>0.760704911979457</v>
      </c>
      <c r="J175" s="25">
        <f t="shared" si="215"/>
        <v>0.760704911979457</v>
      </c>
      <c r="K175" s="31"/>
      <c r="L175" s="32"/>
      <c r="M175" s="39">
        <f t="shared" si="216"/>
        <v>1397.09737608952</v>
      </c>
      <c r="N175" s="4"/>
      <c r="O175" s="4"/>
      <c r="P175" s="4"/>
      <c r="Q175" s="4"/>
      <c r="R175" s="4"/>
      <c r="S175" s="4"/>
      <c r="T175" s="7"/>
      <c r="U175" s="7"/>
      <c r="V175" s="7"/>
      <c r="W175" s="7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1:53">
      <c r="A176" s="24">
        <f t="shared" si="217"/>
        <v>1.1</v>
      </c>
      <c r="B176" s="24">
        <f t="shared" si="210"/>
        <v>0.836775403177403</v>
      </c>
      <c r="C176" s="25">
        <f t="shared" si="211"/>
        <v>0.836775403177403</v>
      </c>
      <c r="D176" s="31"/>
      <c r="E176" s="32"/>
      <c r="F176" s="28">
        <f t="shared" si="212"/>
        <v>1609.68665601605</v>
      </c>
      <c r="G176" s="33"/>
      <c r="H176" s="30">
        <f t="shared" si="213"/>
        <v>1.1</v>
      </c>
      <c r="I176" s="24">
        <f t="shared" si="214"/>
        <v>0.836775403177403</v>
      </c>
      <c r="J176" s="25">
        <f t="shared" si="215"/>
        <v>0.836775403177403</v>
      </c>
      <c r="K176" s="31"/>
      <c r="L176" s="32"/>
      <c r="M176" s="39">
        <f t="shared" si="216"/>
        <v>1387.89585329847</v>
      </c>
      <c r="N176" s="4"/>
      <c r="O176" s="4"/>
      <c r="P176" s="4"/>
      <c r="Q176" s="4"/>
      <c r="R176" s="4"/>
      <c r="S176" s="4"/>
      <c r="T176" s="7"/>
      <c r="U176" s="7"/>
      <c r="V176" s="7"/>
      <c r="W176" s="7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1:53">
      <c r="A177" s="24">
        <f t="shared" si="217"/>
        <v>1.2</v>
      </c>
      <c r="B177" s="24">
        <f t="shared" si="210"/>
        <v>0.912845894375349</v>
      </c>
      <c r="C177" s="25">
        <f t="shared" si="211"/>
        <v>0.912845894375349</v>
      </c>
      <c r="D177" s="31"/>
      <c r="E177" s="32"/>
      <c r="F177" s="28">
        <f t="shared" si="212"/>
        <v>1621.77498874479</v>
      </c>
      <c r="G177" s="33"/>
      <c r="H177" s="30">
        <f t="shared" si="213"/>
        <v>1.2</v>
      </c>
      <c r="I177" s="24">
        <f t="shared" si="214"/>
        <v>0.912845894375349</v>
      </c>
      <c r="J177" s="25">
        <f t="shared" si="215"/>
        <v>0.912845894375349</v>
      </c>
      <c r="K177" s="31"/>
      <c r="L177" s="32"/>
      <c r="M177" s="39">
        <f t="shared" si="216"/>
        <v>1378.69433050742</v>
      </c>
      <c r="N177" s="4"/>
      <c r="O177" s="4"/>
      <c r="P177" s="4"/>
      <c r="Q177" s="4"/>
      <c r="R177" s="4"/>
      <c r="S177" s="4"/>
      <c r="T177" s="7"/>
      <c r="U177" s="7"/>
      <c r="V177" s="7"/>
      <c r="W177" s="7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1:53">
      <c r="A178" s="24">
        <f t="shared" si="217"/>
        <v>1.3</v>
      </c>
      <c r="B178" s="24">
        <f t="shared" si="210"/>
        <v>0.988916385573295</v>
      </c>
      <c r="C178" s="25">
        <f t="shared" si="211"/>
        <v>0.988916385573295</v>
      </c>
      <c r="D178" s="31"/>
      <c r="E178" s="32"/>
      <c r="F178" s="28">
        <f t="shared" si="212"/>
        <v>1633.86332147352</v>
      </c>
      <c r="G178" s="33"/>
      <c r="H178" s="30">
        <f t="shared" si="213"/>
        <v>1.3</v>
      </c>
      <c r="I178" s="24">
        <f t="shared" si="214"/>
        <v>0.988916385573295</v>
      </c>
      <c r="J178" s="25">
        <f t="shared" si="215"/>
        <v>0.988916385573295</v>
      </c>
      <c r="K178" s="31"/>
      <c r="L178" s="32"/>
      <c r="M178" s="39">
        <f t="shared" si="216"/>
        <v>1369.49280771637</v>
      </c>
      <c r="N178" s="4"/>
      <c r="O178" s="4"/>
      <c r="P178" s="4"/>
      <c r="Q178" s="4"/>
      <c r="R178" s="4"/>
      <c r="S178" s="4"/>
      <c r="T178" s="7"/>
      <c r="U178" s="7"/>
      <c r="V178" s="7"/>
      <c r="W178" s="7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1:53">
      <c r="A179" s="24">
        <f t="shared" si="217"/>
        <v>1.4</v>
      </c>
      <c r="B179" s="24">
        <f t="shared" si="210"/>
        <v>1.06498687677124</v>
      </c>
      <c r="C179" s="25">
        <f t="shared" si="211"/>
        <v>1.06498687677124</v>
      </c>
      <c r="D179" s="31"/>
      <c r="E179" s="32"/>
      <c r="F179" s="28">
        <f t="shared" si="212"/>
        <v>1645.95165420225</v>
      </c>
      <c r="G179" s="33"/>
      <c r="H179" s="30">
        <f t="shared" si="213"/>
        <v>1.4</v>
      </c>
      <c r="I179" s="24">
        <f t="shared" si="214"/>
        <v>1.06498687677124</v>
      </c>
      <c r="J179" s="25">
        <f t="shared" si="215"/>
        <v>1.06498687677124</v>
      </c>
      <c r="K179" s="31"/>
      <c r="L179" s="32"/>
      <c r="M179" s="39">
        <f t="shared" si="216"/>
        <v>1360.29128492532</v>
      </c>
      <c r="N179" s="4"/>
      <c r="O179" s="4"/>
      <c r="P179" s="4"/>
      <c r="Q179" s="4"/>
      <c r="R179" s="4"/>
      <c r="S179" s="4"/>
      <c r="T179" s="7"/>
      <c r="U179" s="7"/>
      <c r="V179" s="7"/>
      <c r="W179" s="7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1:53">
      <c r="A180" s="24">
        <f t="shared" si="217"/>
        <v>1.5</v>
      </c>
      <c r="B180" s="24">
        <f t="shared" si="210"/>
        <v>1.14105736796919</v>
      </c>
      <c r="C180" s="25">
        <f t="shared" si="211"/>
        <v>1.14105736796919</v>
      </c>
      <c r="D180" s="34"/>
      <c r="E180" s="35"/>
      <c r="F180" s="28">
        <f t="shared" si="212"/>
        <v>1658.03998693098</v>
      </c>
      <c r="G180" s="36"/>
      <c r="H180" s="30">
        <f t="shared" si="213"/>
        <v>1.5</v>
      </c>
      <c r="I180" s="24">
        <f t="shared" si="214"/>
        <v>1.14105736796919</v>
      </c>
      <c r="J180" s="25">
        <f t="shared" si="215"/>
        <v>1.14105736796919</v>
      </c>
      <c r="K180" s="31"/>
      <c r="L180" s="32"/>
      <c r="M180" s="39">
        <f>$C$17-(($C$2*I180*$C$4)/$C$7)+(($C$2*J180*$C$4)/$C$3)*0.47*0.49-(($C$8*0.5*(D31^2)*$C$9*$C$11)/2)</f>
        <v>1351.08976213428</v>
      </c>
      <c r="N180" s="4"/>
      <c r="O180" s="4"/>
      <c r="P180" s="4"/>
      <c r="Q180" s="4"/>
      <c r="R180" s="4"/>
      <c r="S180" s="4"/>
      <c r="T180" s="7"/>
      <c r="U180" s="7"/>
      <c r="V180" s="7"/>
      <c r="W180" s="7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1:53">
      <c r="A181" s="20" t="s">
        <v>64</v>
      </c>
      <c r="B181" s="20" t="s">
        <v>36</v>
      </c>
      <c r="C181" s="20" t="s">
        <v>37</v>
      </c>
      <c r="D181" s="21"/>
      <c r="E181" s="22"/>
      <c r="F181" s="20" t="s">
        <v>68</v>
      </c>
      <c r="G181" s="37"/>
      <c r="H181" s="20" t="s">
        <v>66</v>
      </c>
      <c r="I181" s="20" t="s">
        <v>36</v>
      </c>
      <c r="J181" s="21" t="s">
        <v>37</v>
      </c>
      <c r="K181" s="21"/>
      <c r="L181" s="22"/>
      <c r="M181" s="22" t="s">
        <v>69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1:53">
      <c r="A182" s="24">
        <v>0</v>
      </c>
      <c r="B182" s="24">
        <f t="shared" ref="B182:B197" si="218">((A182*(SIN(45)))*SIN(90))</f>
        <v>0</v>
      </c>
      <c r="C182" s="25">
        <f t="shared" ref="C182:C197" si="219">((A182*(SIN(45)))*SIN(90))</f>
        <v>0</v>
      </c>
      <c r="D182" s="26"/>
      <c r="E182" s="27"/>
      <c r="F182" s="28">
        <f>$C$20+(($C$2*B182*$C$4)/$C$7)-(($C$2*B182*$C$4)/$C$3)*0.53*0.51-(($C$8*0.5*(D182^2)*$C$9*$C$11)/2)</f>
        <v>1665.231804</v>
      </c>
      <c r="G182" s="38"/>
      <c r="H182" s="24">
        <v>0</v>
      </c>
      <c r="I182" s="24">
        <f t="shared" ref="I182:I197" si="220">B182</f>
        <v>0</v>
      </c>
      <c r="J182" s="25">
        <f t="shared" ref="J182:J197" si="221">C182</f>
        <v>0</v>
      </c>
      <c r="K182" s="31"/>
      <c r="L182" s="32"/>
      <c r="M182" s="39">
        <f>$C$21-(($C$2*I182*$C$4)/$C$7)-(($C$2*I182*$C$4)/$C$3)*0.49*0.53-(($C$8*0.5*(K182^2)*$C$9*$C$11)/2)</f>
        <v>1599.928596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1:53">
      <c r="A183" s="24">
        <f t="shared" ref="A181:A197" si="222">A182+0.1</f>
        <v>0.1</v>
      </c>
      <c r="B183" s="24">
        <f t="shared" si="218"/>
        <v>0.0760704911979457</v>
      </c>
      <c r="C183" s="25">
        <f t="shared" si="219"/>
        <v>0.0760704911979457</v>
      </c>
      <c r="D183" s="31"/>
      <c r="E183" s="32"/>
      <c r="F183" s="28">
        <f t="shared" ref="F183:F197" si="223">$C$20+(($C$2*B183*$C$4)/$C$7)-(($C$2*B183*$C$4)/$C$3)*0.53*0.51-(($C$8*0.5*(D183^2)*$C$9*$C$11)/2)</f>
        <v>1674.1876408389</v>
      </c>
      <c r="G183" s="38"/>
      <c r="H183" s="24">
        <f t="shared" ref="H183:H197" si="224">H182+0.1</f>
        <v>0.1</v>
      </c>
      <c r="I183" s="24">
        <f t="shared" si="220"/>
        <v>0.0760704911979457</v>
      </c>
      <c r="J183" s="25">
        <f t="shared" si="221"/>
        <v>0.0760704911979457</v>
      </c>
      <c r="K183" s="31"/>
      <c r="L183" s="32"/>
      <c r="M183" s="39">
        <f t="shared" ref="M183:M197" si="225">$C$21-(($C$2*I183*$C$4)/$C$7)-(($C$2*I183*$C$4)/$C$3)*0.49*0.53-(($C$8*0.5*(K183^2)*$C$9*$C$11)/2)</f>
        <v>1587.7174202952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1:53">
      <c r="A184" s="24">
        <f t="shared" si="222"/>
        <v>0.2</v>
      </c>
      <c r="B184" s="24">
        <f t="shared" si="218"/>
        <v>0.152140982395891</v>
      </c>
      <c r="C184" s="25">
        <f t="shared" si="219"/>
        <v>0.152140982395891</v>
      </c>
      <c r="D184" s="31"/>
      <c r="E184" s="32"/>
      <c r="F184" s="28">
        <f t="shared" si="223"/>
        <v>1683.14347767781</v>
      </c>
      <c r="G184" s="38"/>
      <c r="H184" s="24">
        <f t="shared" si="224"/>
        <v>0.2</v>
      </c>
      <c r="I184" s="24">
        <f t="shared" si="220"/>
        <v>0.152140982395891</v>
      </c>
      <c r="J184" s="25">
        <f t="shared" si="221"/>
        <v>0.152140982395891</v>
      </c>
      <c r="K184" s="31"/>
      <c r="L184" s="32"/>
      <c r="M184" s="39">
        <f t="shared" si="225"/>
        <v>1575.50624459039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1:53">
      <c r="A185" s="24">
        <f t="shared" si="222"/>
        <v>0.3</v>
      </c>
      <c r="B185" s="24">
        <f t="shared" si="218"/>
        <v>0.228211473593837</v>
      </c>
      <c r="C185" s="25">
        <f t="shared" si="219"/>
        <v>0.228211473593837</v>
      </c>
      <c r="D185" s="31"/>
      <c r="E185" s="32"/>
      <c r="F185" s="28">
        <f t="shared" si="223"/>
        <v>1692.09931451671</v>
      </c>
      <c r="G185" s="38"/>
      <c r="H185" s="24">
        <f t="shared" si="224"/>
        <v>0.3</v>
      </c>
      <c r="I185" s="24">
        <f t="shared" si="220"/>
        <v>0.228211473593837</v>
      </c>
      <c r="J185" s="25">
        <f t="shared" si="221"/>
        <v>0.228211473593837</v>
      </c>
      <c r="K185" s="31"/>
      <c r="L185" s="32"/>
      <c r="M185" s="39">
        <f t="shared" si="225"/>
        <v>1563.29506888559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1:53">
      <c r="A186" s="24">
        <f t="shared" si="222"/>
        <v>0.4</v>
      </c>
      <c r="B186" s="24">
        <f t="shared" si="218"/>
        <v>0.304281964791783</v>
      </c>
      <c r="C186" s="25">
        <f t="shared" si="219"/>
        <v>0.304281964791783</v>
      </c>
      <c r="D186" s="31"/>
      <c r="E186" s="32"/>
      <c r="F186" s="28">
        <f t="shared" si="223"/>
        <v>1701.05515135562</v>
      </c>
      <c r="G186" s="38"/>
      <c r="H186" s="24">
        <f t="shared" si="224"/>
        <v>0.4</v>
      </c>
      <c r="I186" s="24">
        <f t="shared" si="220"/>
        <v>0.304281964791783</v>
      </c>
      <c r="J186" s="25">
        <f t="shared" si="221"/>
        <v>0.304281964791783</v>
      </c>
      <c r="K186" s="31"/>
      <c r="L186" s="32"/>
      <c r="M186" s="39">
        <f t="shared" si="225"/>
        <v>1551.08389318079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1:53">
      <c r="A187" s="24">
        <f t="shared" si="222"/>
        <v>0.5</v>
      </c>
      <c r="B187" s="24">
        <f t="shared" si="218"/>
        <v>0.380352455989729</v>
      </c>
      <c r="C187" s="25">
        <f t="shared" si="219"/>
        <v>0.380352455989729</v>
      </c>
      <c r="D187" s="31"/>
      <c r="E187" s="32"/>
      <c r="F187" s="28">
        <f t="shared" si="223"/>
        <v>1710.01098819452</v>
      </c>
      <c r="G187" s="38"/>
      <c r="H187" s="24">
        <f t="shared" si="224"/>
        <v>0.5</v>
      </c>
      <c r="I187" s="24">
        <f t="shared" si="220"/>
        <v>0.380352455989729</v>
      </c>
      <c r="J187" s="25">
        <f t="shared" si="221"/>
        <v>0.380352455989729</v>
      </c>
      <c r="K187" s="31"/>
      <c r="L187" s="32"/>
      <c r="M187" s="39">
        <f t="shared" si="225"/>
        <v>1538.87271747598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1:53">
      <c r="A188" s="24">
        <f t="shared" si="222"/>
        <v>0.6</v>
      </c>
      <c r="B188" s="24">
        <f t="shared" si="218"/>
        <v>0.456422947187674</v>
      </c>
      <c r="C188" s="25">
        <f t="shared" si="219"/>
        <v>0.456422947187674</v>
      </c>
      <c r="D188" s="31"/>
      <c r="E188" s="32"/>
      <c r="F188" s="28">
        <f t="shared" si="223"/>
        <v>1718.96682503343</v>
      </c>
      <c r="G188" s="38"/>
      <c r="H188" s="24">
        <f t="shared" si="224"/>
        <v>0.6</v>
      </c>
      <c r="I188" s="24">
        <f t="shared" si="220"/>
        <v>0.456422947187674</v>
      </c>
      <c r="J188" s="25">
        <f t="shared" si="221"/>
        <v>0.456422947187674</v>
      </c>
      <c r="K188" s="31"/>
      <c r="L188" s="32"/>
      <c r="M188" s="39">
        <f t="shared" si="225"/>
        <v>1526.66154177118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1:53">
      <c r="A189" s="24">
        <f t="shared" si="222"/>
        <v>0.7</v>
      </c>
      <c r="B189" s="24">
        <f t="shared" si="218"/>
        <v>0.53249343838562</v>
      </c>
      <c r="C189" s="25">
        <f t="shared" si="219"/>
        <v>0.53249343838562</v>
      </c>
      <c r="D189" s="31"/>
      <c r="E189" s="32"/>
      <c r="F189" s="28">
        <f t="shared" si="223"/>
        <v>1727.92266187233</v>
      </c>
      <c r="G189" s="38"/>
      <c r="H189" s="24">
        <f t="shared" si="224"/>
        <v>0.7</v>
      </c>
      <c r="I189" s="24">
        <f t="shared" si="220"/>
        <v>0.53249343838562</v>
      </c>
      <c r="J189" s="25">
        <f t="shared" si="221"/>
        <v>0.53249343838562</v>
      </c>
      <c r="K189" s="31"/>
      <c r="L189" s="32"/>
      <c r="M189" s="39">
        <f t="shared" si="225"/>
        <v>1514.45036606637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1:53">
      <c r="A190" s="24">
        <f t="shared" si="222"/>
        <v>0.8</v>
      </c>
      <c r="B190" s="24">
        <f t="shared" si="218"/>
        <v>0.608563929583566</v>
      </c>
      <c r="C190" s="25">
        <f t="shared" si="219"/>
        <v>0.608563929583566</v>
      </c>
      <c r="D190" s="31"/>
      <c r="E190" s="32"/>
      <c r="F190" s="28">
        <f t="shared" si="223"/>
        <v>1736.87849871124</v>
      </c>
      <c r="G190" s="38"/>
      <c r="H190" s="24">
        <f t="shared" si="224"/>
        <v>0.8</v>
      </c>
      <c r="I190" s="24">
        <f t="shared" si="220"/>
        <v>0.608563929583566</v>
      </c>
      <c r="J190" s="25">
        <f t="shared" si="221"/>
        <v>0.608563929583566</v>
      </c>
      <c r="K190" s="31"/>
      <c r="L190" s="32"/>
      <c r="M190" s="39">
        <f t="shared" si="225"/>
        <v>1502.23919036157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1:53">
      <c r="A191" s="24">
        <f t="shared" si="222"/>
        <v>0.9</v>
      </c>
      <c r="B191" s="24">
        <f t="shared" si="218"/>
        <v>0.684634420781511</v>
      </c>
      <c r="C191" s="25">
        <f t="shared" si="219"/>
        <v>0.684634420781511</v>
      </c>
      <c r="D191" s="31"/>
      <c r="E191" s="32"/>
      <c r="F191" s="28">
        <f t="shared" si="223"/>
        <v>1745.83433555014</v>
      </c>
      <c r="G191" s="38"/>
      <c r="H191" s="24">
        <f t="shared" si="224"/>
        <v>0.9</v>
      </c>
      <c r="I191" s="24">
        <f t="shared" si="220"/>
        <v>0.684634420781511</v>
      </c>
      <c r="J191" s="25">
        <f t="shared" si="221"/>
        <v>0.684634420781511</v>
      </c>
      <c r="K191" s="31"/>
      <c r="L191" s="32"/>
      <c r="M191" s="39">
        <f t="shared" si="225"/>
        <v>1490.02801465677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1:53">
      <c r="A192" s="24">
        <f t="shared" si="222"/>
        <v>1</v>
      </c>
      <c r="B192" s="24">
        <f t="shared" si="218"/>
        <v>0.760704911979457</v>
      </c>
      <c r="C192" s="25">
        <f t="shared" si="219"/>
        <v>0.760704911979457</v>
      </c>
      <c r="D192" s="31"/>
      <c r="E192" s="32"/>
      <c r="F192" s="28">
        <f t="shared" si="223"/>
        <v>1754.79017238905</v>
      </c>
      <c r="G192" s="38"/>
      <c r="H192" s="24">
        <f t="shared" si="224"/>
        <v>1</v>
      </c>
      <c r="I192" s="24">
        <f t="shared" si="220"/>
        <v>0.760704911979457</v>
      </c>
      <c r="J192" s="25">
        <f t="shared" si="221"/>
        <v>0.760704911979457</v>
      </c>
      <c r="K192" s="31"/>
      <c r="L192" s="32"/>
      <c r="M192" s="39">
        <f t="shared" si="225"/>
        <v>1477.81683895196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1:53">
      <c r="A193" s="24">
        <f t="shared" si="222"/>
        <v>1.1</v>
      </c>
      <c r="B193" s="24">
        <f t="shared" si="218"/>
        <v>0.836775403177403</v>
      </c>
      <c r="C193" s="25">
        <f t="shared" si="219"/>
        <v>0.836775403177403</v>
      </c>
      <c r="D193" s="31"/>
      <c r="E193" s="32"/>
      <c r="F193" s="28">
        <f t="shared" si="223"/>
        <v>1763.74600922795</v>
      </c>
      <c r="G193" s="38"/>
      <c r="H193" s="24">
        <f t="shared" si="224"/>
        <v>1.1</v>
      </c>
      <c r="I193" s="24">
        <f t="shared" si="220"/>
        <v>0.836775403177403</v>
      </c>
      <c r="J193" s="25">
        <f t="shared" si="221"/>
        <v>0.836775403177403</v>
      </c>
      <c r="K193" s="31"/>
      <c r="L193" s="32"/>
      <c r="M193" s="39">
        <f t="shared" si="225"/>
        <v>1465.60566324716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1:53">
      <c r="A194" s="24">
        <f t="shared" si="222"/>
        <v>1.2</v>
      </c>
      <c r="B194" s="24">
        <f t="shared" si="218"/>
        <v>0.912845894375349</v>
      </c>
      <c r="C194" s="25">
        <f t="shared" si="219"/>
        <v>0.912845894375349</v>
      </c>
      <c r="D194" s="31"/>
      <c r="E194" s="32"/>
      <c r="F194" s="28">
        <f t="shared" si="223"/>
        <v>1772.70184606686</v>
      </c>
      <c r="G194" s="38"/>
      <c r="H194" s="24">
        <f t="shared" si="224"/>
        <v>1.2</v>
      </c>
      <c r="I194" s="24">
        <f t="shared" si="220"/>
        <v>0.912845894375349</v>
      </c>
      <c r="J194" s="25">
        <f t="shared" si="221"/>
        <v>0.912845894375349</v>
      </c>
      <c r="K194" s="31"/>
      <c r="L194" s="32"/>
      <c r="M194" s="39">
        <f t="shared" si="225"/>
        <v>1453.39448754236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1:53">
      <c r="A195" s="24">
        <f t="shared" si="222"/>
        <v>1.3</v>
      </c>
      <c r="B195" s="24">
        <f t="shared" si="218"/>
        <v>0.988916385573295</v>
      </c>
      <c r="C195" s="25">
        <f t="shared" si="219"/>
        <v>0.988916385573295</v>
      </c>
      <c r="D195" s="31"/>
      <c r="E195" s="32"/>
      <c r="F195" s="28">
        <f t="shared" si="223"/>
        <v>1781.65768290576</v>
      </c>
      <c r="G195" s="38"/>
      <c r="H195" s="24">
        <f t="shared" si="224"/>
        <v>1.3</v>
      </c>
      <c r="I195" s="24">
        <f t="shared" si="220"/>
        <v>0.988916385573295</v>
      </c>
      <c r="J195" s="25">
        <f t="shared" si="221"/>
        <v>0.988916385573295</v>
      </c>
      <c r="K195" s="31"/>
      <c r="L195" s="32"/>
      <c r="M195" s="39">
        <f t="shared" si="225"/>
        <v>1441.18331183755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1:53">
      <c r="A196" s="24">
        <f t="shared" si="222"/>
        <v>1.4</v>
      </c>
      <c r="B196" s="24">
        <f t="shared" si="218"/>
        <v>1.06498687677124</v>
      </c>
      <c r="C196" s="25">
        <f t="shared" si="219"/>
        <v>1.06498687677124</v>
      </c>
      <c r="D196" s="31"/>
      <c r="E196" s="32"/>
      <c r="F196" s="28">
        <f t="shared" si="223"/>
        <v>1790.61351974467</v>
      </c>
      <c r="G196" s="38"/>
      <c r="H196" s="24">
        <f t="shared" si="224"/>
        <v>1.4</v>
      </c>
      <c r="I196" s="24">
        <f t="shared" si="220"/>
        <v>1.06498687677124</v>
      </c>
      <c r="J196" s="25">
        <f t="shared" si="221"/>
        <v>1.06498687677124</v>
      </c>
      <c r="K196" s="31"/>
      <c r="L196" s="32"/>
      <c r="M196" s="39">
        <f t="shared" si="225"/>
        <v>1428.97213613275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1:53">
      <c r="A197" s="24">
        <f t="shared" si="222"/>
        <v>1.5</v>
      </c>
      <c r="B197" s="24">
        <f t="shared" si="218"/>
        <v>1.14105736796919</v>
      </c>
      <c r="C197" s="25">
        <f t="shared" si="219"/>
        <v>1.14105736796919</v>
      </c>
      <c r="D197" s="34"/>
      <c r="E197" s="35"/>
      <c r="F197" s="28">
        <f t="shared" si="223"/>
        <v>1799.56935658357</v>
      </c>
      <c r="G197" s="38"/>
      <c r="H197" s="24">
        <f t="shared" si="224"/>
        <v>1.5</v>
      </c>
      <c r="I197" s="24">
        <f t="shared" si="220"/>
        <v>1.14105736796919</v>
      </c>
      <c r="J197" s="25">
        <f t="shared" si="221"/>
        <v>1.14105736796919</v>
      </c>
      <c r="K197" s="34"/>
      <c r="L197" s="35"/>
      <c r="M197" s="39">
        <f t="shared" si="225"/>
        <v>1416.76096042794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14:53"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1:5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1:5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1:5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1:5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1:5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1:5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1:5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1:5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1:5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1:5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1:5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1:5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1:5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1:5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1:5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1:5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1:5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1:5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1:5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1:5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1:5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1:5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1:5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1:5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1:5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1:5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1:5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1:5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1:5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1:5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1:5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1:5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1:5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1:5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1:5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1:5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1:5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1:5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1:5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1:5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1:5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1:5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1:5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1:5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1:5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1:5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1:5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1:5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1:5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1:5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1:5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1:5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1:5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1:5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1: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1:5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1:5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1:5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1:5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1:5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1:5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1:5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1:5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1:5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1:5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1:5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1:5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1:5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1:5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1:5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1:5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1:5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1:5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1:5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1:5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1:5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1:5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1:5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1:5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1:5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1:5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1:5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1:5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1:5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1:5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1:5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1:5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1:5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1:5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1:5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1:5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1:5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1:5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1:5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1:5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1:5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1:5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1:5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1:5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1:5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1:5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1:5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1:5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1:5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1:5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1:5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1:5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1:5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1:5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1:5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1:5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1:5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1:5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1:5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1:5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1:5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1:5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1:5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1:5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1:5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1:5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1:5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1:5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1:5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1:5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1:5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1:5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1:5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1:5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1:5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1:5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1:5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1:5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1:5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1:5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1:5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1:5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1:5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1:5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1:5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1:5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1:5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1:5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1:5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1:5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1:5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1:5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1:5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1:5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1:5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1:5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1:5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1:5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1:5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1: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1:5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1:5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1:5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1:5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1:5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1:5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1:5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1:5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1:5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1:5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1:5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1:5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1:5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1:5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1:5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1:5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1:5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1:5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1:5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1:5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1:5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1:5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1:5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1:5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1:5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1:5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1:5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1:5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1:5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1:5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1:5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1:5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1:5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1:5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1:5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1:5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1:5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1:5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1:5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1:5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1:5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1:5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1:5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1:5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1:5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1:5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1:5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1:5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1:5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1:5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1:5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1:5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1:5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1:5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1:5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1:5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1:5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1:5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1:5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1:5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1:5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1:5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1:5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1:5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1:5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1:5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1:5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1:5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1:5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1:5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1:5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1:5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1:5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1:5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1:5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1:5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1:5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1:5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1:5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1:5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1:5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1:5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1:5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1:5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1:5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1:5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1:5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1:5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1:5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1:5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1:5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1:5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1:5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1:5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1:5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1:5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1:5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1:5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1:5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1: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1:5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1:5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1:5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1:5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</sheetData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Johnson (1902940)</dc:creator>
  <cp:lastModifiedBy>jbro</cp:lastModifiedBy>
  <dcterms:created xsi:type="dcterms:W3CDTF">2020-03-10T11:21:00Z</dcterms:created>
  <dcterms:modified xsi:type="dcterms:W3CDTF">2020-03-20T15:21:37Z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1033-11.2.0.9169</vt:lpwstr>
  </property>
</Properties>
</file>