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330" windowWidth="19875" windowHeight="7710"/>
  </bookViews>
  <sheets>
    <sheet name="SYGENTA" sheetId="1" r:id="rId1"/>
    <sheet name="McCAIN" sheetId="2" r:id="rId2"/>
    <sheet name="Sheet3" sheetId="3" r:id="rId3"/>
  </sheets>
  <calcPr calcId="125725"/>
</workbook>
</file>

<file path=xl/calcChain.xml><?xml version="1.0" encoding="utf-8"?>
<calcChain xmlns="http://schemas.openxmlformats.org/spreadsheetml/2006/main">
  <c r="F43" i="1"/>
  <c r="F41"/>
  <c r="F42"/>
  <c r="F40"/>
  <c r="F39"/>
  <c r="F38"/>
  <c r="F36"/>
  <c r="F37"/>
  <c r="F35"/>
  <c r="D11"/>
  <c r="C20"/>
  <c r="D20" s="1"/>
  <c r="C19"/>
  <c r="D19" s="1"/>
  <c r="C18"/>
  <c r="D18" s="1"/>
  <c r="C17"/>
  <c r="D17" s="1"/>
  <c r="C16"/>
  <c r="D16" s="1"/>
  <c r="C15"/>
  <c r="D15" s="1"/>
  <c r="C14"/>
  <c r="D14" s="1"/>
  <c r="C13"/>
  <c r="D13" s="1"/>
  <c r="C12"/>
  <c r="D12" s="1"/>
  <c r="D22" l="1"/>
  <c r="J11"/>
  <c r="I20"/>
  <c r="J20" s="1"/>
  <c r="I19"/>
  <c r="J19" s="1"/>
  <c r="I18"/>
  <c r="J18" s="1"/>
  <c r="I17"/>
  <c r="J17" s="1"/>
  <c r="I16"/>
  <c r="J16" s="1"/>
  <c r="I15"/>
  <c r="J15" s="1"/>
  <c r="I14"/>
  <c r="J14" s="1"/>
  <c r="I13"/>
  <c r="J13" s="1"/>
  <c r="I12"/>
  <c r="J12" s="1"/>
  <c r="G43"/>
  <c r="G42"/>
  <c r="G41"/>
  <c r="G40"/>
  <c r="G39"/>
  <c r="G38"/>
  <c r="G37"/>
  <c r="G36"/>
  <c r="G35"/>
  <c r="G34"/>
  <c r="C35" i="2"/>
  <c r="E35" s="1"/>
  <c r="C34"/>
  <c r="E34" s="1"/>
  <c r="C33"/>
  <c r="E33" s="1"/>
  <c r="C32"/>
  <c r="E32" s="1"/>
  <c r="C31"/>
  <c r="E31" s="1"/>
  <c r="E30"/>
  <c r="C16"/>
  <c r="E16" s="1"/>
  <c r="C15"/>
  <c r="E15" s="1"/>
  <c r="C14"/>
  <c r="E14" s="1"/>
  <c r="C13"/>
  <c r="E13" s="1"/>
  <c r="C12"/>
  <c r="E12" s="1"/>
  <c r="E11"/>
  <c r="F20" i="1"/>
  <c r="G20" s="1"/>
  <c r="F19"/>
  <c r="G19" s="1"/>
  <c r="F18"/>
  <c r="G18" s="1"/>
  <c r="F17"/>
  <c r="G17" s="1"/>
  <c r="F16"/>
  <c r="G16" s="1"/>
  <c r="F15"/>
  <c r="G15" s="1"/>
  <c r="F14"/>
  <c r="G14" s="1"/>
  <c r="F13"/>
  <c r="G13" s="1"/>
  <c r="F12"/>
  <c r="G12" s="1"/>
  <c r="G11"/>
  <c r="G22" l="1"/>
  <c r="J22"/>
  <c r="G45"/>
  <c r="E37" i="2"/>
  <c r="E18"/>
</calcChain>
</file>

<file path=xl/sharedStrings.xml><?xml version="1.0" encoding="utf-8"?>
<sst xmlns="http://schemas.openxmlformats.org/spreadsheetml/2006/main" count="45" uniqueCount="27">
  <si>
    <t>SYGENTA ANSWER - CALCULATION OF IRR</t>
  </si>
  <si>
    <t>NPV using 20% DF</t>
  </si>
  <si>
    <t>Lets try DF of 60%</t>
  </si>
  <si>
    <t>Time</t>
  </si>
  <si>
    <t>60% DF</t>
  </si>
  <si>
    <t>PV</t>
  </si>
  <si>
    <t>Cashflow</t>
  </si>
  <si>
    <t>IRR</t>
  </si>
  <si>
    <t>=</t>
  </si>
  <si>
    <t>+</t>
  </si>
  <si>
    <t>*</t>
  </si>
  <si>
    <t>MC CAIN ANSWER - CALCULATION OF IRR</t>
  </si>
  <si>
    <t>NPV using 12% DF</t>
  </si>
  <si>
    <t>0.17m</t>
  </si>
  <si>
    <t>Lets try DF of 13%</t>
  </si>
  <si>
    <t>0.17-+ 0.09</t>
  </si>
  <si>
    <t>13% DF</t>
  </si>
  <si>
    <t>PROOF</t>
  </si>
  <si>
    <t>12.65% DF</t>
  </si>
  <si>
    <t>95%DF</t>
  </si>
  <si>
    <t>20%DF</t>
  </si>
  <si>
    <t>570.81+2.73</t>
  </si>
  <si>
    <t>94.64% DF</t>
  </si>
  <si>
    <t xml:space="preserve">I have reworked my answer as attached. My original calculation didn't take the NPV into the negative. However, As the discount factors here are so small, </t>
  </si>
  <si>
    <t xml:space="preserve"> from my proof isn't exact either. Mark does indeed have a slightly more accurate figure of 93.55%</t>
  </si>
  <si>
    <t>clearly this exaggerates the impact upon the answer. A 95% DF takes the NPV into the negative. However, the interpolation here gives an IRR of 94.64% which as you can see</t>
  </si>
  <si>
    <t>However, with an IRR of such magnitude, it is effectively pretty meaningless and that was the reason, I believe, that it was excluded from the case study.</t>
  </si>
</sst>
</file>

<file path=xl/styles.xml><?xml version="1.0" encoding="utf-8"?>
<styleSheet xmlns="http://schemas.openxmlformats.org/spreadsheetml/2006/main">
  <fonts count="6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1"/>
      <name val="Calibri"/>
      <family val="2"/>
      <scheme val="minor"/>
    </font>
    <font>
      <vertAlign val="subscript"/>
      <sz val="16"/>
      <name val="Calibri"/>
      <family val="2"/>
      <scheme val="minor"/>
    </font>
    <font>
      <sz val="16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0">
    <xf numFmtId="0" fontId="0" fillId="0" borderId="0" xfId="0"/>
    <xf numFmtId="2" fontId="0" fillId="0" borderId="0" xfId="0" applyNumberFormat="1"/>
    <xf numFmtId="2" fontId="1" fillId="0" borderId="1" xfId="0" applyNumberFormat="1" applyFont="1" applyBorder="1"/>
    <xf numFmtId="0" fontId="1" fillId="0" borderId="0" xfId="0" applyFont="1"/>
    <xf numFmtId="0" fontId="0" fillId="0" borderId="0" xfId="0" applyAlignment="1">
      <alignment horizontal="center"/>
    </xf>
    <xf numFmtId="10" fontId="1" fillId="0" borderId="0" xfId="0" applyNumberFormat="1" applyFont="1"/>
    <xf numFmtId="0" fontId="2" fillId="0" borderId="0" xfId="0" applyFont="1"/>
    <xf numFmtId="0" fontId="3" fillId="0" borderId="0" xfId="0" applyFont="1"/>
    <xf numFmtId="0" fontId="4" fillId="0" borderId="0" xfId="0" applyFont="1"/>
    <xf numFmtId="0" fontId="5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50"/>
  <sheetViews>
    <sheetView tabSelected="1" topLeftCell="A32" workbookViewId="0">
      <selection activeCell="A51" sqref="A51"/>
    </sheetView>
  </sheetViews>
  <sheetFormatPr defaultRowHeight="15"/>
  <sheetData>
    <row r="1" spans="1:10" ht="18.75">
      <c r="A1" s="6" t="s">
        <v>0</v>
      </c>
    </row>
    <row r="4" spans="1:10">
      <c r="A4" t="s">
        <v>1</v>
      </c>
    </row>
    <row r="6" spans="1:10">
      <c r="A6" t="s">
        <v>2</v>
      </c>
    </row>
    <row r="9" spans="1:10">
      <c r="A9" t="s">
        <v>3</v>
      </c>
      <c r="B9" t="s">
        <v>6</v>
      </c>
      <c r="C9" t="s">
        <v>20</v>
      </c>
      <c r="D9" t="s">
        <v>5</v>
      </c>
      <c r="F9" t="s">
        <v>4</v>
      </c>
      <c r="G9" t="s">
        <v>5</v>
      </c>
      <c r="I9" t="s">
        <v>19</v>
      </c>
      <c r="J9" t="s">
        <v>5</v>
      </c>
    </row>
    <row r="11" spans="1:10">
      <c r="A11">
        <v>0</v>
      </c>
      <c r="B11">
        <v>-150</v>
      </c>
      <c r="C11">
        <v>1</v>
      </c>
      <c r="D11">
        <f>B11*C11</f>
        <v>-150</v>
      </c>
      <c r="F11">
        <v>1</v>
      </c>
      <c r="G11" s="1">
        <f>B11*F11</f>
        <v>-150</v>
      </c>
      <c r="I11">
        <v>1</v>
      </c>
      <c r="J11">
        <f t="shared" ref="J11:J20" si="0">B11*I11</f>
        <v>-150</v>
      </c>
    </row>
    <row r="12" spans="1:10">
      <c r="A12">
        <v>1</v>
      </c>
      <c r="B12">
        <v>80</v>
      </c>
      <c r="C12">
        <f>1/1.2</f>
        <v>0.83333333333333337</v>
      </c>
      <c r="D12">
        <f t="shared" ref="D12:D20" si="1">B12*C12</f>
        <v>66.666666666666671</v>
      </c>
      <c r="F12">
        <f>1/1.6</f>
        <v>0.625</v>
      </c>
      <c r="G12" s="1">
        <f t="shared" ref="G12:G20" si="2">B12*F12</f>
        <v>50</v>
      </c>
      <c r="I12">
        <f>1/1.95</f>
        <v>0.51282051282051289</v>
      </c>
      <c r="J12">
        <f t="shared" si="0"/>
        <v>41.025641025641029</v>
      </c>
    </row>
    <row r="13" spans="1:10">
      <c r="A13">
        <v>2</v>
      </c>
      <c r="B13">
        <v>185</v>
      </c>
      <c r="C13">
        <f>1/1.2/1.2</f>
        <v>0.69444444444444453</v>
      </c>
      <c r="D13">
        <f t="shared" si="1"/>
        <v>128.47222222222223</v>
      </c>
      <c r="F13">
        <f>1/1.6/1.6</f>
        <v>0.390625</v>
      </c>
      <c r="G13" s="1">
        <f t="shared" si="2"/>
        <v>72.265625</v>
      </c>
      <c r="I13">
        <f>1/1.95/1.95</f>
        <v>0.2629848783694938</v>
      </c>
      <c r="J13">
        <f t="shared" si="0"/>
        <v>48.652202498356353</v>
      </c>
    </row>
    <row r="14" spans="1:10">
      <c r="A14">
        <v>3</v>
      </c>
      <c r="B14">
        <v>210</v>
      </c>
      <c r="C14">
        <f>1/1.2/1.2/1.2</f>
        <v>0.57870370370370383</v>
      </c>
      <c r="D14">
        <f t="shared" si="1"/>
        <v>121.5277777777778</v>
      </c>
      <c r="F14">
        <f>1/1.6/1.6/1.6</f>
        <v>0.244140625</v>
      </c>
      <c r="G14" s="1">
        <f t="shared" si="2"/>
        <v>51.26953125</v>
      </c>
      <c r="I14">
        <f>1/1.95/1.95/1.95</f>
        <v>0.134864040189484</v>
      </c>
      <c r="J14">
        <f t="shared" si="0"/>
        <v>28.321448439791642</v>
      </c>
    </row>
    <row r="15" spans="1:10">
      <c r="A15">
        <v>4</v>
      </c>
      <c r="B15">
        <v>210</v>
      </c>
      <c r="C15">
        <f>1/1.2/1.2/1.2/1.2</f>
        <v>0.48225308641975323</v>
      </c>
      <c r="D15">
        <f t="shared" si="1"/>
        <v>101.27314814814818</v>
      </c>
      <c r="F15">
        <f>1/1.6/1.6/1.6/1.6</f>
        <v>0.152587890625</v>
      </c>
      <c r="G15" s="1">
        <f t="shared" si="2"/>
        <v>32.04345703125</v>
      </c>
      <c r="I15">
        <f>1/1.95/1.95/1.95/1.95</f>
        <v>6.9161046251017433E-2</v>
      </c>
      <c r="J15">
        <f t="shared" si="0"/>
        <v>14.52381971271366</v>
      </c>
    </row>
    <row r="16" spans="1:10">
      <c r="A16">
        <v>5</v>
      </c>
      <c r="B16">
        <v>210</v>
      </c>
      <c r="C16">
        <f>1/1.2/1.2/1.2/1.2/1.2</f>
        <v>0.40187757201646102</v>
      </c>
      <c r="D16">
        <f t="shared" si="1"/>
        <v>84.394290123456813</v>
      </c>
      <c r="F16">
        <f>1/1.6/1.6/1.6/1.6/1.6</f>
        <v>9.5367431640625E-2</v>
      </c>
      <c r="G16" s="1">
        <f t="shared" si="2"/>
        <v>20.02716064453125</v>
      </c>
      <c r="I16">
        <f>1/1.95/1.95/1.95/1.95/1.95</f>
        <v>3.5467203205649965E-2</v>
      </c>
      <c r="J16">
        <f t="shared" si="0"/>
        <v>7.4481126731864924</v>
      </c>
    </row>
    <row r="17" spans="1:12">
      <c r="A17">
        <v>6</v>
      </c>
      <c r="B17">
        <v>210</v>
      </c>
      <c r="C17">
        <f>1/1.2/1.2/1.2/1.2/1.2/1.2</f>
        <v>0.33489797668038418</v>
      </c>
      <c r="D17">
        <f t="shared" si="1"/>
        <v>70.328575102880677</v>
      </c>
      <c r="F17">
        <f>1/1.6/1.6/1.6/1.6/1.6/1.6</f>
        <v>5.9604644775390625E-2</v>
      </c>
      <c r="G17" s="1">
        <f t="shared" si="2"/>
        <v>12.516975402832031</v>
      </c>
      <c r="I17">
        <f>1/1.95/1.95/1.95/1.95/1.95/1.95</f>
        <v>1.8188309336230751E-2</v>
      </c>
      <c r="J17">
        <f t="shared" si="0"/>
        <v>3.8195449606084577</v>
      </c>
    </row>
    <row r="18" spans="1:12">
      <c r="A18">
        <v>7</v>
      </c>
      <c r="B18">
        <v>210</v>
      </c>
      <c r="C18">
        <f>1/1.2/1.2/1.2/1.2/1.2/1.2/1.2</f>
        <v>0.27908164723365347</v>
      </c>
      <c r="D18">
        <f t="shared" si="1"/>
        <v>58.607145919067229</v>
      </c>
      <c r="F18">
        <f>1/1.6/1.6/1.6/1.6/1.6/1.6/1.6</f>
        <v>3.7252902984619141E-2</v>
      </c>
      <c r="G18" s="1">
        <f t="shared" si="2"/>
        <v>7.8231096267700195</v>
      </c>
      <c r="I18">
        <f>1/1.95/1.95/1.95/1.95/1.95/1.95/1.95</f>
        <v>9.327338121143976E-3</v>
      </c>
      <c r="J18">
        <f t="shared" si="0"/>
        <v>1.958741005440235</v>
      </c>
    </row>
    <row r="19" spans="1:12">
      <c r="A19">
        <v>8</v>
      </c>
      <c r="B19">
        <v>210</v>
      </c>
      <c r="C19">
        <f>1/1.2/1.2/1.2/1.2/1.2/1.2/1.2/1.2</f>
        <v>0.2325680393613779</v>
      </c>
      <c r="D19">
        <f t="shared" si="1"/>
        <v>48.839288265889358</v>
      </c>
      <c r="F19">
        <f>1/1.6/1.6/1.6/1.6/1.6/1.6/1.6/1.6</f>
        <v>2.3283064365386963E-2</v>
      </c>
      <c r="G19" s="1">
        <f t="shared" si="2"/>
        <v>4.8894435167312622</v>
      </c>
      <c r="I19">
        <f>1/1.95/1.95/1.95/1.95/1.95/1.95/1.95/1.95</f>
        <v>4.7832503185353727E-3</v>
      </c>
      <c r="J19">
        <f t="shared" si="0"/>
        <v>1.0044825668924282</v>
      </c>
    </row>
    <row r="20" spans="1:12">
      <c r="A20">
        <v>9</v>
      </c>
      <c r="B20">
        <v>210</v>
      </c>
      <c r="C20">
        <f>1/1.2/1.2/1.2/1.2/1.2/1.2/1.2/1.2/1.2</f>
        <v>0.19380669946781492</v>
      </c>
      <c r="D20">
        <f t="shared" si="1"/>
        <v>40.699406888241136</v>
      </c>
      <c r="F20">
        <f>1/1.6/1.6/1.6/1.6/1.6/1.6/1.6/1.6/1.6</f>
        <v>1.4551915228366852E-2</v>
      </c>
      <c r="G20" s="1">
        <f t="shared" si="2"/>
        <v>3.0559021979570389</v>
      </c>
      <c r="I20">
        <f>1/1.95/1.95/1.95/1.95/1.95/1.95/1.95/1.95/1.95</f>
        <v>2.4529488813001912E-3</v>
      </c>
      <c r="J20">
        <f t="shared" si="0"/>
        <v>0.51511926507304018</v>
      </c>
    </row>
    <row r="21" spans="1:12">
      <c r="G21" s="1"/>
    </row>
    <row r="22" spans="1:12">
      <c r="D22" s="2">
        <f>SUM(D11:D21)</f>
        <v>570.80852111435013</v>
      </c>
      <c r="G22" s="2">
        <f>SUM(G11:G21)</f>
        <v>103.8912046700716</v>
      </c>
      <c r="J22" s="2">
        <f>SUM(J11:J21)</f>
        <v>-2.7308878522966662</v>
      </c>
    </row>
    <row r="26" spans="1:12">
      <c r="B26" t="s">
        <v>7</v>
      </c>
      <c r="F26" t="s">
        <v>8</v>
      </c>
      <c r="G26" s="4" t="s">
        <v>9</v>
      </c>
      <c r="H26" s="4">
        <v>570.80999999999995</v>
      </c>
      <c r="I26" s="4" t="s">
        <v>10</v>
      </c>
      <c r="J26" s="4">
        <v>75</v>
      </c>
      <c r="K26" t="s">
        <v>8</v>
      </c>
      <c r="L26" s="5">
        <v>0.94640000000000002</v>
      </c>
    </row>
    <row r="27" spans="1:12">
      <c r="G27" s="4"/>
      <c r="H27" s="4" t="s">
        <v>21</v>
      </c>
      <c r="I27" s="4"/>
      <c r="J27" s="4"/>
    </row>
    <row r="29" spans="1:12">
      <c r="A29" s="3" t="s">
        <v>17</v>
      </c>
    </row>
    <row r="30" spans="1:12">
      <c r="A30" s="3"/>
    </row>
    <row r="31" spans="1:12">
      <c r="A31" s="3"/>
    </row>
    <row r="32" spans="1:12">
      <c r="A32" t="s">
        <v>3</v>
      </c>
      <c r="B32" t="s">
        <v>6</v>
      </c>
      <c r="F32" t="s">
        <v>22</v>
      </c>
      <c r="G32" t="s">
        <v>5</v>
      </c>
    </row>
    <row r="34" spans="1:7">
      <c r="A34">
        <v>0</v>
      </c>
      <c r="B34">
        <v>-150</v>
      </c>
      <c r="F34">
        <v>1</v>
      </c>
      <c r="G34" s="1">
        <f>B34*F34</f>
        <v>-150</v>
      </c>
    </row>
    <row r="35" spans="1:7">
      <c r="A35">
        <v>1</v>
      </c>
      <c r="B35">
        <v>80</v>
      </c>
      <c r="F35">
        <f>1/1.9464</f>
        <v>0.5137690094533498</v>
      </c>
      <c r="G35" s="1">
        <f t="shared" ref="G35:G43" si="3">B35*F35</f>
        <v>41.101520756267988</v>
      </c>
    </row>
    <row r="36" spans="1:7">
      <c r="A36">
        <v>2</v>
      </c>
      <c r="B36">
        <v>185</v>
      </c>
      <c r="F36">
        <f>1/1.9464/1.9464</f>
        <v>0.26395859507467623</v>
      </c>
      <c r="G36" s="1">
        <f t="shared" si="3"/>
        <v>48.832340088815101</v>
      </c>
    </row>
    <row r="37" spans="1:7">
      <c r="A37">
        <v>3</v>
      </c>
      <c r="B37">
        <v>210</v>
      </c>
      <c r="F37">
        <f>1/1.9464/1.9464/1.9464</f>
        <v>0.13561374592821426</v>
      </c>
      <c r="G37" s="1">
        <f t="shared" si="3"/>
        <v>28.478886644924994</v>
      </c>
    </row>
    <row r="38" spans="1:7">
      <c r="A38">
        <v>4</v>
      </c>
      <c r="B38">
        <v>210</v>
      </c>
      <c r="F38">
        <f>1/1.9464/1.9464/1.9464/1.9464</f>
        <v>6.9674139913796895E-2</v>
      </c>
      <c r="G38" s="1">
        <f t="shared" si="3"/>
        <v>14.631569381897348</v>
      </c>
    </row>
    <row r="39" spans="1:7">
      <c r="A39">
        <v>5</v>
      </c>
      <c r="B39">
        <v>210</v>
      </c>
      <c r="F39">
        <f>1/1.9464/1.9464/1.9464/1.9464/1.9464</f>
        <v>3.5796413848025531E-2</v>
      </c>
      <c r="G39" s="1">
        <f t="shared" si="3"/>
        <v>7.5172469080853617</v>
      </c>
    </row>
    <row r="40" spans="1:7">
      <c r="A40">
        <v>6</v>
      </c>
      <c r="B40">
        <v>210</v>
      </c>
      <c r="F40">
        <f>1/1.9464/1.9464/1.9464/1.9464/1.9464/1.9464</f>
        <v>1.8391088084682251E-2</v>
      </c>
      <c r="G40" s="1">
        <f t="shared" si="3"/>
        <v>3.8621284977832726</v>
      </c>
    </row>
    <row r="41" spans="1:7">
      <c r="A41">
        <v>7</v>
      </c>
      <c r="B41">
        <v>210</v>
      </c>
      <c r="F41">
        <f>1/1.9464/1.9464/1.9464/1.9464/1.9464/1.9464/1.9464</f>
        <v>9.4487711080365033E-3</v>
      </c>
      <c r="G41" s="1">
        <f t="shared" si="3"/>
        <v>1.9842419326876657</v>
      </c>
    </row>
    <row r="42" spans="1:7">
      <c r="A42">
        <v>8</v>
      </c>
      <c r="B42">
        <v>210</v>
      </c>
      <c r="F42">
        <f>1/1.9464/1.9464/1.9464/1.9464/1.9464/1.9464/1.9464/1.9464</f>
        <v>4.8544857727273443E-3</v>
      </c>
      <c r="G42" s="1">
        <f t="shared" si="3"/>
        <v>1.0194420122727423</v>
      </c>
    </row>
    <row r="43" spans="1:7">
      <c r="A43">
        <v>9</v>
      </c>
      <c r="B43">
        <v>210</v>
      </c>
      <c r="F43">
        <f>1/1.9464/1.9464/1.9464/1.9464/1.9464/1.9464/1.9464/1.9464/1.9464</f>
        <v>2.494084346859507E-3</v>
      </c>
      <c r="G43" s="1">
        <f t="shared" si="3"/>
        <v>0.52375771284049644</v>
      </c>
    </row>
    <row r="44" spans="1:7">
      <c r="G44" s="1"/>
    </row>
    <row r="45" spans="1:7">
      <c r="G45" s="2">
        <f>SUM(G34:G44)</f>
        <v>-2.0488660644250309</v>
      </c>
    </row>
    <row r="47" spans="1:7" s="9" customFormat="1" ht="24">
      <c r="A47" s="8" t="s">
        <v>23</v>
      </c>
    </row>
    <row r="48" spans="1:7" s="7" customFormat="1">
      <c r="A48" s="7" t="s">
        <v>25</v>
      </c>
    </row>
    <row r="49" spans="1:1" s="7" customFormat="1">
      <c r="A49" s="7" t="s">
        <v>24</v>
      </c>
    </row>
    <row r="50" spans="1:1" s="9" customFormat="1" ht="13.5" customHeight="1">
      <c r="A50" s="8" t="s">
        <v>26</v>
      </c>
    </row>
  </sheetData>
  <pageMargins left="0.7" right="0.7" top="0.75" bottom="0.75" header="0.3" footer="0.3"/>
  <pageSetup paperSize="9" orientation="portrait" horizontalDpi="360" verticalDpi="36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J37"/>
  <sheetViews>
    <sheetView topLeftCell="A7" workbookViewId="0">
      <selection activeCell="C36" sqref="C36"/>
    </sheetView>
  </sheetViews>
  <sheetFormatPr defaultRowHeight="15"/>
  <sheetData>
    <row r="1" spans="1:5" ht="18.75">
      <c r="A1" s="6" t="s">
        <v>11</v>
      </c>
    </row>
    <row r="4" spans="1:5">
      <c r="A4" t="s">
        <v>12</v>
      </c>
      <c r="D4" s="3" t="s">
        <v>13</v>
      </c>
    </row>
    <row r="6" spans="1:5">
      <c r="A6" t="s">
        <v>14</v>
      </c>
    </row>
    <row r="9" spans="1:5">
      <c r="A9" t="s">
        <v>3</v>
      </c>
      <c r="B9" t="s">
        <v>6</v>
      </c>
      <c r="C9" t="s">
        <v>16</v>
      </c>
      <c r="E9" t="s">
        <v>5</v>
      </c>
    </row>
    <row r="11" spans="1:5">
      <c r="A11">
        <v>0</v>
      </c>
      <c r="B11">
        <v>-10</v>
      </c>
      <c r="C11">
        <v>1</v>
      </c>
      <c r="E11" s="1">
        <f>B11*C11</f>
        <v>-10</v>
      </c>
    </row>
    <row r="12" spans="1:5">
      <c r="A12">
        <v>1</v>
      </c>
      <c r="B12">
        <v>2.5</v>
      </c>
      <c r="C12">
        <f>1/1.13</f>
        <v>0.88495575221238942</v>
      </c>
      <c r="E12" s="1">
        <f t="shared" ref="E12:E16" si="0">B12*C12</f>
        <v>2.2123893805309738</v>
      </c>
    </row>
    <row r="13" spans="1:5">
      <c r="A13">
        <v>2</v>
      </c>
      <c r="B13">
        <v>2.7</v>
      </c>
      <c r="C13">
        <f>1/1.13/1.13</f>
        <v>0.783146683373796</v>
      </c>
      <c r="E13" s="1">
        <f t="shared" si="0"/>
        <v>2.1144960451092492</v>
      </c>
    </row>
    <row r="14" spans="1:5">
      <c r="A14">
        <v>3</v>
      </c>
      <c r="B14">
        <v>2.9</v>
      </c>
      <c r="C14">
        <f>1/1.13/1.13/1.13</f>
        <v>0.69305016227769567</v>
      </c>
      <c r="E14" s="1">
        <f t="shared" si="0"/>
        <v>2.0098454706053173</v>
      </c>
    </row>
    <row r="15" spans="1:5">
      <c r="A15">
        <v>4</v>
      </c>
      <c r="B15">
        <v>3</v>
      </c>
      <c r="C15">
        <f>1/1.13/1.13/1.13/1.13</f>
        <v>0.61331872767937679</v>
      </c>
      <c r="E15" s="1">
        <f t="shared" si="0"/>
        <v>1.8399561830381304</v>
      </c>
    </row>
    <row r="16" spans="1:5">
      <c r="A16">
        <v>5</v>
      </c>
      <c r="B16">
        <v>3.2</v>
      </c>
      <c r="C16">
        <f>1/1.13/1.13/1.13/1.13/1.13</f>
        <v>0.5427599359994485</v>
      </c>
      <c r="E16" s="1">
        <f t="shared" si="0"/>
        <v>1.7368317951982353</v>
      </c>
    </row>
    <row r="17" spans="1:10">
      <c r="E17" s="1"/>
    </row>
    <row r="18" spans="1:10">
      <c r="E18" s="2">
        <f>SUM(E11:E17)</f>
        <v>-8.6481125518094615E-2</v>
      </c>
    </row>
    <row r="22" spans="1:10">
      <c r="B22" t="s">
        <v>7</v>
      </c>
      <c r="C22" t="s">
        <v>8</v>
      </c>
      <c r="D22" s="4">
        <v>12</v>
      </c>
      <c r="E22" s="4" t="s">
        <v>9</v>
      </c>
      <c r="F22" s="4">
        <v>0.17</v>
      </c>
      <c r="G22" s="4" t="s">
        <v>10</v>
      </c>
      <c r="H22" s="4">
        <v>1</v>
      </c>
      <c r="I22" t="s">
        <v>8</v>
      </c>
      <c r="J22" s="5">
        <v>0.1265</v>
      </c>
    </row>
    <row r="23" spans="1:10">
      <c r="D23" s="4"/>
      <c r="E23" s="4"/>
      <c r="F23" s="4" t="s">
        <v>15</v>
      </c>
      <c r="G23" s="4"/>
      <c r="H23" s="4"/>
    </row>
    <row r="25" spans="1:10">
      <c r="A25" s="3" t="s">
        <v>17</v>
      </c>
    </row>
    <row r="26" spans="1:10">
      <c r="A26" s="3"/>
    </row>
    <row r="27" spans="1:10">
      <c r="A27" s="3"/>
    </row>
    <row r="28" spans="1:10">
      <c r="A28" t="s">
        <v>3</v>
      </c>
      <c r="B28" t="s">
        <v>6</v>
      </c>
      <c r="C28" t="s">
        <v>18</v>
      </c>
      <c r="E28" t="s">
        <v>5</v>
      </c>
    </row>
    <row r="30" spans="1:10">
      <c r="A30">
        <v>0</v>
      </c>
      <c r="B30">
        <v>-10</v>
      </c>
      <c r="C30">
        <v>1</v>
      </c>
      <c r="E30" s="1">
        <f>B30*C30</f>
        <v>-10</v>
      </c>
    </row>
    <row r="31" spans="1:10">
      <c r="A31">
        <v>1</v>
      </c>
      <c r="B31">
        <v>2.5</v>
      </c>
      <c r="C31">
        <f>1/1.1265</f>
        <v>0.88770528184642694</v>
      </c>
      <c r="E31" s="1">
        <f t="shared" ref="E31:E35" si="1">B31*C31</f>
        <v>2.2192632046160674</v>
      </c>
    </row>
    <row r="32" spans="1:10">
      <c r="A32">
        <v>2</v>
      </c>
      <c r="B32">
        <v>2.7</v>
      </c>
      <c r="C32">
        <f>1/1.1265/1.1265</f>
        <v>0.78802066741804433</v>
      </c>
      <c r="E32" s="1">
        <f t="shared" si="1"/>
        <v>2.1276558020287197</v>
      </c>
    </row>
    <row r="33" spans="1:5">
      <c r="A33">
        <v>3</v>
      </c>
      <c r="B33">
        <v>2.9</v>
      </c>
      <c r="C33">
        <f>1/1.1265/1.1265/1.1265</f>
        <v>0.69953010867114451</v>
      </c>
      <c r="E33" s="1">
        <f t="shared" si="1"/>
        <v>2.0286373151463191</v>
      </c>
    </row>
    <row r="34" spans="1:5">
      <c r="A34">
        <v>4</v>
      </c>
      <c r="B34">
        <v>3</v>
      </c>
      <c r="C34">
        <f>1/1.1265/1.1265/1.1265/1.1265</f>
        <v>0.62097657227797998</v>
      </c>
      <c r="E34" s="1">
        <f t="shared" si="1"/>
        <v>1.86292971683394</v>
      </c>
    </row>
    <row r="35" spans="1:5">
      <c r="A35">
        <v>5</v>
      </c>
      <c r="B35">
        <v>3.2</v>
      </c>
      <c r="C35">
        <f>1/1.1265/1.1265/1.1265/1.1265/1.1265</f>
        <v>0.55124418311405232</v>
      </c>
      <c r="E35" s="1">
        <f t="shared" si="1"/>
        <v>1.7639813859649676</v>
      </c>
    </row>
    <row r="36" spans="1:5">
      <c r="E36" s="1"/>
    </row>
    <row r="37" spans="1:5">
      <c r="E37" s="2">
        <f>SUM(E30:E36)</f>
        <v>2.4674245900142555E-3</v>
      </c>
    </row>
  </sheetData>
  <pageMargins left="0.7" right="0.7" top="0.75" bottom="0.75" header="0.3" footer="0.3"/>
  <pageSetup paperSize="9" orientation="portrait" horizontalDpi="360" verticalDpi="36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SYGENTA</vt:lpstr>
      <vt:lpstr>McCAIN</vt:lpstr>
      <vt:lpstr>Sheet3</vt:lpstr>
    </vt:vector>
  </TitlesOfParts>
  <Company>Swansea Metropolitan University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2017-12-06T10:52:01Z</dcterms:created>
  <dcterms:modified xsi:type="dcterms:W3CDTF">2017-12-07T16:52:47Z</dcterms:modified>
</cp:coreProperties>
</file>