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WTSD\Motorcycle Technology\"/>
    </mc:Choice>
  </mc:AlternateContent>
  <xr:revisionPtr revIDLastSave="0" documentId="13_ncr:1_{F6845C64-9B9C-414A-AB77-75CD7CE9518E}" xr6:coauthVersionLast="45" xr6:coauthVersionMax="45" xr10:uidLastSave="{00000000-0000-0000-0000-000000000000}"/>
  <bookViews>
    <workbookView xWindow="-108" yWindow="-108" windowWidth="23256" windowHeight="12576" xr2:uid="{90027C2E-D3E0-4201-AEF4-C083990BDC2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1" l="1"/>
  <c r="L7" i="1"/>
  <c r="N13" i="1" s="1"/>
  <c r="C7" i="1"/>
  <c r="E11" i="1" s="1"/>
  <c r="M13" i="1"/>
  <c r="O19" i="1"/>
  <c r="M19" i="1"/>
  <c r="O17" i="1"/>
  <c r="O18" i="1" s="1"/>
  <c r="P18" i="1" s="1"/>
  <c r="M17" i="1"/>
  <c r="O15" i="1"/>
  <c r="M15" i="1"/>
  <c r="O13" i="1"/>
  <c r="O11" i="1"/>
  <c r="O12" i="1" s="1"/>
  <c r="P12" i="1" s="1"/>
  <c r="M11" i="1"/>
  <c r="N15" i="1" l="1"/>
  <c r="N19" i="1"/>
  <c r="N17" i="1"/>
  <c r="O14" i="1"/>
  <c r="P14" i="1" s="1"/>
  <c r="O16" i="1"/>
  <c r="P16" i="1" s="1"/>
  <c r="F21" i="1"/>
  <c r="F19" i="1"/>
  <c r="F20" i="1" s="1"/>
  <c r="G20" i="1" s="1"/>
  <c r="F17" i="1"/>
  <c r="F18" i="1" s="1"/>
  <c r="G18" i="1" s="1"/>
  <c r="F15" i="1"/>
  <c r="F16" i="1" s="1"/>
  <c r="G16" i="1" s="1"/>
  <c r="F13" i="1"/>
  <c r="F14" i="1" s="1"/>
  <c r="G14" i="1" s="1"/>
  <c r="F11" i="1"/>
  <c r="F12" i="1" s="1"/>
  <c r="G12" i="1" s="1"/>
  <c r="E19" i="1"/>
  <c r="H26" i="1"/>
  <c r="D13" i="1"/>
  <c r="D15" i="1"/>
  <c r="D17" i="1"/>
  <c r="D19" i="1"/>
  <c r="D21" i="1"/>
  <c r="D11" i="1"/>
  <c r="E13" i="1" l="1"/>
  <c r="E15" i="1"/>
  <c r="E17" i="1"/>
  <c r="E2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Rhys Williams</author>
  </authors>
  <commentList>
    <comment ref="B7" authorId="0" shapeId="0" xr:uid="{00148FDF-5B18-46EA-8BDF-48EA08C21954}">
      <text>
        <r>
          <rPr>
            <b/>
            <sz val="9"/>
            <color indexed="81"/>
            <rFont val="Tahoma"/>
            <family val="2"/>
          </rPr>
          <t>Rhys Williams: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" authorId="0" shapeId="0" xr:uid="{A654EA3B-5B27-4D01-868B-150CD5C42818}">
      <text>
        <r>
          <rPr>
            <b/>
            <sz val="9"/>
            <color indexed="81"/>
            <rFont val="Tahoma"/>
            <family val="2"/>
          </rPr>
          <t>Rhys Williams: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<sst xmlns="http://schemas.openxmlformats.org/spreadsheetml/2006/main" count="47" uniqueCount="30">
  <si>
    <t>Gear Calc</t>
  </si>
  <si>
    <t>Primary</t>
  </si>
  <si>
    <t>Final</t>
  </si>
  <si>
    <t>Diam</t>
  </si>
  <si>
    <t>RPM</t>
  </si>
  <si>
    <t>Ratios</t>
  </si>
  <si>
    <t>1st</t>
  </si>
  <si>
    <t>2nd</t>
  </si>
  <si>
    <t>3rd</t>
  </si>
  <si>
    <t>4th</t>
  </si>
  <si>
    <t>6th</t>
  </si>
  <si>
    <t>5th</t>
  </si>
  <si>
    <t>List</t>
  </si>
  <si>
    <t>Tyres</t>
  </si>
  <si>
    <t>Bridgetsone</t>
  </si>
  <si>
    <t>Revs</t>
  </si>
  <si>
    <t>Falls</t>
  </si>
  <si>
    <t>Main Shaft</t>
  </si>
  <si>
    <t>Counter Shaft</t>
  </si>
  <si>
    <t>Speeds (Km/h)</t>
  </si>
  <si>
    <t>Stock</t>
  </si>
  <si>
    <t>Stck tyre</t>
  </si>
  <si>
    <t>Diameter</t>
  </si>
  <si>
    <t>Width</t>
  </si>
  <si>
    <t>Aspect Ratio</t>
  </si>
  <si>
    <t>Rim size</t>
  </si>
  <si>
    <t>2015 Ducati Panigale 1199</t>
  </si>
  <si>
    <t>Honda CRF 450 2005</t>
  </si>
  <si>
    <t>Honda Stock</t>
  </si>
  <si>
    <t>Ducacti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</si>
</sst>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8" xfId="0" applyFont="1" applyBorder="1"/>
    <xf numFmtId="0" fontId="0" fillId="0" borderId="9" xfId="0" applyBorder="1"/>
    <xf numFmtId="0" fontId="0" fillId="0" borderId="10" xfId="0" applyBorder="1"/>
    <xf numFmtId="0" fontId="2" fillId="0" borderId="11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12" xfId="0" applyFont="1" applyBorder="1"/>
    <xf numFmtId="2" fontId="0" fillId="0" borderId="1" xfId="0" applyNumberFormat="1" applyBorder="1"/>
    <xf numFmtId="164" fontId="0" fillId="0" borderId="15" xfId="0" applyNumberFormat="1" applyBorder="1"/>
    <xf numFmtId="0" fontId="0" fillId="0" borderId="15" xfId="0" applyBorder="1"/>
    <xf numFmtId="164" fontId="0" fillId="0" borderId="16" xfId="0" applyNumberFormat="1" applyBorder="1"/>
    <xf numFmtId="0" fontId="0" fillId="0" borderId="17" xfId="0" applyBorder="1"/>
    <xf numFmtId="0" fontId="0" fillId="0" borderId="18" xfId="0" applyBorder="1"/>
    <xf numFmtId="0" fontId="0" fillId="0" borderId="0" xfId="0" applyBorder="1"/>
    <xf numFmtId="0" fontId="0" fillId="0" borderId="2" xfId="0" applyBorder="1"/>
    <xf numFmtId="0" fontId="0" fillId="0" borderId="19" xfId="0" applyBorder="1"/>
    <xf numFmtId="0" fontId="0" fillId="0" borderId="20" xfId="0" applyBorder="1"/>
    <xf numFmtId="2" fontId="0" fillId="0" borderId="13" xfId="0" applyNumberFormat="1" applyBorder="1"/>
    <xf numFmtId="0" fontId="0" fillId="0" borderId="1" xfId="0" applyFill="1" applyBorder="1"/>
    <xf numFmtId="1" fontId="5" fillId="0" borderId="1" xfId="0" applyNumberFormat="1" applyFont="1" applyBorder="1"/>
    <xf numFmtId="1" fontId="1" fillId="0" borderId="12" xfId="0" applyNumberFormat="1" applyFont="1" applyBorder="1"/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9FD65-1298-481E-B8D6-C9659F14BCCB}">
  <dimension ref="A2:P32"/>
  <sheetViews>
    <sheetView tabSelected="1" workbookViewId="0">
      <selection activeCell="K7" sqref="K7"/>
    </sheetView>
  </sheetViews>
  <sheetFormatPr defaultRowHeight="14.4" x14ac:dyDescent="0.3"/>
  <cols>
    <col min="1" max="1" width="8.77734375" bestFit="1" customWidth="1"/>
    <col min="2" max="2" width="12.21875" bestFit="1" customWidth="1"/>
    <col min="3" max="3" width="16.6640625" bestFit="1" customWidth="1"/>
    <col min="4" max="5" width="13.6640625" bestFit="1" customWidth="1"/>
    <col min="10" max="10" width="11.21875" bestFit="1" customWidth="1"/>
    <col min="11" max="11" width="12.21875" bestFit="1" customWidth="1"/>
    <col min="12" max="12" width="13.21875" customWidth="1"/>
    <col min="13" max="13" width="14.21875" customWidth="1"/>
    <col min="14" max="14" width="13.6640625" bestFit="1" customWidth="1"/>
    <col min="16" max="16" width="7.5546875" customWidth="1"/>
  </cols>
  <sheetData>
    <row r="2" spans="1:16" ht="15" thickBot="1" x14ac:dyDescent="0.35"/>
    <row r="3" spans="1:16" x14ac:dyDescent="0.3">
      <c r="A3" s="3" t="s">
        <v>0</v>
      </c>
      <c r="B3" s="4"/>
      <c r="C3" s="32" t="s">
        <v>26</v>
      </c>
      <c r="D3" s="32"/>
      <c r="E3" s="4"/>
      <c r="F3" s="4"/>
      <c r="G3" s="5"/>
      <c r="J3" s="24"/>
      <c r="K3" s="4"/>
      <c r="L3" s="32" t="s">
        <v>27</v>
      </c>
      <c r="M3" s="32"/>
      <c r="N3" s="4"/>
      <c r="O3" s="4"/>
      <c r="P3" s="5"/>
    </row>
    <row r="4" spans="1:16" ht="15" thickBot="1" x14ac:dyDescent="0.35">
      <c r="A4" s="6"/>
      <c r="B4" s="7"/>
      <c r="C4" s="7"/>
      <c r="D4" s="7"/>
      <c r="E4" s="7"/>
      <c r="F4" s="7"/>
      <c r="G4" s="8"/>
      <c r="J4" s="6"/>
      <c r="K4" s="7"/>
      <c r="L4" s="7"/>
      <c r="M4" s="7"/>
      <c r="N4" s="7"/>
      <c r="O4" s="7"/>
      <c r="P4" s="8"/>
    </row>
    <row r="5" spans="1:16" x14ac:dyDescent="0.3">
      <c r="A5" s="9" t="s">
        <v>1</v>
      </c>
      <c r="B5" s="10">
        <v>1.77</v>
      </c>
      <c r="C5" s="10">
        <v>1</v>
      </c>
      <c r="D5" s="10"/>
      <c r="E5" s="10"/>
      <c r="F5" s="10"/>
      <c r="G5" s="11"/>
      <c r="J5" s="9" t="s">
        <v>1</v>
      </c>
      <c r="K5" s="10">
        <v>63</v>
      </c>
      <c r="L5" s="10">
        <v>23</v>
      </c>
      <c r="M5" s="10"/>
      <c r="N5" s="10"/>
      <c r="O5" s="10"/>
      <c r="P5" s="11"/>
    </row>
    <row r="6" spans="1:16" x14ac:dyDescent="0.3">
      <c r="A6" s="12" t="s">
        <v>2</v>
      </c>
      <c r="B6" s="1">
        <v>39</v>
      </c>
      <c r="C6" s="1">
        <v>15</v>
      </c>
      <c r="D6" s="1"/>
      <c r="E6" s="1"/>
      <c r="F6" s="1"/>
      <c r="G6" s="13"/>
      <c r="J6" s="12" t="s">
        <v>2</v>
      </c>
      <c r="K6" s="1">
        <v>48</v>
      </c>
      <c r="L6" s="1">
        <v>13</v>
      </c>
      <c r="M6" s="1"/>
      <c r="N6" s="1"/>
      <c r="O6" s="1"/>
      <c r="P6" s="13"/>
    </row>
    <row r="7" spans="1:16" x14ac:dyDescent="0.3">
      <c r="A7" s="12" t="s">
        <v>3</v>
      </c>
      <c r="B7" s="1" t="s">
        <v>29</v>
      </c>
      <c r="C7" s="1">
        <f>IF(B7=D26,1,0)*E26+IF(B7=D27,1,0)*E27+IF(B7=D28,1,0)*E28+IF(B7=D29,1,0)*E29</f>
        <v>0.63600000000000001</v>
      </c>
      <c r="D7" s="1"/>
      <c r="E7" s="1"/>
      <c r="F7" s="1"/>
      <c r="G7" s="13"/>
      <c r="J7" s="12" t="s">
        <v>3</v>
      </c>
      <c r="K7" s="1" t="s">
        <v>28</v>
      </c>
      <c r="L7" s="1">
        <f>IF(B7=D26,1,0)*E26+IF(B7=D27,1,0)*E27+IF(B7=D28,1,0)*E28+IF(B7=D29,1,0)*E29</f>
        <v>0.63600000000000001</v>
      </c>
      <c r="M7" s="1"/>
      <c r="N7" s="1"/>
      <c r="O7" s="1"/>
      <c r="P7" s="13"/>
    </row>
    <row r="8" spans="1:16" x14ac:dyDescent="0.3">
      <c r="A8" s="12" t="s">
        <v>4</v>
      </c>
      <c r="B8" s="1"/>
      <c r="C8" s="1">
        <v>11500</v>
      </c>
      <c r="D8" s="1"/>
      <c r="E8" s="1"/>
      <c r="F8" s="1"/>
      <c r="G8" s="13"/>
      <c r="J8" s="12" t="s">
        <v>4</v>
      </c>
      <c r="K8" s="1"/>
      <c r="L8" s="1">
        <v>9850</v>
      </c>
      <c r="M8" s="1"/>
      <c r="N8" s="1"/>
      <c r="O8" s="1"/>
      <c r="P8" s="13"/>
    </row>
    <row r="9" spans="1:16" x14ac:dyDescent="0.3">
      <c r="A9" s="12" t="s">
        <v>5</v>
      </c>
      <c r="B9" s="1"/>
      <c r="C9" s="1"/>
      <c r="D9" s="1"/>
      <c r="E9" s="1"/>
      <c r="F9" s="1"/>
      <c r="G9" s="13"/>
      <c r="J9" s="12" t="s">
        <v>5</v>
      </c>
      <c r="K9" s="1"/>
      <c r="L9" s="1"/>
      <c r="M9" s="1"/>
      <c r="N9" s="1"/>
      <c r="O9" s="1"/>
      <c r="P9" s="13"/>
    </row>
    <row r="10" spans="1:16" ht="15" thickBot="1" x14ac:dyDescent="0.35">
      <c r="A10" s="21"/>
      <c r="B10" s="22" t="s">
        <v>18</v>
      </c>
      <c r="C10" s="22" t="s">
        <v>17</v>
      </c>
      <c r="D10" s="1"/>
      <c r="E10" s="2" t="s">
        <v>19</v>
      </c>
      <c r="F10" s="2" t="s">
        <v>15</v>
      </c>
      <c r="G10" s="16" t="s">
        <v>16</v>
      </c>
      <c r="J10" s="21"/>
      <c r="K10" s="22" t="s">
        <v>18</v>
      </c>
      <c r="L10" s="22" t="s">
        <v>17</v>
      </c>
      <c r="M10" s="1"/>
      <c r="N10" s="2" t="s">
        <v>19</v>
      </c>
      <c r="O10" s="2" t="s">
        <v>15</v>
      </c>
      <c r="P10" s="16" t="s">
        <v>16</v>
      </c>
    </row>
    <row r="11" spans="1:16" x14ac:dyDescent="0.3">
      <c r="A11" s="24" t="s">
        <v>6</v>
      </c>
      <c r="B11" s="4">
        <v>37</v>
      </c>
      <c r="C11" s="5">
        <v>15</v>
      </c>
      <c r="D11" s="18">
        <f>B11/C11</f>
        <v>2.4666666666666668</v>
      </c>
      <c r="E11" s="17">
        <f>((C8*60*(C11/B11)*(C5/B5)*C7*PI())/1000)*(C6/B6)</f>
        <v>121.45041404747748</v>
      </c>
      <c r="F11" s="1">
        <f>C8</f>
        <v>11500</v>
      </c>
      <c r="G11" s="13"/>
      <c r="J11" s="24" t="s">
        <v>6</v>
      </c>
      <c r="K11" s="4">
        <v>27</v>
      </c>
      <c r="L11" s="5">
        <v>15</v>
      </c>
      <c r="M11" s="18">
        <f>K11/L11</f>
        <v>1.8</v>
      </c>
      <c r="N11" s="17">
        <f>((L8*60*(L11/K11)*(L5/K5)*L7*PI())/1000)*(L6/K6)</f>
        <v>64.865140872640069</v>
      </c>
      <c r="O11" s="1">
        <f>L8</f>
        <v>9850</v>
      </c>
      <c r="P11" s="13"/>
    </row>
    <row r="12" spans="1:16" x14ac:dyDescent="0.3">
      <c r="A12" s="25"/>
      <c r="B12" s="23"/>
      <c r="C12" s="26"/>
      <c r="D12" s="19"/>
      <c r="E12" s="1"/>
      <c r="F12" s="29">
        <f>F11*(C11/B11)*(B13/C13)</f>
        <v>8741.5540540540551</v>
      </c>
      <c r="G12" s="30">
        <f>F11-F12</f>
        <v>2758.4459459459449</v>
      </c>
      <c r="J12" s="25"/>
      <c r="K12" s="23"/>
      <c r="L12" s="26"/>
      <c r="M12" s="19"/>
      <c r="N12" s="1"/>
      <c r="O12" s="29">
        <f>O11*(L11/K11)*(K13/L13)</f>
        <v>8047.3856209150335</v>
      </c>
      <c r="P12" s="30">
        <f>O11-O12</f>
        <v>1802.6143790849665</v>
      </c>
    </row>
    <row r="13" spans="1:16" x14ac:dyDescent="0.3">
      <c r="A13" s="25" t="s">
        <v>7</v>
      </c>
      <c r="B13" s="23">
        <v>30</v>
      </c>
      <c r="C13" s="26">
        <v>16</v>
      </c>
      <c r="D13" s="18">
        <f t="shared" ref="D13:D21" si="0">B13/C13</f>
        <v>1.875</v>
      </c>
      <c r="E13" s="17">
        <f>((C8*60*(C13/B13)*(C5/B5)*C7*PI())/1000)*(C6/B6)</f>
        <v>159.77476692468142</v>
      </c>
      <c r="F13" s="1">
        <f>C8</f>
        <v>11500</v>
      </c>
      <c r="G13" s="30"/>
      <c r="J13" s="25" t="s">
        <v>7</v>
      </c>
      <c r="K13" s="23">
        <v>25</v>
      </c>
      <c r="L13" s="26">
        <v>17</v>
      </c>
      <c r="M13" s="18">
        <f t="shared" ref="M13" si="1">K13/L13</f>
        <v>1.4705882352941178</v>
      </c>
      <c r="N13" s="17">
        <f>((L8*60*(L13/K13)*(L5/K5)*L7*PI())/1000)*(L6/K6)</f>
        <v>79.394932428111446</v>
      </c>
      <c r="O13" s="1">
        <f>L8</f>
        <v>9850</v>
      </c>
      <c r="P13" s="30"/>
    </row>
    <row r="14" spans="1:16" x14ac:dyDescent="0.3">
      <c r="A14" s="25"/>
      <c r="B14" s="23"/>
      <c r="C14" s="26"/>
      <c r="D14" s="19"/>
      <c r="E14" s="1"/>
      <c r="F14" s="29">
        <f>F13*(C13/B13)*(B15/C15)</f>
        <v>9200</v>
      </c>
      <c r="G14" s="30">
        <f>F13-F14</f>
        <v>2300</v>
      </c>
      <c r="J14" s="25"/>
      <c r="K14" s="23"/>
      <c r="L14" s="26"/>
      <c r="M14" s="19"/>
      <c r="N14" s="1"/>
      <c r="O14" s="29">
        <f>O13*(L13/K13)*(K15/L15)</f>
        <v>8274.0000000000018</v>
      </c>
      <c r="P14" s="30">
        <f>O13-O14</f>
        <v>1575.9999999999982</v>
      </c>
    </row>
    <row r="15" spans="1:16" x14ac:dyDescent="0.3">
      <c r="A15" s="25" t="s">
        <v>8</v>
      </c>
      <c r="B15" s="23">
        <v>27</v>
      </c>
      <c r="C15" s="26">
        <v>18</v>
      </c>
      <c r="D15" s="18">
        <f t="shared" si="0"/>
        <v>1.5</v>
      </c>
      <c r="E15" s="17">
        <f>((C8*60*(C15/B15)*(C5/B5)*C7*PI())/1000)*(C6/B6)</f>
        <v>199.7184586558518</v>
      </c>
      <c r="F15" s="1">
        <f>C8</f>
        <v>11500</v>
      </c>
      <c r="G15" s="30"/>
      <c r="J15" s="25" t="s">
        <v>8</v>
      </c>
      <c r="K15" s="23">
        <v>21</v>
      </c>
      <c r="L15" s="26">
        <v>17</v>
      </c>
      <c r="M15" s="18">
        <f t="shared" ref="M15:M21" si="2">K15/L15</f>
        <v>1.2352941176470589</v>
      </c>
      <c r="N15" s="17">
        <f>((L8*60*(L15/K15)*(L5/K5)*L7*PI())/1000)*(L6/K6)</f>
        <v>94.517776700132657</v>
      </c>
      <c r="O15" s="1">
        <f>L8</f>
        <v>9850</v>
      </c>
      <c r="P15" s="30"/>
    </row>
    <row r="16" spans="1:16" x14ac:dyDescent="0.3">
      <c r="A16" s="25"/>
      <c r="B16" s="23"/>
      <c r="C16" s="26"/>
      <c r="D16" s="19"/>
      <c r="E16" s="1"/>
      <c r="F16" s="29">
        <f>F15*(C15/B15)*(B17/C17)</f>
        <v>9583.3333333333321</v>
      </c>
      <c r="G16" s="30">
        <f>F15-F16</f>
        <v>1916.6666666666679</v>
      </c>
      <c r="J16" s="25"/>
      <c r="K16" s="23"/>
      <c r="L16" s="26"/>
      <c r="M16" s="19"/>
      <c r="N16" s="1"/>
      <c r="O16" s="29">
        <f>O15*(L15/K15)*(K17/L17)</f>
        <v>8372.5</v>
      </c>
      <c r="P16" s="30">
        <f>O15-O16</f>
        <v>1477.5</v>
      </c>
    </row>
    <row r="17" spans="1:16" x14ac:dyDescent="0.3">
      <c r="A17" s="25" t="s">
        <v>9</v>
      </c>
      <c r="B17" s="23">
        <v>25</v>
      </c>
      <c r="C17" s="26">
        <v>20</v>
      </c>
      <c r="D17" s="18">
        <f t="shared" si="0"/>
        <v>1.25</v>
      </c>
      <c r="E17" s="17">
        <f>((C8*60*(C17/B17)*(C5/B5)*C7*PI())/1000)*(C6/B6)</f>
        <v>239.66215038702214</v>
      </c>
      <c r="F17" s="1">
        <f>C8</f>
        <v>11500</v>
      </c>
      <c r="G17" s="30"/>
      <c r="J17" s="25" t="s">
        <v>9</v>
      </c>
      <c r="K17" s="23">
        <v>21</v>
      </c>
      <c r="L17" s="26">
        <v>20</v>
      </c>
      <c r="M17" s="18">
        <f t="shared" ref="M17:M21" si="3">K17/L17</f>
        <v>1.05</v>
      </c>
      <c r="N17" s="1">
        <f>((L8*60*(L17/K17)*(L5/K5)*L7*PI())/1000)*(L6/K6)</f>
        <v>111.19738435309723</v>
      </c>
      <c r="O17" s="1">
        <f>L8</f>
        <v>9850</v>
      </c>
      <c r="P17" s="30"/>
    </row>
    <row r="18" spans="1:16" x14ac:dyDescent="0.3">
      <c r="A18" s="25"/>
      <c r="B18" s="23"/>
      <c r="C18" s="26"/>
      <c r="D18" s="19"/>
      <c r="E18" s="1"/>
      <c r="F18" s="29">
        <f>F17*(C17/B17)*(B19/C19)</f>
        <v>10036.363636363636</v>
      </c>
      <c r="G18" s="30">
        <f>F17-F18</f>
        <v>1463.636363636364</v>
      </c>
      <c r="J18" s="25"/>
      <c r="K18" s="23"/>
      <c r="L18" s="26"/>
      <c r="M18" s="19"/>
      <c r="N18" s="1"/>
      <c r="O18" s="29">
        <f>O17*(L17/K17)*(K19/L19)</f>
        <v>8528.1385281385265</v>
      </c>
      <c r="P18" s="30">
        <f>O17-O18</f>
        <v>1321.8614718614735</v>
      </c>
    </row>
    <row r="19" spans="1:16" x14ac:dyDescent="0.3">
      <c r="A19" s="25" t="s">
        <v>11</v>
      </c>
      <c r="B19" s="23">
        <v>24</v>
      </c>
      <c r="C19" s="26">
        <v>22</v>
      </c>
      <c r="D19" s="18">
        <f t="shared" si="0"/>
        <v>1.0909090909090908</v>
      </c>
      <c r="E19" s="17">
        <f>((C8*60*(C19/B19)*(C5/B5)*C7*PI())/1000)*(C6/B6)</f>
        <v>274.61288065179622</v>
      </c>
      <c r="F19" s="1">
        <f>C8</f>
        <v>11500</v>
      </c>
      <c r="G19" s="30"/>
      <c r="J19" s="25" t="s">
        <v>11</v>
      </c>
      <c r="K19" s="23">
        <v>20</v>
      </c>
      <c r="L19" s="26">
        <v>22</v>
      </c>
      <c r="M19" s="18">
        <f t="shared" ref="M19:M21" si="4">K19/L19</f>
        <v>0.90909090909090906</v>
      </c>
      <c r="N19" s="17">
        <f>((L8*60*(L19/K19)*(L5/K5)*L7*PI())/1000)*(L6/K6)</f>
        <v>128.43297892782732</v>
      </c>
      <c r="O19" s="1">
        <f>L8</f>
        <v>9850</v>
      </c>
      <c r="P19" s="30"/>
    </row>
    <row r="20" spans="1:16" x14ac:dyDescent="0.3">
      <c r="A20" s="25"/>
      <c r="B20" s="23"/>
      <c r="C20" s="26"/>
      <c r="D20" s="19"/>
      <c r="E20" s="1"/>
      <c r="F20" s="29">
        <f>F19*(C19/B19)*(B21/C21)</f>
        <v>10102.430555555555</v>
      </c>
      <c r="G20" s="30">
        <f>F19-F20</f>
        <v>1397.5694444444453</v>
      </c>
      <c r="J20" s="25"/>
      <c r="K20" s="23"/>
      <c r="L20" s="26"/>
      <c r="M20" s="19"/>
      <c r="N20" s="1"/>
      <c r="O20" s="29"/>
      <c r="P20" s="30"/>
    </row>
    <row r="21" spans="1:16" ht="15" thickBot="1" x14ac:dyDescent="0.35">
      <c r="A21" s="6" t="s">
        <v>10</v>
      </c>
      <c r="B21" s="7">
        <v>23</v>
      </c>
      <c r="C21" s="8">
        <v>24</v>
      </c>
      <c r="D21" s="20">
        <f t="shared" si="0"/>
        <v>0.95833333333333337</v>
      </c>
      <c r="E21" s="27">
        <f>((C8*60*(C21/B21)*(C5/B5)*C7*PI())/1000)*(C6/B6)</f>
        <v>312.60280485263763</v>
      </c>
      <c r="F21" s="14">
        <f>C8</f>
        <v>11500</v>
      </c>
      <c r="G21" s="15"/>
      <c r="J21" s="6"/>
      <c r="K21" s="7"/>
      <c r="L21" s="8"/>
      <c r="M21" s="20"/>
      <c r="N21" s="27"/>
      <c r="O21" s="14"/>
      <c r="P21" s="15"/>
    </row>
    <row r="25" spans="1:16" x14ac:dyDescent="0.3">
      <c r="B25" s="1" t="s">
        <v>12</v>
      </c>
      <c r="D25" s="31" t="s">
        <v>13</v>
      </c>
      <c r="E25" s="31"/>
      <c r="G25" t="s">
        <v>21</v>
      </c>
      <c r="H25" t="s">
        <v>22</v>
      </c>
      <c r="I25" t="s">
        <v>23</v>
      </c>
      <c r="J25" t="s">
        <v>24</v>
      </c>
      <c r="K25" t="s">
        <v>25</v>
      </c>
    </row>
    <row r="26" spans="1:16" x14ac:dyDescent="0.3">
      <c r="B26" s="1">
        <v>40</v>
      </c>
      <c r="D26" s="1" t="s">
        <v>28</v>
      </c>
      <c r="E26" s="1">
        <v>0.63600000000000001</v>
      </c>
      <c r="H26">
        <f>((((I26/25.4*J26/100+K26/2)*2*PI())*25.4)/PI())/1000</f>
        <v>0.67879999999999996</v>
      </c>
      <c r="I26">
        <v>190</v>
      </c>
      <c r="J26">
        <v>65</v>
      </c>
      <c r="K26">
        <v>17</v>
      </c>
    </row>
    <row r="27" spans="1:16" x14ac:dyDescent="0.3">
      <c r="B27" s="1">
        <v>41</v>
      </c>
      <c r="D27" s="1" t="s">
        <v>29</v>
      </c>
      <c r="E27" s="1">
        <v>0.63600000000000001</v>
      </c>
    </row>
    <row r="28" spans="1:16" x14ac:dyDescent="0.3">
      <c r="B28" s="1">
        <v>13</v>
      </c>
      <c r="D28" s="1" t="s">
        <v>14</v>
      </c>
      <c r="E28" s="1">
        <v>0.61399999999999999</v>
      </c>
    </row>
    <row r="29" spans="1:16" x14ac:dyDescent="0.3">
      <c r="B29" s="1">
        <v>14</v>
      </c>
      <c r="D29" s="28" t="s">
        <v>20</v>
      </c>
      <c r="E29" s="28">
        <v>0.63600000000000001</v>
      </c>
    </row>
    <row r="30" spans="1:16" x14ac:dyDescent="0.3">
      <c r="B30" s="1">
        <v>15</v>
      </c>
    </row>
    <row r="31" spans="1:16" x14ac:dyDescent="0.3">
      <c r="B31" s="1">
        <v>16</v>
      </c>
    </row>
    <row r="32" spans="1:16" x14ac:dyDescent="0.3">
      <c r="B32" s="1">
        <v>17</v>
      </c>
    </row>
  </sheetData>
  <mergeCells count="3">
    <mergeCell ref="D25:E25"/>
    <mergeCell ref="C3:D3"/>
    <mergeCell ref="L3:M3"/>
  </mergeCells>
  <dataValidations count="1">
    <dataValidation type="list" allowBlank="1" showInputMessage="1" showErrorMessage="1" sqref="B7 K7" xr:uid="{50C5A076-8417-4054-B809-0B9ABDFD2A6D}">
      <formula1>$D$26:$D$29</formula1>
    </dataValidation>
  </dataValidation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33FA223336B44AB78A5EBBE6527CC3" ma:contentTypeVersion="2" ma:contentTypeDescription="Create a new document." ma:contentTypeScope="" ma:versionID="d09be6b662edda78865b688b1667e203">
  <xsd:schema xmlns:xsd="http://www.w3.org/2001/XMLSchema" xmlns:xs="http://www.w3.org/2001/XMLSchema" xmlns:p="http://schemas.microsoft.com/office/2006/metadata/properties" xmlns:ns3="7b23fa32-4003-4364-bee1-595462966394" targetNamespace="http://schemas.microsoft.com/office/2006/metadata/properties" ma:root="true" ma:fieldsID="bb8158a408a41b4a95f9a29368dc7188" ns3:_="">
    <xsd:import namespace="7b23fa32-4003-4364-bee1-59546296639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23fa32-4003-4364-bee1-595462966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A1753BE-923A-4B32-9670-C3B7219E92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23fa32-4003-4364-bee1-5954629663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129905-2107-4A6A-8ECA-DF31181C9C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327047-1214-4157-B10D-6624BF57CF4C}">
  <ds:schemaRefs>
    <ds:schemaRef ds:uri="http://purl.org/dc/elements/1.1/"/>
    <ds:schemaRef ds:uri="http://schemas.microsoft.com/office/2006/metadata/properties"/>
    <ds:schemaRef ds:uri="7b23fa32-4003-4364-bee1-595462966394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Rhys Williams</dc:creator>
  <cp:lastModifiedBy>Rhys Williams</cp:lastModifiedBy>
  <dcterms:created xsi:type="dcterms:W3CDTF">2020-11-17T15:08:25Z</dcterms:created>
  <dcterms:modified xsi:type="dcterms:W3CDTF">2020-12-06T21:17:33Z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0x0101000033FA223336B44AB78A5EBBE6527CC3</vt:lpwstr>
  </property>
</Properties>
</file>