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C:\Users\AGrif\Downloads\"/>
    </mc:Choice>
  </mc:AlternateContent>
  <xr:revisionPtr revIDLastSave="0" documentId="13_ncr:1_{9175CD5D-698D-4AE4-B6AC-84644080DFCE}" xr6:coauthVersionLast="47" xr6:coauthVersionMax="47" xr10:uidLastSave="{00000000-0000-0000-0000-000000000000}"/>
  <bookViews>
    <workbookView xWindow="-120" yWindow="-120" windowWidth="38640" windowHeight="21840" activeTab="1" xr2:uid="{046AC43F-9ADD-4798-BB79-A592C69A3DFB}"/>
  </bookViews>
  <sheets>
    <sheet name="Part 1" sheetId="1" r:id="rId1"/>
    <sheet name="Part 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J47" i="3" l="1"/>
  <c r="AI47" i="3"/>
  <c r="AH47" i="3"/>
  <c r="AG47" i="3"/>
  <c r="AF47" i="3"/>
  <c r="AE47" i="3"/>
  <c r="AD47" i="3"/>
  <c r="AC47" i="3"/>
  <c r="D33" i="3"/>
  <c r="E33" i="3"/>
  <c r="F33" i="3"/>
  <c r="G33" i="3"/>
  <c r="H33" i="3"/>
  <c r="I33" i="3"/>
  <c r="J33" i="3"/>
  <c r="K33" i="3"/>
  <c r="D36" i="3"/>
  <c r="D37" i="3" s="1"/>
  <c r="E36" i="3"/>
  <c r="E37" i="3" s="1"/>
  <c r="F36" i="3"/>
  <c r="F37" i="3" s="1"/>
  <c r="G36" i="3"/>
  <c r="G37" i="3" s="1"/>
  <c r="H36" i="3"/>
  <c r="H37" i="3" s="1"/>
  <c r="I36" i="3"/>
  <c r="I37" i="3" s="1"/>
  <c r="J36" i="3"/>
  <c r="J37" i="3" s="1"/>
  <c r="K36" i="3"/>
  <c r="K37" i="3" s="1"/>
  <c r="L38" i="3"/>
  <c r="F53" i="3" s="1"/>
  <c r="D45" i="3"/>
  <c r="E45" i="3"/>
  <c r="F45" i="3"/>
  <c r="G45" i="3"/>
  <c r="H45" i="3"/>
  <c r="I45" i="3"/>
  <c r="J45" i="3"/>
  <c r="K45" i="3"/>
  <c r="L45" i="3"/>
  <c r="D49" i="3"/>
  <c r="E49" i="3"/>
  <c r="F49" i="3"/>
  <c r="G49" i="3"/>
  <c r="F51" i="3" s="1"/>
  <c r="H49" i="3"/>
  <c r="H50" i="3" s="1"/>
  <c r="I49" i="3"/>
  <c r="I50" i="3" s="1"/>
  <c r="J49" i="3"/>
  <c r="J50" i="3" s="1"/>
  <c r="K49" i="3"/>
  <c r="K50" i="3" s="1"/>
  <c r="L49" i="3"/>
  <c r="L50" i="3" s="1"/>
  <c r="D50" i="3"/>
  <c r="E50" i="3"/>
  <c r="F50" i="3"/>
  <c r="G50" i="3"/>
  <c r="L51" i="3"/>
  <c r="F54" i="3"/>
  <c r="F55" i="3"/>
  <c r="K58" i="3"/>
  <c r="AC41" i="3"/>
  <c r="AD41" i="3"/>
  <c r="AE41" i="3"/>
  <c r="AF41" i="3"/>
  <c r="AG41" i="3"/>
  <c r="AH41" i="3"/>
  <c r="AI41" i="3"/>
  <c r="AJ41" i="3"/>
  <c r="AC42" i="3"/>
  <c r="AD42" i="3"/>
  <c r="AE42" i="3"/>
  <c r="AF42" i="3"/>
  <c r="AG42" i="3"/>
  <c r="AH42" i="3"/>
  <c r="AI42" i="3"/>
  <c r="AJ42" i="3"/>
  <c r="AK42" i="3"/>
  <c r="Y6" i="1"/>
  <c r="Y7" i="1"/>
  <c r="Y8" i="1"/>
  <c r="Y9" i="1"/>
  <c r="Y10" i="1"/>
  <c r="Y11" i="1"/>
  <c r="Y12" i="1"/>
  <c r="Y13" i="1"/>
  <c r="Y14" i="1"/>
  <c r="Y15" i="1"/>
  <c r="Y16" i="1"/>
  <c r="Y17" i="1"/>
  <c r="Y18" i="1"/>
  <c r="Y19" i="1"/>
  <c r="Y20" i="1"/>
  <c r="Z20" i="1" s="1"/>
  <c r="Y21" i="1"/>
  <c r="Y22" i="1"/>
  <c r="Y23" i="1"/>
  <c r="Y24" i="1"/>
  <c r="Y25" i="1"/>
  <c r="Y26" i="1"/>
  <c r="Y27" i="1"/>
  <c r="Y28" i="1"/>
  <c r="Y29" i="1"/>
  <c r="Y30" i="1"/>
  <c r="Y31" i="1"/>
  <c r="Y32" i="1"/>
  <c r="Y33" i="1"/>
  <c r="Z34" i="1" s="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Z66" i="1" s="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Z98" i="1" s="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Z130" i="1" s="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202" i="1"/>
  <c r="Y203" i="1"/>
  <c r="Y204" i="1"/>
  <c r="Y205" i="1"/>
  <c r="Y206" i="1"/>
  <c r="Y207" i="1"/>
  <c r="Y208" i="1"/>
  <c r="Y209" i="1"/>
  <c r="Y210" i="1"/>
  <c r="Y211" i="1"/>
  <c r="Y212" i="1"/>
  <c r="Y213" i="1"/>
  <c r="Y214" i="1"/>
  <c r="Y215" i="1"/>
  <c r="Y216" i="1"/>
  <c r="Y217" i="1"/>
  <c r="Y218" i="1"/>
  <c r="Y219" i="1"/>
  <c r="Y220" i="1"/>
  <c r="Y221" i="1"/>
  <c r="Y222" i="1"/>
  <c r="Y223" i="1"/>
  <c r="Y224" i="1"/>
  <c r="Y225" i="1"/>
  <c r="Z226" i="1" s="1"/>
  <c r="Y226" i="1"/>
  <c r="Y227" i="1"/>
  <c r="Y228" i="1"/>
  <c r="Y229" i="1"/>
  <c r="Y230" i="1"/>
  <c r="Y231" i="1"/>
  <c r="Y232" i="1"/>
  <c r="Y233" i="1"/>
  <c r="Y234" i="1"/>
  <c r="Y235" i="1"/>
  <c r="Y236" i="1"/>
  <c r="Y237" i="1"/>
  <c r="Y238" i="1"/>
  <c r="Y239" i="1"/>
  <c r="Y240" i="1"/>
  <c r="Y241" i="1"/>
  <c r="Y242" i="1"/>
  <c r="Y243" i="1"/>
  <c r="Y244" i="1"/>
  <c r="Y245" i="1"/>
  <c r="Y246" i="1"/>
  <c r="Y247" i="1"/>
  <c r="Y248" i="1"/>
  <c r="Y249" i="1"/>
  <c r="Y250" i="1"/>
  <c r="Y251" i="1"/>
  <c r="Y252" i="1"/>
  <c r="Y253" i="1"/>
  <c r="Y254" i="1"/>
  <c r="Y255" i="1"/>
  <c r="Y256" i="1"/>
  <c r="Y257" i="1"/>
  <c r="Z258" i="1" s="1"/>
  <c r="Y258" i="1"/>
  <c r="Y259" i="1"/>
  <c r="Y260" i="1"/>
  <c r="Y261" i="1"/>
  <c r="Y262" i="1"/>
  <c r="Y263" i="1"/>
  <c r="Y264" i="1"/>
  <c r="Y265" i="1"/>
  <c r="Y266" i="1"/>
  <c r="Y267" i="1"/>
  <c r="Y268" i="1"/>
  <c r="Y269" i="1"/>
  <c r="Y270" i="1"/>
  <c r="Y271" i="1"/>
  <c r="Y272" i="1"/>
  <c r="Y273" i="1"/>
  <c r="Y274" i="1"/>
  <c r="Y275" i="1"/>
  <c r="Y276" i="1"/>
  <c r="Y277" i="1"/>
  <c r="Y278" i="1"/>
  <c r="Y279" i="1"/>
  <c r="Y280" i="1"/>
  <c r="Y281" i="1"/>
  <c r="Y282" i="1"/>
  <c r="Y283" i="1"/>
  <c r="Y284" i="1"/>
  <c r="Y285" i="1"/>
  <c r="Y286" i="1"/>
  <c r="Y287" i="1"/>
  <c r="Y288" i="1"/>
  <c r="Y289" i="1"/>
  <c r="Z290" i="1" s="1"/>
  <c r="Y290" i="1"/>
  <c r="Y291" i="1"/>
  <c r="Y292" i="1"/>
  <c r="Y293" i="1"/>
  <c r="Y294" i="1"/>
  <c r="Y295" i="1"/>
  <c r="Y296" i="1"/>
  <c r="Y297" i="1"/>
  <c r="Y298" i="1"/>
  <c r="Y299" i="1"/>
  <c r="Y300" i="1"/>
  <c r="Y301" i="1"/>
  <c r="Y302" i="1"/>
  <c r="Y303" i="1"/>
  <c r="Y304" i="1"/>
  <c r="Y305" i="1"/>
  <c r="Y306" i="1"/>
  <c r="Y307" i="1"/>
  <c r="Y308" i="1"/>
  <c r="Y309" i="1"/>
  <c r="Y310" i="1"/>
  <c r="Y311" i="1"/>
  <c r="Y312" i="1"/>
  <c r="Y313" i="1"/>
  <c r="Y314" i="1"/>
  <c r="Y315" i="1"/>
  <c r="Y316" i="1"/>
  <c r="Y317" i="1"/>
  <c r="Y318" i="1"/>
  <c r="Y319" i="1"/>
  <c r="Y320" i="1"/>
  <c r="Y321" i="1"/>
  <c r="Y322" i="1"/>
  <c r="Y323" i="1"/>
  <c r="Y324" i="1"/>
  <c r="Y325" i="1"/>
  <c r="Y326" i="1"/>
  <c r="Y327" i="1"/>
  <c r="Y328" i="1"/>
  <c r="Y329" i="1"/>
  <c r="Y330" i="1"/>
  <c r="Y331" i="1"/>
  <c r="Y332" i="1"/>
  <c r="Y333" i="1"/>
  <c r="Y334" i="1"/>
  <c r="Y335" i="1"/>
  <c r="Y336" i="1"/>
  <c r="Y337" i="1"/>
  <c r="Y338" i="1"/>
  <c r="Y339" i="1"/>
  <c r="Y340" i="1"/>
  <c r="Y341" i="1"/>
  <c r="Y342" i="1"/>
  <c r="Y343" i="1"/>
  <c r="Y344" i="1"/>
  <c r="Y345" i="1"/>
  <c r="Y346" i="1"/>
  <c r="Y347" i="1"/>
  <c r="Y348" i="1"/>
  <c r="Y349" i="1"/>
  <c r="Y350" i="1"/>
  <c r="Y351" i="1"/>
  <c r="Y352" i="1"/>
  <c r="Y353" i="1"/>
  <c r="Z354" i="1" s="1"/>
  <c r="Y354" i="1"/>
  <c r="Y355" i="1"/>
  <c r="Y356" i="1"/>
  <c r="Y357" i="1"/>
  <c r="Y358" i="1"/>
  <c r="Y359" i="1"/>
  <c r="Y360" i="1"/>
  <c r="Y361" i="1"/>
  <c r="Y362" i="1"/>
  <c r="Y363" i="1"/>
  <c r="Y5" i="1"/>
  <c r="Z5" i="1" s="1"/>
  <c r="AB266" i="1"/>
  <c r="AB267" i="1"/>
  <c r="AB268" i="1"/>
  <c r="AB269" i="1"/>
  <c r="AB270" i="1"/>
  <c r="AB271" i="1"/>
  <c r="AB272" i="1"/>
  <c r="AB273" i="1"/>
  <c r="AB274" i="1"/>
  <c r="AB275" i="1"/>
  <c r="AB276" i="1"/>
  <c r="AB277" i="1"/>
  <c r="AB278" i="1"/>
  <c r="AB279" i="1"/>
  <c r="AB280" i="1"/>
  <c r="AB281" i="1"/>
  <c r="AB282" i="1"/>
  <c r="AB283" i="1"/>
  <c r="AB284" i="1"/>
  <c r="AB285" i="1"/>
  <c r="AB286" i="1"/>
  <c r="AC287" i="1" s="1"/>
  <c r="AB287" i="1"/>
  <c r="AB288" i="1"/>
  <c r="AB289" i="1"/>
  <c r="AB290" i="1"/>
  <c r="AB291" i="1"/>
  <c r="AB292" i="1"/>
  <c r="AB293" i="1"/>
  <c r="AB294" i="1"/>
  <c r="AB295" i="1"/>
  <c r="AB296" i="1"/>
  <c r="AB297" i="1"/>
  <c r="AB298" i="1"/>
  <c r="AB299" i="1"/>
  <c r="AB300" i="1"/>
  <c r="AB301" i="1"/>
  <c r="AB302" i="1"/>
  <c r="AC303" i="1" s="1"/>
  <c r="AB303" i="1"/>
  <c r="AB304" i="1"/>
  <c r="AB305" i="1"/>
  <c r="AB306" i="1"/>
  <c r="AB307" i="1"/>
  <c r="AB308" i="1"/>
  <c r="AB309" i="1"/>
  <c r="AB310" i="1"/>
  <c r="AB311" i="1"/>
  <c r="AB312" i="1"/>
  <c r="AB313" i="1"/>
  <c r="AB314" i="1"/>
  <c r="AB315" i="1"/>
  <c r="AB316" i="1"/>
  <c r="AB317" i="1"/>
  <c r="AB318" i="1"/>
  <c r="AC319" i="1" s="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4" i="1"/>
  <c r="AB5" i="1"/>
  <c r="AB6" i="1"/>
  <c r="AB7" i="1"/>
  <c r="AB8" i="1"/>
  <c r="AB9" i="1"/>
  <c r="AB10" i="1"/>
  <c r="AB11" i="1"/>
  <c r="AB12" i="1"/>
  <c r="AB13" i="1"/>
  <c r="AB14" i="1"/>
  <c r="AB15" i="1"/>
  <c r="AB16" i="1"/>
  <c r="AB17" i="1"/>
  <c r="AB18" i="1"/>
  <c r="AB19" i="1"/>
  <c r="AB20" i="1"/>
  <c r="AB21" i="1"/>
  <c r="AB22" i="1"/>
  <c r="AC23" i="1" s="1"/>
  <c r="AB23" i="1"/>
  <c r="AB24" i="1"/>
  <c r="AB25" i="1"/>
  <c r="AB26" i="1"/>
  <c r="AB27" i="1"/>
  <c r="AB28" i="1"/>
  <c r="AB29" i="1"/>
  <c r="AB30" i="1"/>
  <c r="AB31" i="1"/>
  <c r="AB32" i="1"/>
  <c r="AB33" i="1"/>
  <c r="AB34" i="1"/>
  <c r="AB35" i="1"/>
  <c r="AB36" i="1"/>
  <c r="AB37" i="1"/>
  <c r="AB38" i="1"/>
  <c r="AB39" i="1"/>
  <c r="AB40" i="1"/>
  <c r="AC40" i="1" s="1"/>
  <c r="AB41" i="1"/>
  <c r="AB42" i="1"/>
  <c r="AB43" i="1"/>
  <c r="AB44" i="1"/>
  <c r="AB45" i="1"/>
  <c r="AB46" i="1"/>
  <c r="AB47" i="1"/>
  <c r="AB48" i="1"/>
  <c r="AB49" i="1"/>
  <c r="AB50" i="1"/>
  <c r="AB51" i="1"/>
  <c r="AB52" i="1"/>
  <c r="AB53" i="1"/>
  <c r="AB54" i="1"/>
  <c r="AC55" i="1" s="1"/>
  <c r="AB55" i="1"/>
  <c r="AB56" i="1"/>
  <c r="AB57" i="1"/>
  <c r="AB58" i="1"/>
  <c r="AB59" i="1"/>
  <c r="AB60" i="1"/>
  <c r="AB61" i="1"/>
  <c r="AB62" i="1"/>
  <c r="AB63" i="1"/>
  <c r="AB64" i="1"/>
  <c r="AB65" i="1"/>
  <c r="AB66" i="1"/>
  <c r="AB67" i="1"/>
  <c r="AB68" i="1"/>
  <c r="AB69" i="1"/>
  <c r="AB70" i="1"/>
  <c r="AC71" i="1" s="1"/>
  <c r="AB71" i="1"/>
  <c r="AB72" i="1"/>
  <c r="AB73" i="1"/>
  <c r="AB74" i="1"/>
  <c r="AB75" i="1"/>
  <c r="AB76" i="1"/>
  <c r="AB77" i="1"/>
  <c r="AB78" i="1"/>
  <c r="AB79" i="1"/>
  <c r="AB80" i="1"/>
  <c r="AB81" i="1"/>
  <c r="AB82" i="1"/>
  <c r="AB83" i="1"/>
  <c r="AB84" i="1"/>
  <c r="AB85" i="1"/>
  <c r="AB86" i="1"/>
  <c r="AC87" i="1" s="1"/>
  <c r="AB87" i="1"/>
  <c r="AB88" i="1"/>
  <c r="AB89" i="1"/>
  <c r="AB90" i="1"/>
  <c r="AB91" i="1"/>
  <c r="AB92" i="1"/>
  <c r="AB93" i="1"/>
  <c r="AB94" i="1"/>
  <c r="AB95" i="1"/>
  <c r="AB96" i="1"/>
  <c r="AB97" i="1"/>
  <c r="AB98" i="1"/>
  <c r="AB99" i="1"/>
  <c r="AB100" i="1"/>
  <c r="AB101" i="1"/>
  <c r="AC101" i="1" s="1"/>
  <c r="AB102" i="1"/>
  <c r="AB103" i="1"/>
  <c r="AB104" i="1"/>
  <c r="AC104" i="1" s="1"/>
  <c r="AB105" i="1"/>
  <c r="AB106" i="1"/>
  <c r="AB107" i="1"/>
  <c r="AB108" i="1"/>
  <c r="AB109" i="1"/>
  <c r="AB110" i="1"/>
  <c r="AB111" i="1"/>
  <c r="AB112" i="1"/>
  <c r="AB113" i="1"/>
  <c r="AB114" i="1"/>
  <c r="AB115" i="1"/>
  <c r="AB116" i="1"/>
  <c r="AB117" i="1"/>
  <c r="AB118" i="1"/>
  <c r="AC119" i="1" s="1"/>
  <c r="AB119" i="1"/>
  <c r="AB120" i="1"/>
  <c r="AB121" i="1"/>
  <c r="AB122" i="1"/>
  <c r="AB123" i="1"/>
  <c r="AB124" i="1"/>
  <c r="AB125" i="1"/>
  <c r="AB126" i="1"/>
  <c r="AB127" i="1"/>
  <c r="AB128" i="1"/>
  <c r="AB129" i="1"/>
  <c r="AB130" i="1"/>
  <c r="AB131" i="1"/>
  <c r="AB132" i="1"/>
  <c r="AB133" i="1"/>
  <c r="AB134" i="1"/>
  <c r="AC135" i="1" s="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C165" i="1" s="1"/>
  <c r="AB166" i="1"/>
  <c r="AB167" i="1"/>
  <c r="AB168" i="1"/>
  <c r="AB169" i="1"/>
  <c r="AB170" i="1"/>
  <c r="AB171" i="1"/>
  <c r="AB172" i="1"/>
  <c r="AB173" i="1"/>
  <c r="AB174" i="1"/>
  <c r="AB175" i="1"/>
  <c r="AB176" i="1"/>
  <c r="AB177" i="1"/>
  <c r="AB178" i="1"/>
  <c r="AB179" i="1"/>
  <c r="AB180" i="1"/>
  <c r="AB181" i="1"/>
  <c r="AB182" i="1"/>
  <c r="AC183" i="1" s="1"/>
  <c r="AB183" i="1"/>
  <c r="AB184" i="1"/>
  <c r="AB185" i="1"/>
  <c r="AB186" i="1"/>
  <c r="AB187" i="1"/>
  <c r="AB188" i="1"/>
  <c r="AB189" i="1"/>
  <c r="AB190" i="1"/>
  <c r="AB191" i="1"/>
  <c r="AB192" i="1"/>
  <c r="AB193" i="1"/>
  <c r="AB194" i="1"/>
  <c r="AB195" i="1"/>
  <c r="AB196" i="1"/>
  <c r="AB197" i="1"/>
  <c r="AB198" i="1"/>
  <c r="AC199" i="1" s="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C231" i="1" s="1"/>
  <c r="AB231" i="1"/>
  <c r="AB232" i="1"/>
  <c r="AB233" i="1"/>
  <c r="AB234" i="1"/>
  <c r="AB235" i="1"/>
  <c r="AB236" i="1"/>
  <c r="AB237" i="1"/>
  <c r="AB238" i="1"/>
  <c r="AB239" i="1"/>
  <c r="AB240" i="1"/>
  <c r="AB241" i="1"/>
  <c r="AB242" i="1"/>
  <c r="AB243" i="1"/>
  <c r="AB244" i="1"/>
  <c r="AB245" i="1"/>
  <c r="AC245" i="1" s="1"/>
  <c r="AB246" i="1"/>
  <c r="AC247" i="1" s="1"/>
  <c r="AB247" i="1"/>
  <c r="AB248" i="1"/>
  <c r="AB249" i="1"/>
  <c r="AB250" i="1"/>
  <c r="AB251" i="1"/>
  <c r="AB252" i="1"/>
  <c r="AB253" i="1"/>
  <c r="AB254" i="1"/>
  <c r="AB255" i="1"/>
  <c r="AB256" i="1"/>
  <c r="AB257" i="1"/>
  <c r="AB258" i="1"/>
  <c r="AB259" i="1"/>
  <c r="AB260" i="1"/>
  <c r="AB261" i="1"/>
  <c r="AC261" i="1" s="1"/>
  <c r="AB262" i="1"/>
  <c r="AC263" i="1" s="1"/>
  <c r="AB263" i="1"/>
  <c r="AB265" i="1"/>
  <c r="AC265" i="1" s="1"/>
  <c r="AD265" i="1" s="1"/>
  <c r="Z4" i="1"/>
  <c r="AA4" i="1" s="1"/>
  <c r="AC216" i="1"/>
  <c r="K4" i="1"/>
  <c r="D38" i="1"/>
  <c r="C38" i="1"/>
  <c r="AQ5" i="1"/>
  <c r="AQ6" i="1"/>
  <c r="AQ7" i="1"/>
  <c r="AQ8" i="1"/>
  <c r="AQ9" i="1"/>
  <c r="AQ10" i="1"/>
  <c r="AQ11" i="1"/>
  <c r="AQ12" i="1"/>
  <c r="AQ13" i="1"/>
  <c r="AQ14" i="1"/>
  <c r="AQ15" i="1"/>
  <c r="AQ16" i="1"/>
  <c r="AQ17" i="1"/>
  <c r="AQ18" i="1"/>
  <c r="AQ19" i="1"/>
  <c r="AQ20" i="1"/>
  <c r="AQ21" i="1"/>
  <c r="AQ22" i="1"/>
  <c r="AQ23" i="1"/>
  <c r="AQ24" i="1"/>
  <c r="AQ25" i="1"/>
  <c r="AQ26" i="1"/>
  <c r="AQ27" i="1"/>
  <c r="AQ28" i="1"/>
  <c r="AQ29" i="1"/>
  <c r="AQ30" i="1"/>
  <c r="AQ31" i="1"/>
  <c r="AQ32" i="1"/>
  <c r="AQ33" i="1"/>
  <c r="AQ34" i="1"/>
  <c r="AQ35" i="1"/>
  <c r="AQ36" i="1"/>
  <c r="AQ37" i="1"/>
  <c r="AQ38" i="1"/>
  <c r="AQ39" i="1"/>
  <c r="AQ40" i="1"/>
  <c r="AQ41" i="1"/>
  <c r="AQ42" i="1"/>
  <c r="AQ43" i="1"/>
  <c r="AQ44" i="1"/>
  <c r="AQ45" i="1"/>
  <c r="AQ46" i="1"/>
  <c r="AQ47" i="1"/>
  <c r="AQ48" i="1"/>
  <c r="AQ49" i="1"/>
  <c r="AQ50" i="1"/>
  <c r="AQ51" i="1"/>
  <c r="AQ52" i="1"/>
  <c r="AQ53" i="1"/>
  <c r="AQ54" i="1"/>
  <c r="AQ55" i="1"/>
  <c r="AQ56" i="1"/>
  <c r="AQ57" i="1"/>
  <c r="AQ58" i="1"/>
  <c r="AQ59" i="1"/>
  <c r="AQ60" i="1"/>
  <c r="AQ61" i="1"/>
  <c r="AQ62" i="1"/>
  <c r="AQ63" i="1"/>
  <c r="AQ64" i="1"/>
  <c r="AQ65" i="1"/>
  <c r="AQ66" i="1"/>
  <c r="AQ67" i="1"/>
  <c r="AQ68" i="1"/>
  <c r="AQ69" i="1"/>
  <c r="AQ70" i="1"/>
  <c r="AQ71" i="1"/>
  <c r="AQ72" i="1"/>
  <c r="AQ73" i="1"/>
  <c r="AQ74" i="1"/>
  <c r="AQ75" i="1"/>
  <c r="AQ76" i="1"/>
  <c r="AQ77" i="1"/>
  <c r="AQ78" i="1"/>
  <c r="AQ79" i="1"/>
  <c r="AQ80" i="1"/>
  <c r="AQ81" i="1"/>
  <c r="AQ82" i="1"/>
  <c r="AQ83" i="1"/>
  <c r="AQ84" i="1"/>
  <c r="AQ85" i="1"/>
  <c r="AQ86" i="1"/>
  <c r="AQ87" i="1"/>
  <c r="AQ88" i="1"/>
  <c r="AQ89" i="1"/>
  <c r="AQ90" i="1"/>
  <c r="AQ91" i="1"/>
  <c r="AQ92" i="1"/>
  <c r="AQ93" i="1"/>
  <c r="AQ94" i="1"/>
  <c r="AQ95" i="1"/>
  <c r="AQ96" i="1"/>
  <c r="AQ97" i="1"/>
  <c r="AQ98" i="1"/>
  <c r="AQ99" i="1"/>
  <c r="AQ100" i="1"/>
  <c r="AQ101" i="1"/>
  <c r="AQ102" i="1"/>
  <c r="AQ103" i="1"/>
  <c r="AQ104" i="1"/>
  <c r="AQ105" i="1"/>
  <c r="AQ106" i="1"/>
  <c r="AQ107" i="1"/>
  <c r="AQ108" i="1"/>
  <c r="AQ109" i="1"/>
  <c r="AQ110" i="1"/>
  <c r="AQ111" i="1"/>
  <c r="AQ112" i="1"/>
  <c r="AQ113" i="1"/>
  <c r="AQ114" i="1"/>
  <c r="AQ115" i="1"/>
  <c r="AQ116" i="1"/>
  <c r="AQ117" i="1"/>
  <c r="AQ118" i="1"/>
  <c r="AQ119" i="1"/>
  <c r="AQ120" i="1"/>
  <c r="AQ121" i="1"/>
  <c r="AQ122" i="1"/>
  <c r="AQ123" i="1"/>
  <c r="AQ124" i="1"/>
  <c r="AQ125" i="1"/>
  <c r="AQ126" i="1"/>
  <c r="AQ127" i="1"/>
  <c r="AQ128" i="1"/>
  <c r="AQ129" i="1"/>
  <c r="AQ130" i="1"/>
  <c r="AQ131" i="1"/>
  <c r="AQ132" i="1"/>
  <c r="AQ133" i="1"/>
  <c r="AQ134" i="1"/>
  <c r="AQ135" i="1"/>
  <c r="AQ136" i="1"/>
  <c r="AQ137" i="1"/>
  <c r="AQ138" i="1"/>
  <c r="AQ139" i="1"/>
  <c r="AQ140" i="1"/>
  <c r="AQ141" i="1"/>
  <c r="AQ142" i="1"/>
  <c r="AQ143" i="1"/>
  <c r="AQ144" i="1"/>
  <c r="AQ145" i="1"/>
  <c r="AQ146" i="1"/>
  <c r="AQ147" i="1"/>
  <c r="AQ148" i="1"/>
  <c r="AQ149" i="1"/>
  <c r="AQ150" i="1"/>
  <c r="AQ151" i="1"/>
  <c r="AQ152" i="1"/>
  <c r="AQ153" i="1"/>
  <c r="AQ154" i="1"/>
  <c r="AQ155" i="1"/>
  <c r="AQ156" i="1"/>
  <c r="AQ157" i="1"/>
  <c r="AQ158" i="1"/>
  <c r="AQ159" i="1"/>
  <c r="AQ160" i="1"/>
  <c r="AQ161" i="1"/>
  <c r="AQ162" i="1"/>
  <c r="AQ163" i="1"/>
  <c r="AQ164" i="1"/>
  <c r="AQ165" i="1"/>
  <c r="AQ166" i="1"/>
  <c r="AQ167" i="1"/>
  <c r="AQ168" i="1"/>
  <c r="AQ169" i="1"/>
  <c r="AQ170" i="1"/>
  <c r="AQ171" i="1"/>
  <c r="AQ172" i="1"/>
  <c r="AQ173" i="1"/>
  <c r="AQ174" i="1"/>
  <c r="AQ175" i="1"/>
  <c r="AQ176" i="1"/>
  <c r="AQ177" i="1"/>
  <c r="AQ178" i="1"/>
  <c r="AQ179" i="1"/>
  <c r="AQ180" i="1"/>
  <c r="AQ181" i="1"/>
  <c r="AQ182" i="1"/>
  <c r="AQ183" i="1"/>
  <c r="AQ184" i="1"/>
  <c r="AQ185" i="1"/>
  <c r="AQ186" i="1"/>
  <c r="AQ187" i="1"/>
  <c r="AQ188" i="1"/>
  <c r="AQ189" i="1"/>
  <c r="AQ190" i="1"/>
  <c r="AQ191" i="1"/>
  <c r="AQ192" i="1"/>
  <c r="AQ193" i="1"/>
  <c r="AQ194" i="1"/>
  <c r="AQ195" i="1"/>
  <c r="AQ196" i="1"/>
  <c r="AQ197" i="1"/>
  <c r="AQ198" i="1"/>
  <c r="AQ199" i="1"/>
  <c r="AQ200" i="1"/>
  <c r="AQ201" i="1"/>
  <c r="AQ202" i="1"/>
  <c r="AQ203" i="1"/>
  <c r="AQ204" i="1"/>
  <c r="AQ205" i="1"/>
  <c r="AQ206" i="1"/>
  <c r="AQ207" i="1"/>
  <c r="AQ208" i="1"/>
  <c r="AQ209" i="1"/>
  <c r="AQ210" i="1"/>
  <c r="AQ211" i="1"/>
  <c r="AQ212" i="1"/>
  <c r="AQ213" i="1"/>
  <c r="AQ214" i="1"/>
  <c r="AQ215" i="1"/>
  <c r="AQ216" i="1"/>
  <c r="AQ217" i="1"/>
  <c r="AQ218" i="1"/>
  <c r="AQ219" i="1"/>
  <c r="AQ220" i="1"/>
  <c r="AQ221" i="1"/>
  <c r="AQ222" i="1"/>
  <c r="AQ223" i="1"/>
  <c r="AQ224" i="1"/>
  <c r="AQ225" i="1"/>
  <c r="AQ226" i="1"/>
  <c r="AQ227" i="1"/>
  <c r="AQ228" i="1"/>
  <c r="AQ229" i="1"/>
  <c r="AQ230" i="1"/>
  <c r="AQ231" i="1"/>
  <c r="AQ232" i="1"/>
  <c r="AQ233" i="1"/>
  <c r="AQ234" i="1"/>
  <c r="AQ235" i="1"/>
  <c r="AQ236" i="1"/>
  <c r="AQ237" i="1"/>
  <c r="AQ238" i="1"/>
  <c r="AQ239" i="1"/>
  <c r="AQ240" i="1"/>
  <c r="AQ241" i="1"/>
  <c r="AQ242" i="1"/>
  <c r="AQ243" i="1"/>
  <c r="AQ244" i="1"/>
  <c r="AQ245" i="1"/>
  <c r="AQ246" i="1"/>
  <c r="AQ247" i="1"/>
  <c r="AQ248" i="1"/>
  <c r="AQ249" i="1"/>
  <c r="AQ250" i="1"/>
  <c r="AQ251" i="1"/>
  <c r="AQ252" i="1"/>
  <c r="AQ253" i="1"/>
  <c r="AQ254" i="1"/>
  <c r="AQ255" i="1"/>
  <c r="AQ256" i="1"/>
  <c r="AQ257" i="1"/>
  <c r="AQ258" i="1"/>
  <c r="AQ259" i="1"/>
  <c r="AQ260" i="1"/>
  <c r="AQ261" i="1"/>
  <c r="AQ262" i="1"/>
  <c r="AQ263" i="1"/>
  <c r="AQ264" i="1"/>
  <c r="AQ265" i="1"/>
  <c r="AQ266" i="1"/>
  <c r="AQ267" i="1"/>
  <c r="AQ268" i="1"/>
  <c r="AQ269" i="1"/>
  <c r="AQ270" i="1"/>
  <c r="AQ271" i="1"/>
  <c r="AQ272" i="1"/>
  <c r="AQ273" i="1"/>
  <c r="AQ274" i="1"/>
  <c r="AQ275" i="1"/>
  <c r="AQ276" i="1"/>
  <c r="AQ277" i="1"/>
  <c r="AQ278" i="1"/>
  <c r="AQ279" i="1"/>
  <c r="AQ280" i="1"/>
  <c r="AQ281" i="1"/>
  <c r="AQ282" i="1"/>
  <c r="AQ283" i="1"/>
  <c r="AQ284" i="1"/>
  <c r="AQ285" i="1"/>
  <c r="AQ286" i="1"/>
  <c r="AQ287" i="1"/>
  <c r="AQ288" i="1"/>
  <c r="AQ289" i="1"/>
  <c r="AQ290" i="1"/>
  <c r="AQ291" i="1"/>
  <c r="AQ292" i="1"/>
  <c r="AQ293" i="1"/>
  <c r="AQ294" i="1"/>
  <c r="AQ295" i="1"/>
  <c r="AQ296" i="1"/>
  <c r="AQ297" i="1"/>
  <c r="AQ298" i="1"/>
  <c r="AQ299" i="1"/>
  <c r="AQ300" i="1"/>
  <c r="AQ301" i="1"/>
  <c r="AQ302" i="1"/>
  <c r="AQ303" i="1"/>
  <c r="AQ304" i="1"/>
  <c r="AQ305" i="1"/>
  <c r="AQ306" i="1"/>
  <c r="AQ307" i="1"/>
  <c r="AQ308" i="1"/>
  <c r="AQ309" i="1"/>
  <c r="AQ310" i="1"/>
  <c r="AQ311" i="1"/>
  <c r="AQ312" i="1"/>
  <c r="AQ313" i="1"/>
  <c r="AQ314" i="1"/>
  <c r="AQ315" i="1"/>
  <c r="AQ316" i="1"/>
  <c r="AQ317" i="1"/>
  <c r="AQ318" i="1"/>
  <c r="AQ319" i="1"/>
  <c r="AQ320" i="1"/>
  <c r="AQ321" i="1"/>
  <c r="AQ322" i="1"/>
  <c r="AQ323" i="1"/>
  <c r="AQ324" i="1"/>
  <c r="AQ325" i="1"/>
  <c r="AQ326" i="1"/>
  <c r="AQ327" i="1"/>
  <c r="AQ328" i="1"/>
  <c r="AQ329" i="1"/>
  <c r="AQ330" i="1"/>
  <c r="AQ331" i="1"/>
  <c r="AQ332" i="1"/>
  <c r="AQ333" i="1"/>
  <c r="AQ334" i="1"/>
  <c r="AQ335" i="1"/>
  <c r="AQ336" i="1"/>
  <c r="AQ337" i="1"/>
  <c r="AQ338" i="1"/>
  <c r="AQ339" i="1"/>
  <c r="AQ340" i="1"/>
  <c r="AQ341" i="1"/>
  <c r="AQ342" i="1"/>
  <c r="AQ343" i="1"/>
  <c r="AQ344" i="1"/>
  <c r="AQ345" i="1"/>
  <c r="AQ346" i="1"/>
  <c r="AQ347" i="1"/>
  <c r="AQ348" i="1"/>
  <c r="AQ349" i="1"/>
  <c r="AQ350" i="1"/>
  <c r="AQ351" i="1"/>
  <c r="AQ352" i="1"/>
  <c r="AQ353" i="1"/>
  <c r="AQ354" i="1"/>
  <c r="AQ355" i="1"/>
  <c r="AQ356" i="1"/>
  <c r="AQ357" i="1"/>
  <c r="AQ358" i="1"/>
  <c r="AQ359" i="1"/>
  <c r="AQ360" i="1"/>
  <c r="AQ361" i="1"/>
  <c r="AQ362" i="1"/>
  <c r="AQ363" i="1"/>
  <c r="AQ364" i="1"/>
  <c r="AQ4"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C36" i="1"/>
  <c r="C31" i="1"/>
  <c r="C24" i="1"/>
  <c r="C12" i="1"/>
  <c r="F11" i="1"/>
  <c r="L358" i="1" l="1"/>
  <c r="L342" i="1"/>
  <c r="L326" i="1"/>
  <c r="L310" i="1"/>
  <c r="L294" i="1"/>
  <c r="L278" i="1"/>
  <c r="L262" i="1"/>
  <c r="L246" i="1"/>
  <c r="L230" i="1"/>
  <c r="L214" i="1"/>
  <c r="L198" i="1"/>
  <c r="L182" i="1"/>
  <c r="L166" i="1"/>
  <c r="Z333" i="1"/>
  <c r="Z141" i="1"/>
  <c r="Z109" i="1"/>
  <c r="L362" i="1"/>
  <c r="L346" i="1"/>
  <c r="L330" i="1"/>
  <c r="L314" i="1"/>
  <c r="L298" i="1"/>
  <c r="L282" i="1"/>
  <c r="L266" i="1"/>
  <c r="L250" i="1"/>
  <c r="L234" i="1"/>
  <c r="L218" i="1"/>
  <c r="L202" i="1"/>
  <c r="L186" i="1"/>
  <c r="L170" i="1"/>
  <c r="L154" i="1"/>
  <c r="L138" i="1"/>
  <c r="L122" i="1"/>
  <c r="L106" i="1"/>
  <c r="L90" i="1"/>
  <c r="L74" i="1"/>
  <c r="L58" i="1"/>
  <c r="L42" i="1"/>
  <c r="L26" i="1"/>
  <c r="L10" i="1"/>
  <c r="L150" i="1"/>
  <c r="L134" i="1"/>
  <c r="L118" i="1"/>
  <c r="L102" i="1"/>
  <c r="L86" i="1"/>
  <c r="L70" i="1"/>
  <c r="L54" i="1"/>
  <c r="L38" i="1"/>
  <c r="L22" i="1"/>
  <c r="L6" i="1"/>
  <c r="AC184" i="1"/>
  <c r="AC120" i="1"/>
  <c r="AD120" i="1" s="1"/>
  <c r="Z223" i="1"/>
  <c r="Z143" i="1"/>
  <c r="Z363" i="1"/>
  <c r="Z347" i="1"/>
  <c r="Z299" i="1"/>
  <c r="Z283" i="1"/>
  <c r="Z251" i="1"/>
  <c r="Z235" i="1"/>
  <c r="Z219" i="1"/>
  <c r="Z203" i="1"/>
  <c r="Z187" i="1"/>
  <c r="Z171" i="1"/>
  <c r="Z155" i="1"/>
  <c r="Z139" i="1"/>
  <c r="Z107" i="1"/>
  <c r="Z91" i="1"/>
  <c r="Z43" i="1"/>
  <c r="Z27" i="1"/>
  <c r="Z11" i="1"/>
  <c r="AC204" i="1"/>
  <c r="AC292" i="1"/>
  <c r="Z359" i="1"/>
  <c r="Z343" i="1"/>
  <c r="Z327" i="1"/>
  <c r="Z311" i="1"/>
  <c r="Z295" i="1"/>
  <c r="Z279" i="1"/>
  <c r="Z263" i="1"/>
  <c r="Z247" i="1"/>
  <c r="Z231" i="1"/>
  <c r="Z215" i="1"/>
  <c r="Z199" i="1"/>
  <c r="Z183" i="1"/>
  <c r="Z167" i="1"/>
  <c r="Z151" i="1"/>
  <c r="Z135" i="1"/>
  <c r="Z119" i="1"/>
  <c r="Z103" i="1"/>
  <c r="Z87" i="1"/>
  <c r="Z71" i="1"/>
  <c r="Z55" i="1"/>
  <c r="Z39" i="1"/>
  <c r="AA39" i="1" s="1"/>
  <c r="Z23" i="1"/>
  <c r="Z7" i="1"/>
  <c r="AC249" i="1"/>
  <c r="AC233" i="1"/>
  <c r="AC217" i="1"/>
  <c r="AD217" i="1" s="1"/>
  <c r="AC201" i="1"/>
  <c r="AC185" i="1"/>
  <c r="AC169" i="1"/>
  <c r="AC153" i="1"/>
  <c r="AC137" i="1"/>
  <c r="AC121" i="1"/>
  <c r="AD121" i="1" s="1"/>
  <c r="AC105" i="1"/>
  <c r="AD105" i="1" s="1"/>
  <c r="AC89" i="1"/>
  <c r="AC73" i="1"/>
  <c r="AC57" i="1"/>
  <c r="AC41" i="1"/>
  <c r="AC25" i="1"/>
  <c r="AC9" i="1"/>
  <c r="AC353" i="1"/>
  <c r="AC337" i="1"/>
  <c r="AC321" i="1"/>
  <c r="AC305" i="1"/>
  <c r="AC289" i="1"/>
  <c r="AC273" i="1"/>
  <c r="Z216" i="1"/>
  <c r="L351" i="1"/>
  <c r="Z217" i="1"/>
  <c r="AA217" i="1" s="1"/>
  <c r="Z185" i="1"/>
  <c r="Z121" i="1"/>
  <c r="Z344" i="1"/>
  <c r="AA344" i="1" s="1"/>
  <c r="Z168" i="1"/>
  <c r="L354" i="1"/>
  <c r="L338" i="1"/>
  <c r="L322" i="1"/>
  <c r="L306" i="1"/>
  <c r="L290" i="1"/>
  <c r="L274" i="1"/>
  <c r="L258" i="1"/>
  <c r="L242" i="1"/>
  <c r="L226" i="1"/>
  <c r="L210" i="1"/>
  <c r="L194" i="1"/>
  <c r="L178" i="1"/>
  <c r="L162" i="1"/>
  <c r="L146" i="1"/>
  <c r="L130" i="1"/>
  <c r="L114" i="1"/>
  <c r="L98" i="1"/>
  <c r="L82" i="1"/>
  <c r="L66" i="1"/>
  <c r="L50" i="1"/>
  <c r="L34" i="1"/>
  <c r="L18" i="1"/>
  <c r="AC323" i="1"/>
  <c r="Z294" i="1"/>
  <c r="Z38" i="1"/>
  <c r="Z302" i="1"/>
  <c r="Z62" i="1"/>
  <c r="Z60" i="1"/>
  <c r="L363" i="1"/>
  <c r="L347" i="1"/>
  <c r="L331" i="1"/>
  <c r="L315" i="1"/>
  <c r="L299" i="1"/>
  <c r="L283" i="1"/>
  <c r="L267" i="1"/>
  <c r="AC320" i="1"/>
  <c r="Z270" i="1"/>
  <c r="Z238" i="1"/>
  <c r="Z206" i="1"/>
  <c r="Z174" i="1"/>
  <c r="Z142" i="1"/>
  <c r="Z110" i="1"/>
  <c r="Z94" i="1"/>
  <c r="Z78" i="1"/>
  <c r="Z46" i="1"/>
  <c r="Z30" i="1"/>
  <c r="Z349" i="1"/>
  <c r="Z317" i="1"/>
  <c r="Z285" i="1"/>
  <c r="Z205" i="1"/>
  <c r="Z157" i="1"/>
  <c r="Z125" i="1"/>
  <c r="Z93" i="1"/>
  <c r="Z61" i="1"/>
  <c r="Z45" i="1"/>
  <c r="Z29" i="1"/>
  <c r="Z13" i="1"/>
  <c r="AC255" i="1"/>
  <c r="AC191" i="1"/>
  <c r="AC175" i="1"/>
  <c r="AC127" i="1"/>
  <c r="AC111" i="1"/>
  <c r="AC15" i="1"/>
  <c r="AC327" i="1"/>
  <c r="AC311" i="1"/>
  <c r="AC295" i="1"/>
  <c r="AC279" i="1"/>
  <c r="Z362" i="1"/>
  <c r="Z346" i="1"/>
  <c r="Z330" i="1"/>
  <c r="Z298" i="1"/>
  <c r="Z282" i="1"/>
  <c r="Z250" i="1"/>
  <c r="Z234" i="1"/>
  <c r="Z218" i="1"/>
  <c r="Z202" i="1"/>
  <c r="Z186" i="1"/>
  <c r="AA186" i="1" s="1"/>
  <c r="Z170" i="1"/>
  <c r="Z154" i="1"/>
  <c r="Z138" i="1"/>
  <c r="Z122" i="1"/>
  <c r="Z106" i="1"/>
  <c r="Z90" i="1"/>
  <c r="Z74" i="1"/>
  <c r="Z58" i="1"/>
  <c r="Z42" i="1"/>
  <c r="Z26" i="1"/>
  <c r="Z10" i="1"/>
  <c r="AC59" i="1"/>
  <c r="L320" i="1"/>
  <c r="Z228" i="1"/>
  <c r="Z116" i="1"/>
  <c r="Z36" i="1"/>
  <c r="L335" i="1"/>
  <c r="L319" i="1"/>
  <c r="L303" i="1"/>
  <c r="L287" i="1"/>
  <c r="L271" i="1"/>
  <c r="L255" i="1"/>
  <c r="L239" i="1"/>
  <c r="L223" i="1"/>
  <c r="L207" i="1"/>
  <c r="L191" i="1"/>
  <c r="L175" i="1"/>
  <c r="L159" i="1"/>
  <c r="L143" i="1"/>
  <c r="L127" i="1"/>
  <c r="L111" i="1"/>
  <c r="L95" i="1"/>
  <c r="L79" i="1"/>
  <c r="L63" i="1"/>
  <c r="L47" i="1"/>
  <c r="L31" i="1"/>
  <c r="L15" i="1"/>
  <c r="AC72" i="1"/>
  <c r="AD72" i="1" s="1"/>
  <c r="Z243" i="1"/>
  <c r="Z211" i="1"/>
  <c r="Z179" i="1"/>
  <c r="Z147" i="1"/>
  <c r="Z115" i="1"/>
  <c r="Z83" i="1"/>
  <c r="Z51" i="1"/>
  <c r="Z19" i="1"/>
  <c r="L251" i="1"/>
  <c r="L235" i="1"/>
  <c r="L219" i="1"/>
  <c r="L203" i="1"/>
  <c r="L187" i="1"/>
  <c r="L171" i="1"/>
  <c r="L155" i="1"/>
  <c r="L139" i="1"/>
  <c r="L123" i="1"/>
  <c r="L107" i="1"/>
  <c r="L91" i="1"/>
  <c r="L75" i="1"/>
  <c r="L59" i="1"/>
  <c r="L43" i="1"/>
  <c r="L27" i="1"/>
  <c r="L11" i="1"/>
  <c r="AC260" i="1"/>
  <c r="AD261" i="1" s="1"/>
  <c r="AC244" i="1"/>
  <c r="AD245" i="1" s="1"/>
  <c r="AC228" i="1"/>
  <c r="AC196" i="1"/>
  <c r="AC164" i="1"/>
  <c r="AC148" i="1"/>
  <c r="AC132" i="1"/>
  <c r="AC100" i="1"/>
  <c r="AC84" i="1"/>
  <c r="AC68" i="1"/>
  <c r="AC52" i="1"/>
  <c r="Z255" i="1"/>
  <c r="Z239" i="1"/>
  <c r="Z159" i="1"/>
  <c r="Z127" i="1"/>
  <c r="Z111" i="1"/>
  <c r="AA111" i="1" s="1"/>
  <c r="Z63" i="1"/>
  <c r="Z31" i="1"/>
  <c r="Z12" i="1"/>
  <c r="L361" i="1"/>
  <c r="L345" i="1"/>
  <c r="L329" i="1"/>
  <c r="L313" i="1"/>
  <c r="L297" i="1"/>
  <c r="L281" i="1"/>
  <c r="L265" i="1"/>
  <c r="L249" i="1"/>
  <c r="L233" i="1"/>
  <c r="L217" i="1"/>
  <c r="L201" i="1"/>
  <c r="L185" i="1"/>
  <c r="L169" i="1"/>
  <c r="L153" i="1"/>
  <c r="L137" i="1"/>
  <c r="L121" i="1"/>
  <c r="L105" i="1"/>
  <c r="L89" i="1"/>
  <c r="L73" i="1"/>
  <c r="L57" i="1"/>
  <c r="L41" i="1"/>
  <c r="L25" i="1"/>
  <c r="L9" i="1"/>
  <c r="Z328" i="1"/>
  <c r="L360" i="1"/>
  <c r="L344" i="1"/>
  <c r="L328" i="1"/>
  <c r="L312" i="1"/>
  <c r="L296" i="1"/>
  <c r="L280" i="1"/>
  <c r="L264" i="1"/>
  <c r="L248" i="1"/>
  <c r="L232" i="1"/>
  <c r="L216" i="1"/>
  <c r="L168" i="1"/>
  <c r="L152" i="1"/>
  <c r="L136" i="1"/>
  <c r="L120" i="1"/>
  <c r="L104" i="1"/>
  <c r="L88" i="1"/>
  <c r="L72" i="1"/>
  <c r="L56" i="1"/>
  <c r="L40" i="1"/>
  <c r="L24" i="1"/>
  <c r="L8" i="1"/>
  <c r="Z360" i="1"/>
  <c r="Z312" i="1"/>
  <c r="Z296" i="1"/>
  <c r="Z280" i="1"/>
  <c r="Z264" i="1"/>
  <c r="Z248" i="1"/>
  <c r="Z200" i="1"/>
  <c r="Z169" i="1"/>
  <c r="Z152" i="1"/>
  <c r="Z136" i="1"/>
  <c r="Z104" i="1"/>
  <c r="Z88" i="1"/>
  <c r="Z72" i="1"/>
  <c r="Z56" i="1"/>
  <c r="Z40" i="1"/>
  <c r="Z24" i="1"/>
  <c r="Z8" i="1"/>
  <c r="L350" i="1"/>
  <c r="L334" i="1"/>
  <c r="L318" i="1"/>
  <c r="L302" i="1"/>
  <c r="L286" i="1"/>
  <c r="L270" i="1"/>
  <c r="L254" i="1"/>
  <c r="L238" i="1"/>
  <c r="L222" i="1"/>
  <c r="L206" i="1"/>
  <c r="L190" i="1"/>
  <c r="L174" i="1"/>
  <c r="L158" i="1"/>
  <c r="L142" i="1"/>
  <c r="L126" i="1"/>
  <c r="L110" i="1"/>
  <c r="L94" i="1"/>
  <c r="L78" i="1"/>
  <c r="L62" i="1"/>
  <c r="L46" i="1"/>
  <c r="L30" i="1"/>
  <c r="L14" i="1"/>
  <c r="AC248" i="1"/>
  <c r="AC232" i="1"/>
  <c r="AD232" i="1" s="1"/>
  <c r="AC215" i="1"/>
  <c r="AC200" i="1"/>
  <c r="AD200" i="1" s="1"/>
  <c r="AC168" i="1"/>
  <c r="AC151" i="1"/>
  <c r="AC136" i="1"/>
  <c r="AC103" i="1"/>
  <c r="AC88" i="1"/>
  <c r="AC56" i="1"/>
  <c r="AD56" i="1" s="1"/>
  <c r="AC39" i="1"/>
  <c r="AD40" i="1" s="1"/>
  <c r="AC24" i="1"/>
  <c r="AC8" i="1"/>
  <c r="AC335" i="1"/>
  <c r="AC271" i="1"/>
  <c r="Z355" i="1"/>
  <c r="Z323" i="1"/>
  <c r="Z259" i="1"/>
  <c r="AC198" i="1"/>
  <c r="AD199" i="1" s="1"/>
  <c r="AC134" i="1"/>
  <c r="AD135" i="1" s="1"/>
  <c r="AC70" i="1"/>
  <c r="AD71" i="1" s="1"/>
  <c r="AC350" i="1"/>
  <c r="AC318" i="1"/>
  <c r="AD319" i="1" s="1"/>
  <c r="AC286" i="1"/>
  <c r="AD287" i="1" s="1"/>
  <c r="Z353" i="1"/>
  <c r="Z289" i="1"/>
  <c r="AA290" i="1" s="1"/>
  <c r="L200" i="1"/>
  <c r="L184" i="1"/>
  <c r="AC272" i="1"/>
  <c r="Z25" i="1"/>
  <c r="Z334" i="1"/>
  <c r="Z14" i="1"/>
  <c r="AC182" i="1"/>
  <c r="AD183" i="1" s="1"/>
  <c r="AC150" i="1"/>
  <c r="AC86" i="1"/>
  <c r="AD87" i="1" s="1"/>
  <c r="AC22" i="1"/>
  <c r="AD23" i="1" s="1"/>
  <c r="AC302" i="1"/>
  <c r="AD303" i="1" s="1"/>
  <c r="AC270" i="1"/>
  <c r="Z225" i="1"/>
  <c r="Z65" i="1"/>
  <c r="Z28" i="1"/>
  <c r="AA28" i="1" s="1"/>
  <c r="L359" i="1"/>
  <c r="L343" i="1"/>
  <c r="L327" i="1"/>
  <c r="L311" i="1"/>
  <c r="L295" i="1"/>
  <c r="L279" i="1"/>
  <c r="L263" i="1"/>
  <c r="L247" i="1"/>
  <c r="L231" i="1"/>
  <c r="L215" i="1"/>
  <c r="L199" i="1"/>
  <c r="L183" i="1"/>
  <c r="L167" i="1"/>
  <c r="L151" i="1"/>
  <c r="L135" i="1"/>
  <c r="L119" i="1"/>
  <c r="L103" i="1"/>
  <c r="L87" i="1"/>
  <c r="L71" i="1"/>
  <c r="L55" i="1"/>
  <c r="L39" i="1"/>
  <c r="L23" i="1"/>
  <c r="L7" i="1"/>
  <c r="Z269" i="1"/>
  <c r="Z173" i="1"/>
  <c r="Z77" i="1"/>
  <c r="Z321" i="1"/>
  <c r="AC257" i="1"/>
  <c r="AC241" i="1"/>
  <c r="AC225" i="1"/>
  <c r="AC209" i="1"/>
  <c r="AC193" i="1"/>
  <c r="AC177" i="1"/>
  <c r="AC161" i="1"/>
  <c r="AC145" i="1"/>
  <c r="AC129" i="1"/>
  <c r="AC113" i="1"/>
  <c r="AC97" i="1"/>
  <c r="AC81" i="1"/>
  <c r="AC49" i="1"/>
  <c r="AC33" i="1"/>
  <c r="AC17" i="1"/>
  <c r="Z332" i="1"/>
  <c r="Z300" i="1"/>
  <c r="Z268" i="1"/>
  <c r="Z252" i="1"/>
  <c r="Z236" i="1"/>
  <c r="Z220" i="1"/>
  <c r="Z188" i="1"/>
  <c r="Z172" i="1"/>
  <c r="Z140" i="1"/>
  <c r="Z108" i="1"/>
  <c r="Z76" i="1"/>
  <c r="AC214" i="1"/>
  <c r="Z193" i="1"/>
  <c r="Z315" i="1"/>
  <c r="Z267" i="1"/>
  <c r="AC230" i="1"/>
  <c r="AD231" i="1" s="1"/>
  <c r="L355" i="1"/>
  <c r="L339" i="1"/>
  <c r="L323" i="1"/>
  <c r="L307" i="1"/>
  <c r="L291" i="1"/>
  <c r="L275" i="1"/>
  <c r="L259" i="1"/>
  <c r="L243" i="1"/>
  <c r="L227" i="1"/>
  <c r="L211" i="1"/>
  <c r="L195" i="1"/>
  <c r="L179" i="1"/>
  <c r="L163" i="1"/>
  <c r="L147" i="1"/>
  <c r="L131" i="1"/>
  <c r="L115" i="1"/>
  <c r="L99" i="1"/>
  <c r="L83" i="1"/>
  <c r="L67" i="1"/>
  <c r="L51" i="1"/>
  <c r="L35" i="1"/>
  <c r="L19" i="1"/>
  <c r="Z316" i="1"/>
  <c r="Z137" i="1"/>
  <c r="AC254" i="1"/>
  <c r="AC238" i="1"/>
  <c r="AC222" i="1"/>
  <c r="AC206" i="1"/>
  <c r="AC190" i="1"/>
  <c r="AC174" i="1"/>
  <c r="AC158" i="1"/>
  <c r="AC126" i="1"/>
  <c r="AC110" i="1"/>
  <c r="AC94" i="1"/>
  <c r="AC78" i="1"/>
  <c r="AC62" i="1"/>
  <c r="AC14" i="1"/>
  <c r="Z361" i="1"/>
  <c r="Z345" i="1"/>
  <c r="Z329" i="1"/>
  <c r="Z313" i="1"/>
  <c r="Z297" i="1"/>
  <c r="AA297" i="1" s="1"/>
  <c r="Z265" i="1"/>
  <c r="AA265" i="1" s="1"/>
  <c r="Z249" i="1"/>
  <c r="AA249" i="1" s="1"/>
  <c r="Z233" i="1"/>
  <c r="Z201" i="1"/>
  <c r="Z153" i="1"/>
  <c r="Z105" i="1"/>
  <c r="Z89" i="1"/>
  <c r="Z73" i="1"/>
  <c r="AA73" i="1" s="1"/>
  <c r="Z57" i="1"/>
  <c r="Z41" i="1"/>
  <c r="Z9" i="1"/>
  <c r="Z97" i="1"/>
  <c r="L321" i="1"/>
  <c r="Z281" i="1"/>
  <c r="Z322" i="1"/>
  <c r="Z6" i="1"/>
  <c r="AC152" i="1"/>
  <c r="AD153" i="1" s="1"/>
  <c r="Z257" i="1"/>
  <c r="AA258" i="1" s="1"/>
  <c r="Z284" i="1"/>
  <c r="L349" i="1"/>
  <c r="L333" i="1"/>
  <c r="L317" i="1"/>
  <c r="L301" i="1"/>
  <c r="L285" i="1"/>
  <c r="L269" i="1"/>
  <c r="L253" i="1"/>
  <c r="L237" i="1"/>
  <c r="L221" i="1"/>
  <c r="L205" i="1"/>
  <c r="L189" i="1"/>
  <c r="L173" i="1"/>
  <c r="L157" i="1"/>
  <c r="L141" i="1"/>
  <c r="L125" i="1"/>
  <c r="L109" i="1"/>
  <c r="L93" i="1"/>
  <c r="L77" i="1"/>
  <c r="L61" i="1"/>
  <c r="L45" i="1"/>
  <c r="L29" i="1"/>
  <c r="L13" i="1"/>
  <c r="Z339" i="1"/>
  <c r="Z307" i="1"/>
  <c r="Z275" i="1"/>
  <c r="L348" i="1"/>
  <c r="L332" i="1"/>
  <c r="L316" i="1"/>
  <c r="L300" i="1"/>
  <c r="L284" i="1"/>
  <c r="L268" i="1"/>
  <c r="L252" i="1"/>
  <c r="L236" i="1"/>
  <c r="L220" i="1"/>
  <c r="L204" i="1"/>
  <c r="L188" i="1"/>
  <c r="L172" i="1"/>
  <c r="L156" i="1"/>
  <c r="L140" i="1"/>
  <c r="L124" i="1"/>
  <c r="L108" i="1"/>
  <c r="L92" i="1"/>
  <c r="L76" i="1"/>
  <c r="L60" i="1"/>
  <c r="L44" i="1"/>
  <c r="L28" i="1"/>
  <c r="L12" i="1"/>
  <c r="AC351" i="1"/>
  <c r="Z338" i="1"/>
  <c r="Z306" i="1"/>
  <c r="Z291" i="1"/>
  <c r="Z274" i="1"/>
  <c r="Z242" i="1"/>
  <c r="Z128" i="1"/>
  <c r="Z129" i="1"/>
  <c r="L357" i="1"/>
  <c r="L356" i="1"/>
  <c r="L293" i="1"/>
  <c r="L292" i="1"/>
  <c r="L244" i="1"/>
  <c r="L245" i="1"/>
  <c r="L181" i="1"/>
  <c r="L180" i="1"/>
  <c r="L132" i="1"/>
  <c r="L133" i="1"/>
  <c r="L53" i="1"/>
  <c r="L52" i="1"/>
  <c r="L4" i="1"/>
  <c r="L5" i="1"/>
  <c r="Z64" i="1"/>
  <c r="L340" i="1"/>
  <c r="L341" i="1"/>
  <c r="L100" i="1"/>
  <c r="L101" i="1"/>
  <c r="L325" i="1"/>
  <c r="L324" i="1"/>
  <c r="L213" i="1"/>
  <c r="L212" i="1"/>
  <c r="L85" i="1"/>
  <c r="L84" i="1"/>
  <c r="L336" i="1"/>
  <c r="L337" i="1"/>
  <c r="L272" i="1"/>
  <c r="L273" i="1"/>
  <c r="L176" i="1"/>
  <c r="L177" i="1"/>
  <c r="L64" i="1"/>
  <c r="L65" i="1"/>
  <c r="Z160" i="1"/>
  <c r="Z161" i="1"/>
  <c r="L308" i="1"/>
  <c r="L309" i="1"/>
  <c r="L228" i="1"/>
  <c r="L229" i="1"/>
  <c r="L149" i="1"/>
  <c r="L148" i="1"/>
  <c r="L20" i="1"/>
  <c r="L21" i="1"/>
  <c r="L352" i="1"/>
  <c r="L353" i="1"/>
  <c r="L288" i="1"/>
  <c r="L289" i="1"/>
  <c r="L240" i="1"/>
  <c r="L241" i="1"/>
  <c r="L208" i="1"/>
  <c r="L209" i="1"/>
  <c r="L160" i="1"/>
  <c r="L161" i="1"/>
  <c r="L128" i="1"/>
  <c r="L129" i="1"/>
  <c r="L80" i="1"/>
  <c r="L81" i="1"/>
  <c r="L32" i="1"/>
  <c r="L33" i="1"/>
  <c r="L261" i="1"/>
  <c r="L260" i="1"/>
  <c r="L164" i="1"/>
  <c r="L165" i="1"/>
  <c r="L68" i="1"/>
  <c r="L69" i="1"/>
  <c r="L224" i="1"/>
  <c r="L225" i="1"/>
  <c r="L112" i="1"/>
  <c r="L113" i="1"/>
  <c r="Z33" i="1"/>
  <c r="Z32" i="1"/>
  <c r="AA33" i="1" s="1"/>
  <c r="L276" i="1"/>
  <c r="L277" i="1"/>
  <c r="L196" i="1"/>
  <c r="L197" i="1"/>
  <c r="L117" i="1"/>
  <c r="L116" i="1"/>
  <c r="L36" i="1"/>
  <c r="L37" i="1"/>
  <c r="L304" i="1"/>
  <c r="L305" i="1"/>
  <c r="L256" i="1"/>
  <c r="L257" i="1"/>
  <c r="L192" i="1"/>
  <c r="L193" i="1"/>
  <c r="L144" i="1"/>
  <c r="L145" i="1"/>
  <c r="L96" i="1"/>
  <c r="L97" i="1"/>
  <c r="L48" i="1"/>
  <c r="L49" i="1"/>
  <c r="L16" i="1"/>
  <c r="L17" i="1"/>
  <c r="Z331" i="1"/>
  <c r="Z75" i="1"/>
  <c r="Z352" i="1"/>
  <c r="Z320" i="1"/>
  <c r="Z288" i="1"/>
  <c r="Z256" i="1"/>
  <c r="Z224" i="1"/>
  <c r="Z192" i="1"/>
  <c r="Z96" i="1"/>
  <c r="Z16" i="1"/>
  <c r="Z351" i="1"/>
  <c r="Z336" i="1"/>
  <c r="Z304" i="1"/>
  <c r="Z272" i="1"/>
  <c r="Z240" i="1"/>
  <c r="Z208" i="1"/>
  <c r="Z176" i="1"/>
  <c r="Z144" i="1"/>
  <c r="Z112" i="1"/>
  <c r="Z80" i="1"/>
  <c r="Z48" i="1"/>
  <c r="Z335" i="1"/>
  <c r="Z237" i="1"/>
  <c r="Z47" i="1"/>
  <c r="AC242" i="1"/>
  <c r="AC98" i="1"/>
  <c r="AC18" i="1"/>
  <c r="Z350" i="1"/>
  <c r="Z318" i="1"/>
  <c r="Z286" i="1"/>
  <c r="Z254" i="1"/>
  <c r="Z222" i="1"/>
  <c r="AA223" i="1" s="1"/>
  <c r="Z190" i="1"/>
  <c r="Z158" i="1"/>
  <c r="Z126" i="1"/>
  <c r="Z123" i="1"/>
  <c r="Z44" i="1"/>
  <c r="Z59" i="1"/>
  <c r="Z319" i="1"/>
  <c r="Z266" i="1"/>
  <c r="Z301" i="1"/>
  <c r="Z184" i="1"/>
  <c r="AA184" i="1" s="1"/>
  <c r="Z120" i="1"/>
  <c r="AA121" i="1" s="1"/>
  <c r="Z191" i="1"/>
  <c r="Z95" i="1"/>
  <c r="Z175" i="1"/>
  <c r="Z15" i="1"/>
  <c r="AC250" i="1"/>
  <c r="AC234" i="1"/>
  <c r="AC218" i="1"/>
  <c r="AC202" i="1"/>
  <c r="AC186" i="1"/>
  <c r="AD186" i="1" s="1"/>
  <c r="AC170" i="1"/>
  <c r="AD170" i="1" s="1"/>
  <c r="AC154" i="1"/>
  <c r="AD154" i="1" s="1"/>
  <c r="AC138" i="1"/>
  <c r="AC122" i="1"/>
  <c r="AD122" i="1" s="1"/>
  <c r="AC106" i="1"/>
  <c r="AC90" i="1"/>
  <c r="AC74" i="1"/>
  <c r="AD74" i="1" s="1"/>
  <c r="AC58" i="1"/>
  <c r="AC42" i="1"/>
  <c r="AC26" i="1"/>
  <c r="AC10" i="1"/>
  <c r="Z358" i="1"/>
  <c r="Z342" i="1"/>
  <c r="Z326" i="1"/>
  <c r="Z309" i="1"/>
  <c r="Z293" i="1"/>
  <c r="Z277" i="1"/>
  <c r="Z262" i="1"/>
  <c r="Z245" i="1"/>
  <c r="Z230" i="1"/>
  <c r="Z213" i="1"/>
  <c r="Z198" i="1"/>
  <c r="Z181" i="1"/>
  <c r="Z166" i="1"/>
  <c r="AA167" i="1" s="1"/>
  <c r="Z150" i="1"/>
  <c r="Z134" i="1"/>
  <c r="Z118" i="1"/>
  <c r="Z102" i="1"/>
  <c r="Z86" i="1"/>
  <c r="Z70" i="1"/>
  <c r="Z53" i="1"/>
  <c r="Z22" i="1"/>
  <c r="Z207" i="1"/>
  <c r="Z314" i="1"/>
  <c r="Z156" i="1"/>
  <c r="Z303" i="1"/>
  <c r="Z287" i="1"/>
  <c r="Z79" i="1"/>
  <c r="AA79" i="1" s="1"/>
  <c r="Z271" i="1"/>
  <c r="Z204" i="1"/>
  <c r="Z227" i="1"/>
  <c r="AA227" i="1" s="1"/>
  <c r="Z210" i="1"/>
  <c r="Z194" i="1"/>
  <c r="Z178" i="1"/>
  <c r="Z162" i="1"/>
  <c r="Z146" i="1"/>
  <c r="Z131" i="1"/>
  <c r="AA131" i="1" s="1"/>
  <c r="Z114" i="1"/>
  <c r="Z99" i="1"/>
  <c r="AA99" i="1" s="1"/>
  <c r="Z82" i="1"/>
  <c r="Z67" i="1"/>
  <c r="AA67" i="1" s="1"/>
  <c r="Z50" i="1"/>
  <c r="Z35" i="1"/>
  <c r="Z18" i="1"/>
  <c r="Z337" i="1"/>
  <c r="Z305" i="1"/>
  <c r="Z273" i="1"/>
  <c r="Z241" i="1"/>
  <c r="Z209" i="1"/>
  <c r="Z177" i="1"/>
  <c r="Z145" i="1"/>
  <c r="Z113" i="1"/>
  <c r="Z81" i="1"/>
  <c r="Z49" i="1"/>
  <c r="Z17" i="1"/>
  <c r="AC256" i="1"/>
  <c r="AC240" i="1"/>
  <c r="AC224" i="1"/>
  <c r="AC208" i="1"/>
  <c r="AC192" i="1"/>
  <c r="AC176" i="1"/>
  <c r="AD176" i="1" s="1"/>
  <c r="AC160" i="1"/>
  <c r="AC144" i="1"/>
  <c r="AC128" i="1"/>
  <c r="AC112" i="1"/>
  <c r="AC96" i="1"/>
  <c r="AC80" i="1"/>
  <c r="AC64" i="1"/>
  <c r="AC48" i="1"/>
  <c r="AC32" i="1"/>
  <c r="AC16" i="1"/>
  <c r="AC203" i="1"/>
  <c r="AC187" i="1"/>
  <c r="AC171" i="1"/>
  <c r="AC155" i="1"/>
  <c r="AC139" i="1"/>
  <c r="AC123" i="1"/>
  <c r="AC107" i="1"/>
  <c r="AC91" i="1"/>
  <c r="AC43" i="1"/>
  <c r="AC11" i="1"/>
  <c r="AD11" i="1" s="1"/>
  <c r="AC235" i="1"/>
  <c r="AC76" i="1"/>
  <c r="AC60" i="1"/>
  <c r="AC28" i="1"/>
  <c r="AC246" i="1"/>
  <c r="AD246" i="1" s="1"/>
  <c r="AC258" i="1"/>
  <c r="AC226" i="1"/>
  <c r="AC210" i="1"/>
  <c r="AC194" i="1"/>
  <c r="AC162" i="1"/>
  <c r="AC146" i="1"/>
  <c r="AC130" i="1"/>
  <c r="AC114" i="1"/>
  <c r="AC82" i="1"/>
  <c r="AC50" i="1"/>
  <c r="AC34" i="1"/>
  <c r="AC21" i="1"/>
  <c r="AC143" i="1"/>
  <c r="AC47" i="1"/>
  <c r="AC31" i="1"/>
  <c r="AC102" i="1"/>
  <c r="AD102" i="1" s="1"/>
  <c r="AC253" i="1"/>
  <c r="AC237" i="1"/>
  <c r="AC221" i="1"/>
  <c r="AC205" i="1"/>
  <c r="AD205" i="1" s="1"/>
  <c r="AC189" i="1"/>
  <c r="AC173" i="1"/>
  <c r="AC157" i="1"/>
  <c r="AC141" i="1"/>
  <c r="AC125" i="1"/>
  <c r="AC109" i="1"/>
  <c r="AC93" i="1"/>
  <c r="AC77" i="1"/>
  <c r="AC61" i="1"/>
  <c r="AC45" i="1"/>
  <c r="AC29" i="1"/>
  <c r="AC13" i="1"/>
  <c r="AC213" i="1"/>
  <c r="AC181" i="1"/>
  <c r="AC20" i="1"/>
  <c r="AC117" i="1"/>
  <c r="AC180" i="1"/>
  <c r="AC178" i="1"/>
  <c r="AC75" i="1"/>
  <c r="AC37" i="1"/>
  <c r="AC252" i="1"/>
  <c r="AC220" i="1"/>
  <c r="AC262" i="1"/>
  <c r="AD263" i="1" s="1"/>
  <c r="AC166" i="1"/>
  <c r="AD166" i="1" s="1"/>
  <c r="AC118" i="1"/>
  <c r="AD119" i="1" s="1"/>
  <c r="AC54" i="1"/>
  <c r="AD55" i="1" s="1"/>
  <c r="AC38" i="1"/>
  <c r="AC6" i="1"/>
  <c r="AC345" i="1"/>
  <c r="AC329" i="1"/>
  <c r="AC313" i="1"/>
  <c r="AC297" i="1"/>
  <c r="AC281" i="1"/>
  <c r="AC357" i="1"/>
  <c r="AC4" i="1"/>
  <c r="AC348" i="1"/>
  <c r="AC332" i="1"/>
  <c r="AC316" i="1"/>
  <c r="AC284" i="1"/>
  <c r="AC268" i="1"/>
  <c r="AC314" i="1"/>
  <c r="AC298" i="1"/>
  <c r="AC282" i="1"/>
  <c r="AC341" i="1"/>
  <c r="AC325" i="1"/>
  <c r="AC309" i="1"/>
  <c r="AC293" i="1"/>
  <c r="AC277" i="1"/>
  <c r="AC308" i="1"/>
  <c r="AC276" i="1"/>
  <c r="AC315" i="1"/>
  <c r="AC299" i="1"/>
  <c r="AC283" i="1"/>
  <c r="AC267" i="1"/>
  <c r="AC358" i="1"/>
  <c r="AC342" i="1"/>
  <c r="AC326" i="1"/>
  <c r="AC310" i="1"/>
  <c r="AC294" i="1"/>
  <c r="AC278" i="1"/>
  <c r="AC328" i="1"/>
  <c r="AC324" i="1"/>
  <c r="AC275" i="1"/>
  <c r="AC301" i="1"/>
  <c r="AC360" i="1"/>
  <c r="AC344" i="1"/>
  <c r="AC312" i="1"/>
  <c r="AC280" i="1"/>
  <c r="AC291" i="1"/>
  <c r="AC352" i="1"/>
  <c r="AC336" i="1"/>
  <c r="AC304" i="1"/>
  <c r="AD304" i="1" s="1"/>
  <c r="AC288" i="1"/>
  <c r="AC296" i="1"/>
  <c r="AC300" i="1"/>
  <c r="AC362" i="1"/>
  <c r="AC346" i="1"/>
  <c r="AC330" i="1"/>
  <c r="AC269" i="1"/>
  <c r="AC317" i="1"/>
  <c r="AC5" i="1"/>
  <c r="AC355" i="1"/>
  <c r="AC340" i="1"/>
  <c r="AC354" i="1"/>
  <c r="AC338" i="1"/>
  <c r="AC322" i="1"/>
  <c r="AC306" i="1"/>
  <c r="AC290" i="1"/>
  <c r="AC274" i="1"/>
  <c r="AC339" i="1"/>
  <c r="AC307" i="1"/>
  <c r="AC285" i="1"/>
  <c r="AC266" i="1"/>
  <c r="AD266" i="1" s="1"/>
  <c r="AC334" i="1"/>
  <c r="AC229" i="1"/>
  <c r="AC124" i="1"/>
  <c r="AC44" i="1"/>
  <c r="AC259" i="1"/>
  <c r="AC243" i="1"/>
  <c r="AC227" i="1"/>
  <c r="AC211" i="1"/>
  <c r="AC195" i="1"/>
  <c r="AC179" i="1"/>
  <c r="AC163" i="1"/>
  <c r="AC147" i="1"/>
  <c r="AC131" i="1"/>
  <c r="AC115" i="1"/>
  <c r="AC99" i="1"/>
  <c r="AC83" i="1"/>
  <c r="AC67" i="1"/>
  <c r="AC51" i="1"/>
  <c r="AC35" i="1"/>
  <c r="AC19" i="1"/>
  <c r="AC363" i="1"/>
  <c r="AC347" i="1"/>
  <c r="AC331" i="1"/>
  <c r="AC251" i="1"/>
  <c r="AC149" i="1"/>
  <c r="AC349" i="1"/>
  <c r="AC66" i="1"/>
  <c r="AC361" i="1"/>
  <c r="AC12" i="1"/>
  <c r="AC172" i="1"/>
  <c r="AC95" i="1"/>
  <c r="AC69" i="1"/>
  <c r="AC223" i="1"/>
  <c r="AC197" i="1"/>
  <c r="AC92" i="1"/>
  <c r="AC219" i="1"/>
  <c r="AC167" i="1"/>
  <c r="AC140" i="1"/>
  <c r="AC116" i="1"/>
  <c r="AC63" i="1"/>
  <c r="AC36" i="1"/>
  <c r="AC7" i="1"/>
  <c r="AC343" i="1"/>
  <c r="AC85" i="1"/>
  <c r="AC108" i="1"/>
  <c r="AC27" i="1"/>
  <c r="AC236" i="1"/>
  <c r="AC212" i="1"/>
  <c r="AC133" i="1"/>
  <c r="AC188" i="1"/>
  <c r="AC239" i="1"/>
  <c r="AC159" i="1"/>
  <c r="AC53" i="1"/>
  <c r="AC359" i="1"/>
  <c r="AC333" i="1"/>
  <c r="AC156" i="1"/>
  <c r="AC79" i="1"/>
  <c r="AC356" i="1"/>
  <c r="AC207" i="1"/>
  <c r="K54" i="3"/>
  <c r="K53" i="3"/>
  <c r="F38" i="3"/>
  <c r="Z182" i="1"/>
  <c r="AA183" i="1" s="1"/>
  <c r="Z357" i="1"/>
  <c r="Z325" i="1"/>
  <c r="Z261" i="1"/>
  <c r="Z197" i="1"/>
  <c r="Z165" i="1"/>
  <c r="Z133" i="1"/>
  <c r="Z101" i="1"/>
  <c r="Z69" i="1"/>
  <c r="Z195" i="1"/>
  <c r="Z163" i="1"/>
  <c r="Z348" i="1"/>
  <c r="Z246" i="1"/>
  <c r="Z92" i="1"/>
  <c r="Z214" i="1"/>
  <c r="Z278" i="1"/>
  <c r="Z124" i="1"/>
  <c r="Z253" i="1"/>
  <c r="Z221" i="1"/>
  <c r="Z189" i="1"/>
  <c r="Z310" i="1"/>
  <c r="Z54" i="1"/>
  <c r="Z341" i="1"/>
  <c r="Z149" i="1"/>
  <c r="Z85" i="1"/>
  <c r="Z232" i="1"/>
  <c r="AC65" i="1"/>
  <c r="AC142" i="1"/>
  <c r="AC46" i="1"/>
  <c r="AC30" i="1"/>
  <c r="Z308" i="1"/>
  <c r="Z244" i="1"/>
  <c r="Z164" i="1"/>
  <c r="Z340" i="1"/>
  <c r="Z324" i="1"/>
  <c r="Z292" i="1"/>
  <c r="Z260" i="1"/>
  <c r="Z212" i="1"/>
  <c r="Z196" i="1"/>
  <c r="Z180" i="1"/>
  <c r="Z148" i="1"/>
  <c r="Z132" i="1"/>
  <c r="Z100" i="1"/>
  <c r="Z84" i="1"/>
  <c r="Z68" i="1"/>
  <c r="Z52" i="1"/>
  <c r="Z117" i="1"/>
  <c r="Z356" i="1"/>
  <c r="Z276" i="1"/>
  <c r="Z37" i="1"/>
  <c r="Z229" i="1"/>
  <c r="Z21" i="1"/>
  <c r="C32" i="1"/>
  <c r="AD185" i="1"/>
  <c r="AD184" i="1"/>
  <c r="AA5" i="1"/>
  <c r="AD249" i="1" l="1"/>
  <c r="AD272" i="1"/>
  <c r="AD353" i="1"/>
  <c r="AD90" i="1"/>
  <c r="AD57" i="1"/>
  <c r="AD106" i="1"/>
  <c r="AD204" i="1"/>
  <c r="AD289" i="1"/>
  <c r="AD290" i="1"/>
  <c r="AA331" i="1"/>
  <c r="AD354" i="1"/>
  <c r="AA280" i="1"/>
  <c r="AA110" i="1"/>
  <c r="AA142" i="1"/>
  <c r="AD274" i="1"/>
  <c r="AD234" i="1"/>
  <c r="AD250" i="1"/>
  <c r="AD10" i="1"/>
  <c r="AA311" i="1"/>
  <c r="AD164" i="1"/>
  <c r="AA103" i="1"/>
  <c r="AA359" i="1"/>
  <c r="AA104" i="1"/>
  <c r="AA328" i="1"/>
  <c r="AA107" i="1"/>
  <c r="AA300" i="1"/>
  <c r="AD215" i="1"/>
  <c r="AA136" i="1"/>
  <c r="AD129" i="1"/>
  <c r="AA135" i="1"/>
  <c r="AD26" i="1"/>
  <c r="AA267" i="1"/>
  <c r="AA152" i="1"/>
  <c r="AA55" i="1"/>
  <c r="AA87" i="1"/>
  <c r="AA348" i="1"/>
  <c r="AD336" i="1"/>
  <c r="AA119" i="1"/>
  <c r="AD292" i="1"/>
  <c r="AA151" i="1"/>
  <c r="AD42" i="1"/>
  <c r="AA263" i="1"/>
  <c r="AA298" i="1"/>
  <c r="AD228" i="1"/>
  <c r="AA204" i="1"/>
  <c r="AA284" i="1"/>
  <c r="AD321" i="1"/>
  <c r="AA264" i="1"/>
  <c r="AD338" i="1"/>
  <c r="AA200" i="1"/>
  <c r="AA139" i="1"/>
  <c r="AA199" i="1"/>
  <c r="AA7" i="1"/>
  <c r="AA231" i="1"/>
  <c r="AD25" i="1"/>
  <c r="AA171" i="1"/>
  <c r="AD138" i="1"/>
  <c r="AA172" i="1"/>
  <c r="AA312" i="1"/>
  <c r="AA187" i="1"/>
  <c r="AA220" i="1"/>
  <c r="AA279" i="1"/>
  <c r="AA23" i="1"/>
  <c r="AA235" i="1"/>
  <c r="AD280" i="1"/>
  <c r="AD89" i="1"/>
  <c r="AA219" i="1"/>
  <c r="AA215" i="1"/>
  <c r="AA251" i="1"/>
  <c r="AA188" i="1"/>
  <c r="AA8" i="1"/>
  <c r="AA203" i="1"/>
  <c r="AD202" i="1"/>
  <c r="AD137" i="1"/>
  <c r="AA147" i="1"/>
  <c r="AA71" i="1"/>
  <c r="AA327" i="1"/>
  <c r="AD218" i="1"/>
  <c r="AA75" i="1"/>
  <c r="AA72" i="1"/>
  <c r="AA11" i="1"/>
  <c r="AA283" i="1"/>
  <c r="AA295" i="1"/>
  <c r="AD48" i="1"/>
  <c r="AA159" i="1"/>
  <c r="AA31" i="1"/>
  <c r="AA49" i="1"/>
  <c r="AD192" i="1"/>
  <c r="AA41" i="1"/>
  <c r="AD213" i="1"/>
  <c r="AA145" i="1"/>
  <c r="AD323" i="1"/>
  <c r="AD253" i="1"/>
  <c r="AA169" i="1"/>
  <c r="AD191" i="1"/>
  <c r="AD271" i="1"/>
  <c r="AA303" i="1"/>
  <c r="AA52" i="1"/>
  <c r="AA229" i="1"/>
  <c r="AD60" i="1"/>
  <c r="AA299" i="1"/>
  <c r="AD324" i="1"/>
  <c r="AD256" i="1"/>
  <c r="AA345" i="1"/>
  <c r="AA63" i="1"/>
  <c r="AA143" i="1"/>
  <c r="AA10" i="1"/>
  <c r="AA105" i="1"/>
  <c r="AA175" i="1"/>
  <c r="AD152" i="1"/>
  <c r="AD140" i="1"/>
  <c r="AD243" i="1"/>
  <c r="AD312" i="1"/>
  <c r="AD59" i="1"/>
  <c r="AD351" i="1"/>
  <c r="AA240" i="1"/>
  <c r="AA250" i="1"/>
  <c r="AA83" i="1"/>
  <c r="AA116" i="1"/>
  <c r="AA78" i="1"/>
  <c r="AD328" i="1"/>
  <c r="AD16" i="1"/>
  <c r="AA17" i="1"/>
  <c r="AA207" i="1"/>
  <c r="AA25" i="1"/>
  <c r="AA46" i="1"/>
  <c r="AA314" i="1"/>
  <c r="AA185" i="1"/>
  <c r="AA353" i="1"/>
  <c r="AD29" i="1"/>
  <c r="AA115" i="1"/>
  <c r="AA127" i="1"/>
  <c r="AA319" i="1"/>
  <c r="AA212" i="1"/>
  <c r="AD161" i="1"/>
  <c r="AA336" i="1"/>
  <c r="AA153" i="1"/>
  <c r="AA260" i="1"/>
  <c r="AA271" i="1"/>
  <c r="AD18" i="1"/>
  <c r="AD214" i="1"/>
  <c r="AA335" i="1"/>
  <c r="AA32" i="1"/>
  <c r="AD330" i="1"/>
  <c r="AA47" i="1"/>
  <c r="AA313" i="1"/>
  <c r="AA211" i="1"/>
  <c r="AA59" i="1"/>
  <c r="AA97" i="1"/>
  <c r="AA64" i="1"/>
  <c r="AD295" i="1"/>
  <c r="AD39" i="1"/>
  <c r="AA123" i="1"/>
  <c r="AA9" i="1"/>
  <c r="AA65" i="1"/>
  <c r="AD279" i="1"/>
  <c r="AA361" i="1"/>
  <c r="AD296" i="1"/>
  <c r="AD86" i="1"/>
  <c r="AD148" i="1"/>
  <c r="AD311" i="1"/>
  <c r="AA126" i="1"/>
  <c r="AA113" i="1"/>
  <c r="AA129" i="1"/>
  <c r="AA225" i="1"/>
  <c r="AA57" i="1"/>
  <c r="AA161" i="1"/>
  <c r="AA60" i="1"/>
  <c r="AA256" i="1"/>
  <c r="AA289" i="1"/>
  <c r="AD8" i="1"/>
  <c r="AA162" i="1"/>
  <c r="AD80" i="1"/>
  <c r="AA90" i="1"/>
  <c r="AD111" i="1"/>
  <c r="AA321" i="1"/>
  <c r="AA81" i="1"/>
  <c r="AD350" i="1"/>
  <c r="AD22" i="1"/>
  <c r="AD126" i="1"/>
  <c r="AA241" i="1"/>
  <c r="AD151" i="1"/>
  <c r="AA89" i="1"/>
  <c r="AA196" i="1"/>
  <c r="AA134" i="1"/>
  <c r="AA274" i="1"/>
  <c r="AA201" i="1"/>
  <c r="AD251" i="1"/>
  <c r="AA24" i="1"/>
  <c r="AD230" i="1"/>
  <c r="AD318" i="1"/>
  <c r="AD189" i="1"/>
  <c r="AD270" i="1"/>
  <c r="AA146" i="1"/>
  <c r="AA357" i="1"/>
  <c r="AD134" i="1"/>
  <c r="AD68" i="1"/>
  <c r="AD335" i="1"/>
  <c r="AD222" i="1"/>
  <c r="AD171" i="1"/>
  <c r="AA193" i="1"/>
  <c r="AD160" i="1"/>
  <c r="AD344" i="1"/>
  <c r="AA22" i="1"/>
  <c r="AD124" i="1"/>
  <c r="AD198" i="1"/>
  <c r="AA228" i="1"/>
  <c r="AA54" i="1"/>
  <c r="AD70" i="1"/>
  <c r="AD238" i="1"/>
  <c r="AD226" i="1"/>
  <c r="AD187" i="1"/>
  <c r="AA281" i="1"/>
  <c r="AA329" i="1"/>
  <c r="AA137" i="1"/>
  <c r="AD88" i="1"/>
  <c r="AA293" i="1"/>
  <c r="AA16" i="1"/>
  <c r="AA130" i="1"/>
  <c r="AA326" i="1"/>
  <c r="AD52" i="1"/>
  <c r="AD95" i="1"/>
  <c r="AD99" i="1"/>
  <c r="AD286" i="1"/>
  <c r="AD258" i="1"/>
  <c r="AA257" i="1"/>
  <c r="AA316" i="1"/>
  <c r="AD240" i="1"/>
  <c r="AD146" i="1"/>
  <c r="AA351" i="1"/>
  <c r="AA330" i="1"/>
  <c r="AA346" i="1"/>
  <c r="AD190" i="1"/>
  <c r="AD139" i="1"/>
  <c r="AA18" i="1"/>
  <c r="AA80" i="1"/>
  <c r="AD98" i="1"/>
  <c r="AA273" i="1"/>
  <c r="AD158" i="1"/>
  <c r="AA306" i="1"/>
  <c r="AD174" i="1"/>
  <c r="AD123" i="1"/>
  <c r="AA337" i="1"/>
  <c r="AD155" i="1"/>
  <c r="AA287" i="1"/>
  <c r="AA96" i="1"/>
  <c r="AA154" i="1"/>
  <c r="AD182" i="1"/>
  <c r="AD49" i="1"/>
  <c r="AA268" i="1"/>
  <c r="AD62" i="1"/>
  <c r="AD254" i="1"/>
  <c r="AD58" i="1"/>
  <c r="AD150" i="1"/>
  <c r="AA191" i="1"/>
  <c r="AD156" i="1"/>
  <c r="AD358" i="1"/>
  <c r="AD94" i="1"/>
  <c r="AD34" i="1"/>
  <c r="AD235" i="1"/>
  <c r="AA177" i="1"/>
  <c r="AA208" i="1"/>
  <c r="F12" i="1"/>
  <c r="AD103" i="1"/>
  <c r="AD116" i="1"/>
  <c r="AD50" i="1"/>
  <c r="AD113" i="1"/>
  <c r="AA209" i="1"/>
  <c r="C40" i="1"/>
  <c r="AD128" i="1"/>
  <c r="AD224" i="1"/>
  <c r="C41" i="1"/>
  <c r="AA342" i="1"/>
  <c r="AD112" i="1"/>
  <c r="AD75" i="1"/>
  <c r="AD12" i="1"/>
  <c r="AD32" i="1"/>
  <c r="AA85" i="1"/>
  <c r="AD131" i="1"/>
  <c r="AA100" i="1"/>
  <c r="AA332" i="1"/>
  <c r="AD208" i="1"/>
  <c r="AD299" i="1"/>
  <c r="AA338" i="1"/>
  <c r="AD357" i="1"/>
  <c r="AD315" i="1"/>
  <c r="AD144" i="1"/>
  <c r="AA341" i="1"/>
  <c r="AD27" i="1"/>
  <c r="AD108" i="1"/>
  <c r="AA246" i="1"/>
  <c r="AA181" i="1"/>
  <c r="AD13" i="1"/>
  <c r="AD132" i="1"/>
  <c r="AD109" i="1"/>
  <c r="AD38" i="1"/>
  <c r="AD77" i="1"/>
  <c r="AD207" i="1"/>
  <c r="AD45" i="1"/>
  <c r="AD17" i="1"/>
  <c r="AD163" i="1"/>
  <c r="AD76" i="1"/>
  <c r="AD54" i="1"/>
  <c r="AD14" i="1"/>
  <c r="AD30" i="1"/>
  <c r="AD236" i="1"/>
  <c r="AD96" i="1"/>
  <c r="AD237" i="1"/>
  <c r="AD64" i="1"/>
  <c r="AD247" i="1"/>
  <c r="AD46" i="1"/>
  <c r="AD220" i="1"/>
  <c r="AD221" i="1"/>
  <c r="AD142" i="1"/>
  <c r="AD28" i="1"/>
  <c r="AD85" i="1"/>
  <c r="AD133" i="1"/>
  <c r="AD7" i="1"/>
  <c r="AD20" i="1"/>
  <c r="AD181" i="1"/>
  <c r="AD147" i="1"/>
  <c r="AD206" i="1"/>
  <c r="AD93" i="1"/>
  <c r="AD262" i="1"/>
  <c r="AD167" i="1"/>
  <c r="AD118" i="1"/>
  <c r="AD83" i="1"/>
  <c r="AD84" i="1"/>
  <c r="AD229" i="1"/>
  <c r="AD110" i="1"/>
  <c r="AD44" i="1"/>
  <c r="AD61" i="1"/>
  <c r="AD78" i="1"/>
  <c r="AD37" i="1"/>
  <c r="AD195" i="1"/>
  <c r="AD173" i="1"/>
  <c r="AD115" i="1"/>
  <c r="AD197" i="1"/>
  <c r="AD66" i="1"/>
  <c r="AD252" i="1"/>
  <c r="AD212" i="1"/>
  <c r="AD278" i="1"/>
  <c r="AD301" i="1"/>
  <c r="AD294" i="1"/>
  <c r="AD5" i="1"/>
  <c r="AD309" i="1"/>
  <c r="AD326" i="1"/>
  <c r="AD6" i="1"/>
  <c r="AD285" i="1"/>
  <c r="AD310" i="1"/>
  <c r="AD348" i="1"/>
  <c r="AD342" i="1"/>
  <c r="AD283" i="1"/>
  <c r="AD293" i="1"/>
  <c r="AD341" i="1"/>
  <c r="AD361" i="1"/>
  <c r="AD362" i="1"/>
  <c r="AD308" i="1"/>
  <c r="AD300" i="1"/>
  <c r="AD302" i="1"/>
  <c r="AD360" i="1"/>
  <c r="AD349" i="1"/>
  <c r="AD363" i="1"/>
  <c r="AD325" i="1"/>
  <c r="AD307" i="1"/>
  <c r="AD340" i="1"/>
  <c r="AD331" i="1"/>
  <c r="AD356" i="1"/>
  <c r="AD334" i="1"/>
  <c r="AD306" i="1"/>
  <c r="AD288" i="1"/>
  <c r="AD339" i="1"/>
  <c r="AD322" i="1"/>
  <c r="AD275" i="1"/>
  <c r="AD291" i="1"/>
  <c r="AD317" i="1"/>
  <c r="AD4" i="1"/>
  <c r="AD211" i="1"/>
  <c r="AD196" i="1"/>
  <c r="AD53" i="1"/>
  <c r="D40" i="1"/>
  <c r="AD168" i="1"/>
  <c r="AD92" i="1"/>
  <c r="AD141" i="1"/>
  <c r="AD188" i="1"/>
  <c r="AD157" i="1"/>
  <c r="AD36" i="1"/>
  <c r="AD125" i="1"/>
  <c r="AD219" i="1"/>
  <c r="AD347" i="1"/>
  <c r="D41" i="1"/>
  <c r="AD149" i="1"/>
  <c r="AA261" i="1"/>
  <c r="AA69" i="1"/>
  <c r="AA26" i="1"/>
  <c r="AD343" i="1"/>
  <c r="AD281" i="1"/>
  <c r="AD267" i="1"/>
  <c r="AD327" i="1"/>
  <c r="AD355" i="1"/>
  <c r="AD15" i="1"/>
  <c r="AD117" i="1"/>
  <c r="AD47" i="1"/>
  <c r="AD63" i="1"/>
  <c r="AD239" i="1"/>
  <c r="AD352" i="1"/>
  <c r="AD179" i="1"/>
  <c r="AD31" i="1"/>
  <c r="AD33" i="1"/>
  <c r="AD284" i="1"/>
  <c r="AD100" i="1"/>
  <c r="AD101" i="1"/>
  <c r="AD81" i="1"/>
  <c r="AD136" i="1"/>
  <c r="AD91" i="1"/>
  <c r="AD172" i="1"/>
  <c r="AD79" i="1"/>
  <c r="AD316" i="1"/>
  <c r="AD255" i="1"/>
  <c r="AD9" i="1"/>
  <c r="AD43" i="1"/>
  <c r="AD193" i="1"/>
  <c r="AD73" i="1"/>
  <c r="AD107" i="1"/>
  <c r="AD127" i="1"/>
  <c r="AD223" i="1"/>
  <c r="AD269" i="1"/>
  <c r="AD268" i="1"/>
  <c r="AD276" i="1"/>
  <c r="AD244" i="1"/>
  <c r="AD177" i="1"/>
  <c r="AD248" i="1"/>
  <c r="AD19" i="1"/>
  <c r="AD277" i="1"/>
  <c r="AD143" i="1"/>
  <c r="AD21" i="1"/>
  <c r="AD260" i="1"/>
  <c r="AD69" i="1"/>
  <c r="AD104" i="1"/>
  <c r="AD180" i="1"/>
  <c r="AD209" i="1"/>
  <c r="AD169" i="1"/>
  <c r="AD159" i="1"/>
  <c r="AD165" i="1"/>
  <c r="AD320" i="1"/>
  <c r="AD359" i="1"/>
  <c r="AD41" i="1"/>
  <c r="AD332" i="1"/>
  <c r="AD257" i="1"/>
  <c r="AD51" i="1"/>
  <c r="AD259" i="1"/>
  <c r="AD333" i="1"/>
  <c r="AD233" i="1"/>
  <c r="AD203" i="1"/>
  <c r="AD175" i="1"/>
  <c r="AA43" i="1"/>
  <c r="AD65" i="1"/>
  <c r="AA262" i="1"/>
  <c r="AA343" i="1"/>
  <c r="AA34" i="1"/>
  <c r="AA50" i="1"/>
  <c r="AD24" i="1"/>
  <c r="AA66" i="1"/>
  <c r="AA322" i="1"/>
  <c r="AA82" i="1"/>
  <c r="AA232" i="1"/>
  <c r="AA296" i="1"/>
  <c r="AD201" i="1"/>
  <c r="AA98" i="1"/>
  <c r="AA20" i="1"/>
  <c r="AA114" i="1"/>
  <c r="AA148" i="1"/>
  <c r="AA156" i="1"/>
  <c r="AA216" i="1"/>
  <c r="AD225" i="1"/>
  <c r="AD346" i="1"/>
  <c r="AD298" i="1"/>
  <c r="AD313" i="1"/>
  <c r="AA233" i="1"/>
  <c r="AA179" i="1"/>
  <c r="AA106" i="1"/>
  <c r="AD297" i="1"/>
  <c r="AD97" i="1"/>
  <c r="AA164" i="1"/>
  <c r="AA195" i="1"/>
  <c r="AA122" i="1"/>
  <c r="AA360" i="1"/>
  <c r="AD329" i="1"/>
  <c r="AD227" i="1"/>
  <c r="AD216" i="1"/>
  <c r="AD273" i="1"/>
  <c r="AD145" i="1"/>
  <c r="AA163" i="1"/>
  <c r="AA362" i="1"/>
  <c r="AA252" i="1"/>
  <c r="AA138" i="1"/>
  <c r="AA48" i="1"/>
  <c r="AD345" i="1"/>
  <c r="AD194" i="1"/>
  <c r="AD305" i="1"/>
  <c r="AD241" i="1"/>
  <c r="AA244" i="1"/>
  <c r="AA236" i="1"/>
  <c r="AA180" i="1"/>
  <c r="AA213" i="1"/>
  <c r="AA309" i="1"/>
  <c r="AA352" i="1"/>
  <c r="AD242" i="1"/>
  <c r="AD210" i="1"/>
  <c r="AD337" i="1"/>
  <c r="AD35" i="1"/>
  <c r="AD114" i="1"/>
  <c r="AD67" i="1"/>
  <c r="AD162" i="1"/>
  <c r="AD282" i="1"/>
  <c r="AD314" i="1"/>
  <c r="AD178" i="1"/>
  <c r="AD82" i="1"/>
  <c r="AD130" i="1"/>
  <c r="AA144" i="1"/>
  <c r="AA291" i="1"/>
  <c r="AA307" i="1"/>
  <c r="AA315" i="1"/>
  <c r="AA347" i="1"/>
  <c r="AA27" i="1"/>
  <c r="AA339" i="1"/>
  <c r="AA355" i="1"/>
  <c r="AA243" i="1"/>
  <c r="AA6" i="1"/>
  <c r="AA192" i="1"/>
  <c r="AA259" i="1"/>
  <c r="AA160" i="1"/>
  <c r="AA234" i="1"/>
  <c r="AA128" i="1"/>
  <c r="AA19" i="1"/>
  <c r="AA275" i="1"/>
  <c r="AA310" i="1"/>
  <c r="AA86" i="1"/>
  <c r="AA132" i="1"/>
  <c r="AA324" i="1"/>
  <c r="AA35" i="1"/>
  <c r="AA230" i="1"/>
  <c r="AA56" i="1"/>
  <c r="AA91" i="1"/>
  <c r="AA218" i="1"/>
  <c r="AA323" i="1"/>
  <c r="AA68" i="1"/>
  <c r="AA356" i="1"/>
  <c r="AA84" i="1"/>
  <c r="AA237" i="1"/>
  <c r="AA51" i="1"/>
  <c r="AA155" i="1"/>
  <c r="AA101" i="1"/>
  <c r="AA277" i="1"/>
  <c r="AA149" i="1"/>
  <c r="AA253" i="1"/>
  <c r="AA112" i="1"/>
  <c r="AA70" i="1"/>
  <c r="AA276" i="1"/>
  <c r="AA269" i="1"/>
  <c r="AA270" i="1"/>
  <c r="AA42" i="1"/>
  <c r="AA117" i="1"/>
  <c r="AA37" i="1"/>
  <c r="AA197" i="1"/>
  <c r="AA12" i="1"/>
  <c r="AA13" i="1"/>
  <c r="AA285" i="1"/>
  <c r="AA286" i="1"/>
  <c r="AA247" i="1"/>
  <c r="AA248" i="1"/>
  <c r="AA58" i="1"/>
  <c r="AA36" i="1"/>
  <c r="AA354" i="1"/>
  <c r="AA182" i="1"/>
  <c r="AA120" i="1"/>
  <c r="AA74" i="1"/>
  <c r="AA301" i="1"/>
  <c r="AA302" i="1"/>
  <c r="AA165" i="1"/>
  <c r="AA133" i="1"/>
  <c r="AA245" i="1"/>
  <c r="AA44" i="1"/>
  <c r="AA45" i="1"/>
  <c r="AA317" i="1"/>
  <c r="AA318" i="1"/>
  <c r="AA214" i="1"/>
  <c r="AA168" i="1"/>
  <c r="AA176" i="1"/>
  <c r="AA350" i="1"/>
  <c r="AA349" i="1"/>
  <c r="AA14" i="1"/>
  <c r="AA15" i="1"/>
  <c r="AA150" i="1"/>
  <c r="AA224" i="1"/>
  <c r="AA266" i="1"/>
  <c r="AA198" i="1"/>
  <c r="AA170" i="1"/>
  <c r="AA334" i="1"/>
  <c r="AA333" i="1"/>
  <c r="AA166" i="1"/>
  <c r="AA358" i="1"/>
  <c r="AA108" i="1"/>
  <c r="AA109" i="1"/>
  <c r="AA178" i="1"/>
  <c r="AA288" i="1"/>
  <c r="AA88" i="1"/>
  <c r="AA202" i="1"/>
  <c r="AA221" i="1"/>
  <c r="AA222" i="1"/>
  <c r="AA76" i="1"/>
  <c r="AA77" i="1"/>
  <c r="AA340" i="1"/>
  <c r="AA92" i="1"/>
  <c r="AA93" i="1"/>
  <c r="AA29" i="1"/>
  <c r="AA30" i="1"/>
  <c r="AA124" i="1"/>
  <c r="AA125" i="1"/>
  <c r="AA194" i="1"/>
  <c r="AA305" i="1"/>
  <c r="AA205" i="1"/>
  <c r="AA206" i="1"/>
  <c r="AA140" i="1"/>
  <c r="AA141" i="1"/>
  <c r="AA255" i="1"/>
  <c r="AA254" i="1"/>
  <c r="AA210" i="1"/>
  <c r="AA118" i="1"/>
  <c r="AA304" i="1"/>
  <c r="AA282" i="1"/>
  <c r="AA292" i="1"/>
  <c r="AA174" i="1"/>
  <c r="AA173" i="1"/>
  <c r="AA226" i="1"/>
  <c r="AA294" i="1"/>
  <c r="AA320" i="1"/>
  <c r="AA278" i="1"/>
  <c r="AA272" i="1"/>
  <c r="AA102" i="1"/>
  <c r="AA40" i="1"/>
  <c r="AA94" i="1"/>
  <c r="AA95" i="1"/>
  <c r="AA308" i="1"/>
  <c r="AA61" i="1"/>
  <c r="AA62" i="1"/>
  <c r="AA238" i="1"/>
  <c r="AA239" i="1"/>
  <c r="AA157" i="1"/>
  <c r="AA158" i="1"/>
  <c r="AA38" i="1"/>
  <c r="AA21" i="1"/>
  <c r="AA325" i="1"/>
  <c r="AA53" i="1"/>
  <c r="AA190" i="1"/>
  <c r="AA189" i="1"/>
  <c r="AA242" i="1"/>
  <c r="AA36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tc={96FFEB4C-8166-4FD4-A850-3E0F99F671D5}</author>
  </authors>
  <commentList>
    <comment ref="J15" authorId="0" shapeId="0" xr:uid="{96FFEB4C-8166-4FD4-A850-3E0F99F671D5}">
      <text>
        <t>[Threaded comment]
Your version of Excel allows you to read this threaded comment; however, any edits to it will get removed if the file is opened in a newer version of Excel. Learn more: https://go.microsoft.com/fwlink/?linkid=870924
Comment:
    0.785(DH2 –DS2)</t>
      </text>
    </comment>
  </commentList>
</comments>
</file>

<file path=xl/sharedStrings.xml><?xml version="1.0" encoding="utf-8"?>
<sst xmlns="http://schemas.openxmlformats.org/spreadsheetml/2006/main" count="187" uniqueCount="125">
  <si>
    <t>Inlet</t>
  </si>
  <si>
    <t>Camshaft</t>
  </si>
  <si>
    <t>Valve</t>
  </si>
  <si>
    <t>kg</t>
  </si>
  <si>
    <t>Inner Spring</t>
  </si>
  <si>
    <t>Outer Spring</t>
  </si>
  <si>
    <t>Exhaust</t>
  </si>
  <si>
    <t>Shim</t>
  </si>
  <si>
    <t>Bucket</t>
  </si>
  <si>
    <t>Collet</t>
  </si>
  <si>
    <t>Retainer</t>
  </si>
  <si>
    <t>Piston</t>
  </si>
  <si>
    <t>Comp Ratio</t>
  </si>
  <si>
    <t>Bore</t>
  </si>
  <si>
    <t>mm</t>
  </si>
  <si>
    <t>Stroke</t>
  </si>
  <si>
    <t>Clearance Vol</t>
  </si>
  <si>
    <t>cc</t>
  </si>
  <si>
    <t>Cylinders</t>
  </si>
  <si>
    <t>Con Rod Length</t>
  </si>
  <si>
    <t>Capacity</t>
  </si>
  <si>
    <t>m/s</t>
  </si>
  <si>
    <t>RPM</t>
  </si>
  <si>
    <t>10.8: 1</t>
  </si>
  <si>
    <t>Crank Angle</t>
  </si>
  <si>
    <t>Piston Position</t>
  </si>
  <si>
    <t>cm</t>
  </si>
  <si>
    <t>Mean Piston Speed</t>
  </si>
  <si>
    <t>Piston Velocity</t>
  </si>
  <si>
    <t>Peak Piston Speed</t>
  </si>
  <si>
    <t>Degree of Rotation</t>
  </si>
  <si>
    <t>Inlet Velocity</t>
  </si>
  <si>
    <t>Inlet Acceleration</t>
  </si>
  <si>
    <t>Inlet Jerk</t>
  </si>
  <si>
    <t>Exhaust Velocity</t>
  </si>
  <si>
    <t>Exhaust Acceleration</t>
  </si>
  <si>
    <t>Exhaust Jerk</t>
  </si>
  <si>
    <t>Initial Compression</t>
  </si>
  <si>
    <t>Initial Compression - Lo (m)</t>
  </si>
  <si>
    <t>Outer</t>
  </si>
  <si>
    <t>Inner</t>
  </si>
  <si>
    <t>Spring Stiffness</t>
  </si>
  <si>
    <t>m</t>
  </si>
  <si>
    <t>N/m</t>
  </si>
  <si>
    <t>Moving Mass</t>
  </si>
  <si>
    <t>Combined Spring Stiffness</t>
  </si>
  <si>
    <t>mm/deg</t>
  </si>
  <si>
    <t>Valve Float</t>
  </si>
  <si>
    <t>Max Lift</t>
  </si>
  <si>
    <t>Max Acceleration</t>
  </si>
  <si>
    <t>Inlet Valve Lift</t>
  </si>
  <si>
    <t>Exhaust Valve Lift</t>
  </si>
  <si>
    <t>exhaust coef</t>
  </si>
  <si>
    <t>inlet flow coef</t>
  </si>
  <si>
    <t>f = 6500/120 (6500 peak rpm) 54.2</t>
  </si>
  <si>
    <t>Vsound = speed of sound (343 m/s at 20C)</t>
  </si>
  <si>
    <t>Vsound/4*f</t>
  </si>
  <si>
    <t>Best intake runner lengths:</t>
  </si>
  <si>
    <t>Intake valve dia./bore ratio:</t>
  </si>
  <si>
    <t>l/min</t>
  </si>
  <si>
    <t>Speed for peak power:</t>
  </si>
  <si>
    <t>Exhaust valve dia./bore ratio:</t>
  </si>
  <si>
    <t>Exhaust/Intake flow ratio:</t>
  </si>
  <si>
    <t>Estimated KW/Cylinder:</t>
  </si>
  <si>
    <t>l/s</t>
  </si>
  <si>
    <t>Maximum Flow</t>
  </si>
  <si>
    <t>Average Flow</t>
  </si>
  <si>
    <t>Test Flow (l/s/sq cm)</t>
  </si>
  <si>
    <t>Test Flow (l/s) (7-8)</t>
  </si>
  <si>
    <t>Leakage (l/s)</t>
  </si>
  <si>
    <t>Raw Test Flow l/s (6. xF.)</t>
  </si>
  <si>
    <t>Flow Scale (5./100)</t>
  </si>
  <si>
    <t>Flow Scale Reading (%)</t>
  </si>
  <si>
    <t>Flow Range (1-6)</t>
  </si>
  <si>
    <t>Valve Lift (A)</t>
  </si>
  <si>
    <t>Test Pressure</t>
  </si>
  <si>
    <t>Test Number</t>
  </si>
  <si>
    <t>Exhaust Valve Test Data</t>
  </si>
  <si>
    <t>Raw Test Flow l/s (6. x E)</t>
  </si>
  <si>
    <t>Intake Valve Test Data</t>
  </si>
  <si>
    <t>F. Exhaust</t>
  </si>
  <si>
    <t>E. Intake</t>
  </si>
  <si>
    <t>Range</t>
  </si>
  <si>
    <t>B. Exhaust Valve Lift (mm)</t>
  </si>
  <si>
    <t>A. Intake Valve Lift (mm)</t>
  </si>
  <si>
    <t>Valve Lift/Diameter (L/D) Ratio</t>
  </si>
  <si>
    <t>litres/sec</t>
  </si>
  <si>
    <t>sq.cm</t>
  </si>
  <si>
    <t>Exhaust Valve</t>
  </si>
  <si>
    <t>Intake Valve</t>
  </si>
  <si>
    <t>Seat Width</t>
  </si>
  <si>
    <t>Leakage</t>
  </si>
  <si>
    <t>Effective Area</t>
  </si>
  <si>
    <t>Lift Increments</t>
  </si>
  <si>
    <t>Stem</t>
  </si>
  <si>
    <t>Diameter</t>
  </si>
  <si>
    <t>Test Setup Data</t>
  </si>
  <si>
    <t>Head Porter</t>
  </si>
  <si>
    <t>Test Operator:</t>
  </si>
  <si>
    <t>87.5mm</t>
  </si>
  <si>
    <t>Cylinder Bore:</t>
  </si>
  <si>
    <t>Runner Length</t>
  </si>
  <si>
    <t>Intake Manifold:</t>
  </si>
  <si>
    <t>Degrees</t>
  </si>
  <si>
    <t>Exhaust Seat Angle</t>
  </si>
  <si>
    <t>30mm</t>
  </si>
  <si>
    <t>Exhaust Valve:</t>
  </si>
  <si>
    <t>Port Length</t>
  </si>
  <si>
    <t>Radiused Inlet:</t>
  </si>
  <si>
    <t>Port Volume</t>
  </si>
  <si>
    <t>Intake Port:</t>
  </si>
  <si>
    <t>Valve Seat Angle</t>
  </si>
  <si>
    <t>35mm</t>
  </si>
  <si>
    <t>Intake Valve:</t>
  </si>
  <si>
    <t>Serial Number</t>
  </si>
  <si>
    <t>Head Description:</t>
  </si>
  <si>
    <t>bare cyl head</t>
  </si>
  <si>
    <t>Test Description:</t>
  </si>
  <si>
    <t>SuperFlow SF-110 Test Data</t>
  </si>
  <si>
    <t>Valve Lift</t>
  </si>
  <si>
    <t>Crank angle</t>
  </si>
  <si>
    <t>N/A</t>
  </si>
  <si>
    <t>Mean flow CoEf Intake</t>
  </si>
  <si>
    <t>Estimated Engine speed @ Max Power</t>
  </si>
  <si>
    <t>6,500RPM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</si>
</sst>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F800]dddd\,\ mmmm\ dd\,\ yyyy"/>
  </numFmts>
  <fonts count="5" x14ac:knownFonts="1">
    <font>
      <sz val="11"/>
      <color theme="1"/>
      <name val="Aptos Narrow"/>
      <family val="2"/>
      <scheme val="minor"/>
    </font>
    <font>
      <sz val="10"/>
      <color theme="1"/>
      <name val="Times New Roman"/>
      <family val="1"/>
    </font>
    <font>
      <sz val="10"/>
      <color theme="0"/>
      <name val="Times New Roman"/>
      <family val="1"/>
    </font>
    <font>
      <i/>
      <sz val="10"/>
      <color theme="1"/>
      <name val="Times New Roman"/>
      <family val="1"/>
    </font>
    <font>
      <b/>
      <i/>
      <sz val="10"/>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1" tint="4.9989318521683403E-2"/>
        <bgColor indexed="64"/>
      </patternFill>
    </fill>
    <fill>
      <patternFill patternType="solid">
        <fgColor theme="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thin">
        <color auto="1"/>
      </left>
      <right/>
      <top style="thin">
        <color auto="1"/>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right/>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101">
    <xf numFmtId="0" fontId="0" fillId="0" borderId="0" xfId="0"/>
    <xf numFmtId="0" fontId="1" fillId="0" borderId="0" xfId="0" applyFont="1"/>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right"/>
    </xf>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xf>
    <xf numFmtId="0" fontId="1" fillId="2" borderId="0" xfId="0" applyFont="1" applyFill="1"/>
    <xf numFmtId="0" fontId="1" fillId="4" borderId="44" xfId="0" applyFont="1" applyFill="1" applyBorder="1"/>
    <xf numFmtId="0" fontId="1" fillId="5" borderId="43" xfId="0" applyFont="1" applyFill="1" applyBorder="1"/>
    <xf numFmtId="0" fontId="2" fillId="5" borderId="43" xfId="0" applyFont="1" applyFill="1" applyBorder="1"/>
    <xf numFmtId="0" fontId="1" fillId="4" borderId="43" xfId="0" applyFont="1" applyFill="1" applyBorder="1"/>
    <xf numFmtId="0" fontId="2" fillId="4" borderId="43" xfId="0" applyFont="1" applyFill="1" applyBorder="1" applyAlignment="1">
      <alignment horizontal="center"/>
    </xf>
    <xf numFmtId="0" fontId="1" fillId="4" borderId="42" xfId="0" applyFont="1" applyFill="1" applyBorder="1"/>
    <xf numFmtId="0" fontId="3" fillId="2" borderId="0" xfId="0" applyFont="1" applyFill="1" applyAlignment="1">
      <alignment horizontal="right"/>
    </xf>
    <xf numFmtId="168" fontId="3" fillId="2" borderId="0" xfId="0" applyNumberFormat="1" applyFont="1" applyFill="1"/>
    <xf numFmtId="0" fontId="1" fillId="3" borderId="21" xfId="0" applyFont="1" applyFill="1" applyBorder="1"/>
    <xf numFmtId="0" fontId="3" fillId="3" borderId="20" xfId="0" applyFont="1" applyFill="1" applyBorder="1" applyAlignment="1">
      <alignment horizontal="right"/>
    </xf>
    <xf numFmtId="0" fontId="3" fillId="3" borderId="21" xfId="0" applyFont="1" applyFill="1" applyBorder="1" applyAlignment="1">
      <alignment horizontal="right"/>
    </xf>
    <xf numFmtId="0" fontId="3" fillId="3" borderId="19" xfId="0" applyFont="1" applyFill="1" applyBorder="1" applyAlignment="1">
      <alignment horizontal="right"/>
    </xf>
    <xf numFmtId="0" fontId="1" fillId="0" borderId="41" xfId="0" applyFont="1" applyBorder="1"/>
    <xf numFmtId="0" fontId="1" fillId="0" borderId="40" xfId="0" applyFont="1" applyBorder="1"/>
    <xf numFmtId="0" fontId="1" fillId="0" borderId="39" xfId="0" applyFont="1" applyBorder="1"/>
    <xf numFmtId="0" fontId="1" fillId="3" borderId="22" xfId="0" applyFont="1" applyFill="1" applyBorder="1"/>
    <xf numFmtId="0" fontId="3" fillId="3" borderId="0" xfId="0" applyFont="1" applyFill="1" applyAlignment="1">
      <alignment horizontal="right"/>
    </xf>
    <xf numFmtId="0" fontId="3" fillId="3" borderId="22" xfId="0" applyFont="1" applyFill="1" applyBorder="1" applyAlignment="1">
      <alignment horizontal="right"/>
    </xf>
    <xf numFmtId="0" fontId="3" fillId="3" borderId="26" xfId="0" applyFont="1" applyFill="1" applyBorder="1" applyAlignment="1">
      <alignment horizontal="right"/>
    </xf>
    <xf numFmtId="0" fontId="1" fillId="0" borderId="35" xfId="0" applyFont="1" applyBorder="1"/>
    <xf numFmtId="0" fontId="1" fillId="0" borderId="13" xfId="0" applyFont="1" applyBorder="1"/>
    <xf numFmtId="0" fontId="1" fillId="0" borderId="34" xfId="0" applyFont="1" applyBorder="1"/>
    <xf numFmtId="0" fontId="1" fillId="2" borderId="35" xfId="0" applyFont="1" applyFill="1" applyBorder="1" applyAlignment="1">
      <alignment horizontal="center"/>
    </xf>
    <xf numFmtId="0" fontId="1" fillId="2" borderId="13" xfId="0" applyFont="1" applyFill="1" applyBorder="1" applyAlignment="1">
      <alignment horizontal="center"/>
    </xf>
    <xf numFmtId="0" fontId="1" fillId="2" borderId="34" xfId="0" applyFont="1" applyFill="1" applyBorder="1" applyAlignment="1">
      <alignment horizontal="center"/>
    </xf>
    <xf numFmtId="0" fontId="1" fillId="0" borderId="38" xfId="0" applyFont="1" applyBorder="1"/>
    <xf numFmtId="0" fontId="1" fillId="3" borderId="7" xfId="0" applyFont="1" applyFill="1" applyBorder="1"/>
    <xf numFmtId="0" fontId="1" fillId="2" borderId="37" xfId="0" applyFont="1" applyFill="1" applyBorder="1"/>
    <xf numFmtId="0" fontId="1" fillId="3" borderId="36" xfId="0" applyFont="1" applyFill="1" applyBorder="1"/>
    <xf numFmtId="0" fontId="1" fillId="2" borderId="26" xfId="0" applyFont="1" applyFill="1" applyBorder="1"/>
    <xf numFmtId="0" fontId="1" fillId="0" borderId="33" xfId="0" applyFont="1" applyBorder="1"/>
    <xf numFmtId="0" fontId="1" fillId="3" borderId="32" xfId="0" applyFont="1" applyFill="1" applyBorder="1"/>
    <xf numFmtId="0" fontId="1" fillId="2" borderId="31" xfId="0" applyFont="1" applyFill="1" applyBorder="1"/>
    <xf numFmtId="0" fontId="1" fillId="3" borderId="25" xfId="0" applyFont="1" applyFill="1" applyBorder="1"/>
    <xf numFmtId="0" fontId="3" fillId="3" borderId="27" xfId="0" applyFont="1" applyFill="1" applyBorder="1" applyAlignment="1">
      <alignment horizontal="right"/>
    </xf>
    <xf numFmtId="0" fontId="1" fillId="2" borderId="30" xfId="0" applyFont="1" applyFill="1" applyBorder="1" applyAlignment="1">
      <alignment horizontal="center"/>
    </xf>
    <xf numFmtId="0" fontId="1" fillId="2" borderId="29" xfId="0" applyFont="1" applyFill="1" applyBorder="1" applyAlignment="1">
      <alignment horizontal="center"/>
    </xf>
    <xf numFmtId="0" fontId="1" fillId="2" borderId="28" xfId="0" applyFont="1" applyFill="1" applyBorder="1" applyAlignment="1">
      <alignment horizontal="center"/>
    </xf>
    <xf numFmtId="0" fontId="3" fillId="3" borderId="25" xfId="0" applyFont="1" applyFill="1" applyBorder="1" applyAlignment="1">
      <alignment horizontal="right"/>
    </xf>
    <xf numFmtId="0" fontId="3" fillId="3" borderId="24" xfId="0" applyFont="1" applyFill="1" applyBorder="1" applyAlignment="1">
      <alignment horizontal="right"/>
    </xf>
    <xf numFmtId="0" fontId="1" fillId="0" borderId="30" xfId="0" applyFont="1" applyBorder="1"/>
    <xf numFmtId="0" fontId="1" fillId="0" borderId="29" xfId="0" applyFont="1" applyBorder="1"/>
    <xf numFmtId="0" fontId="1" fillId="0" borderId="28" xfId="0" applyFont="1" applyBorder="1"/>
    <xf numFmtId="0" fontId="1" fillId="4" borderId="21" xfId="0" applyFont="1" applyFill="1" applyBorder="1"/>
    <xf numFmtId="0" fontId="1" fillId="4" borderId="20" xfId="0" applyFont="1" applyFill="1" applyBorder="1"/>
    <xf numFmtId="0" fontId="2" fillId="4" borderId="20" xfId="0" applyFont="1" applyFill="1" applyBorder="1"/>
    <xf numFmtId="0" fontId="2" fillId="4" borderId="20" xfId="0" applyFont="1" applyFill="1" applyBorder="1" applyAlignment="1">
      <alignment horizontal="center"/>
    </xf>
    <xf numFmtId="0" fontId="1" fillId="4" borderId="19" xfId="0" applyFont="1" applyFill="1" applyBorder="1"/>
    <xf numFmtId="0" fontId="1" fillId="2" borderId="22" xfId="0" applyFont="1" applyFill="1" applyBorder="1"/>
    <xf numFmtId="0" fontId="3" fillId="2" borderId="0" xfId="0" applyFont="1" applyFill="1"/>
    <xf numFmtId="0" fontId="1" fillId="0" borderId="1" xfId="0" applyFont="1" applyBorder="1"/>
    <xf numFmtId="0" fontId="3" fillId="3" borderId="0" xfId="0" applyFont="1" applyFill="1"/>
    <xf numFmtId="0" fontId="3" fillId="3" borderId="26" xfId="0" applyFont="1" applyFill="1" applyBorder="1"/>
    <xf numFmtId="0" fontId="1" fillId="0" borderId="10" xfId="0" applyFont="1" applyBorder="1"/>
    <xf numFmtId="0" fontId="3" fillId="3" borderId="27" xfId="0" applyFont="1" applyFill="1" applyBorder="1"/>
    <xf numFmtId="0" fontId="3" fillId="3" borderId="24" xfId="0" applyFont="1" applyFill="1" applyBorder="1"/>
    <xf numFmtId="0" fontId="3" fillId="3" borderId="19" xfId="0" applyFont="1" applyFill="1" applyBorder="1" applyAlignment="1">
      <alignment horizontal="right"/>
    </xf>
    <xf numFmtId="2" fontId="3" fillId="3" borderId="2" xfId="0" applyNumberFormat="1" applyFont="1" applyFill="1" applyBorder="1"/>
    <xf numFmtId="2" fontId="3" fillId="3" borderId="3" xfId="0" applyNumberFormat="1" applyFont="1" applyFill="1" applyBorder="1"/>
    <xf numFmtId="0" fontId="3" fillId="3" borderId="3" xfId="0" applyFont="1" applyFill="1" applyBorder="1"/>
    <xf numFmtId="0" fontId="3" fillId="3" borderId="8" xfId="0" applyFont="1" applyFill="1" applyBorder="1"/>
    <xf numFmtId="0" fontId="1" fillId="0" borderId="5" xfId="0" applyFont="1" applyBorder="1"/>
    <xf numFmtId="0" fontId="3" fillId="0" borderId="1" xfId="0" applyFont="1" applyBorder="1"/>
    <xf numFmtId="0" fontId="3" fillId="0" borderId="16" xfId="0" applyFont="1" applyBorder="1"/>
    <xf numFmtId="0" fontId="1" fillId="0" borderId="9" xfId="0" applyFont="1" applyBorder="1"/>
    <xf numFmtId="0" fontId="3" fillId="2" borderId="11" xfId="0" applyFont="1" applyFill="1" applyBorder="1"/>
    <xf numFmtId="0" fontId="3" fillId="3" borderId="19" xfId="0" applyFont="1" applyFill="1" applyBorder="1"/>
    <xf numFmtId="0" fontId="1" fillId="3" borderId="2" xfId="0" applyFont="1" applyFill="1" applyBorder="1" applyAlignment="1">
      <alignment horizontal="center"/>
    </xf>
    <xf numFmtId="0" fontId="1" fillId="3" borderId="3" xfId="0" applyFont="1" applyFill="1" applyBorder="1" applyAlignment="1">
      <alignment horizontal="center"/>
    </xf>
    <xf numFmtId="0" fontId="1" fillId="3" borderId="4" xfId="0" applyFont="1" applyFill="1" applyBorder="1" applyAlignment="1">
      <alignment horizontal="center"/>
    </xf>
    <xf numFmtId="0" fontId="1" fillId="3" borderId="26" xfId="0" applyFont="1" applyFill="1" applyBorder="1"/>
    <xf numFmtId="0" fontId="1" fillId="2" borderId="5" xfId="0" applyFont="1" applyFill="1" applyBorder="1"/>
    <xf numFmtId="0" fontId="1" fillId="2" borderId="1" xfId="0" applyFont="1" applyFill="1" applyBorder="1"/>
    <xf numFmtId="0" fontId="1" fillId="2" borderId="6" xfId="0" applyFont="1" applyFill="1" applyBorder="1"/>
    <xf numFmtId="0" fontId="1" fillId="3" borderId="24" xfId="0" applyFont="1" applyFill="1" applyBorder="1"/>
    <xf numFmtId="0" fontId="1" fillId="2" borderId="9" xfId="0" applyFont="1" applyFill="1" applyBorder="1"/>
    <xf numFmtId="0" fontId="1" fillId="2" borderId="10" xfId="0" applyFont="1" applyFill="1" applyBorder="1"/>
    <xf numFmtId="0" fontId="1" fillId="2" borderId="23" xfId="0" applyFont="1" applyFill="1" applyBorder="1"/>
    <xf numFmtId="0" fontId="3" fillId="3" borderId="18" xfId="0" applyFont="1" applyFill="1" applyBorder="1"/>
    <xf numFmtId="0" fontId="3" fillId="3" borderId="17" xfId="0" applyFont="1" applyFill="1" applyBorder="1"/>
    <xf numFmtId="0" fontId="3" fillId="3" borderId="16" xfId="0" applyFont="1" applyFill="1" applyBorder="1"/>
    <xf numFmtId="0" fontId="3" fillId="3" borderId="5" xfId="0" applyFont="1" applyFill="1" applyBorder="1"/>
    <xf numFmtId="0" fontId="3" fillId="3" borderId="1" xfId="0" applyFont="1" applyFill="1" applyBorder="1"/>
    <xf numFmtId="0" fontId="1" fillId="0" borderId="14" xfId="0" applyFont="1" applyBorder="1"/>
    <xf numFmtId="0" fontId="3" fillId="3" borderId="15" xfId="0" applyFont="1" applyFill="1" applyBorder="1"/>
    <xf numFmtId="0" fontId="3" fillId="3" borderId="9" xfId="0" applyFont="1" applyFill="1" applyBorder="1"/>
    <xf numFmtId="0" fontId="3" fillId="3" borderId="10" xfId="0" applyFont="1" applyFill="1" applyBorder="1"/>
    <xf numFmtId="0" fontId="1" fillId="0" borderId="11" xfId="0" applyFont="1" applyBorder="1"/>
    <xf numFmtId="0" fontId="4" fillId="2" borderId="0" xfId="0" applyFont="1" applyFill="1" applyAlignment="1">
      <alignment horizontal="right"/>
    </xf>
    <xf numFmtId="2" fontId="3" fillId="2" borderId="12" xfId="0" applyNumberFormat="1" applyFont="1" applyFill="1" applyBorder="1"/>
    <xf numFmtId="0" fontId="3" fillId="2" borderId="12" xfId="0" applyFont="1" applyFill="1" applyBorder="1"/>
    <xf numFmtId="0" fontId="3" fillId="2" borderId="13"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Crank Angle</a:t>
            </a:r>
            <a:r>
              <a:rPr lang="en-GB" baseline="0"/>
              <a:t> vs Piston Speed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270603674540683"/>
          <c:y val="0.16287037037037036"/>
          <c:w val="0.85673840769903764"/>
          <c:h val="0.60669765237678619"/>
        </c:manualLayout>
      </c:layout>
      <c:lineChart>
        <c:grouping val="standard"/>
        <c:varyColors val="0"/>
        <c:ser>
          <c:idx val="0"/>
          <c:order val="0"/>
          <c:spPr>
            <a:ln w="28575" cap="rnd">
              <a:solidFill>
                <a:schemeClr val="accent1"/>
              </a:solidFill>
              <a:round/>
            </a:ln>
            <a:effectLst/>
          </c:spPr>
          <c:marker>
            <c:symbol val="none"/>
          </c:marker>
          <c:cat>
            <c:numRef>
              <c:f>'Part 1'!$J$4:$J$364</c:f>
              <c:numCache>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Cache>
            </c:numRef>
          </c:cat>
          <c:val>
            <c:numRef>
              <c:f>'Part 1'!$K$4:$K$364</c:f>
              <c:numCache>
                <c:formatCode>General</c:formatCode>
                <c:ptCount val="361"/>
                <c:pt idx="0">
                  <c:v>83.1</c:v>
                </c:pt>
                <c:pt idx="1">
                  <c:v>83.093863647091723</c:v>
                </c:pt>
                <c:pt idx="2">
                  <c:v>83.075456298320944</c:v>
                </c:pt>
                <c:pt idx="3">
                  <c:v>83.044783083156062</c:v>
                </c:pt>
                <c:pt idx="4">
                  <c:v>83.001852549398947</c:v>
                </c:pt>
                <c:pt idx="5">
                  <c:v>82.946676661217296</c:v>
                </c:pt>
                <c:pt idx="6">
                  <c:v>82.879270796391921</c:v>
                </c:pt>
                <c:pt idx="7">
                  <c:v>82.799653742779782</c:v>
                </c:pt>
                <c:pt idx="8">
                  <c:v>82.707847693995461</c:v>
                </c:pt>
                <c:pt idx="9">
                  <c:v>82.603878244313094</c:v>
                </c:pt>
                <c:pt idx="10">
                  <c:v>82.48777438279167</c:v>
                </c:pt>
                <c:pt idx="11">
                  <c:v>82.359568486627168</c:v>
                </c:pt>
                <c:pt idx="12">
                  <c:v>82.219296313734873</c:v>
                </c:pt>
                <c:pt idx="13">
                  <c:v>82.06699699456621</c:v>
                </c:pt>
                <c:pt idx="14">
                  <c:v>81.90271302316421</c:v>
                </c:pt>
                <c:pt idx="15">
                  <c:v>81.726490247462664</c:v>
                </c:pt>
                <c:pt idx="16">
                  <c:v>81.538377858833712</c:v>
                </c:pt>
                <c:pt idx="17">
                  <c:v>81.338428380889454</c:v>
                </c:pt>
                <c:pt idx="18">
                  <c:v>81.126697657543346</c:v>
                </c:pt>
                <c:pt idx="19">
                  <c:v>80.903244840336825</c:v>
                </c:pt>
                <c:pt idx="20">
                  <c:v>80.668132375037914</c:v>
                </c:pt>
                <c:pt idx="21">
                  <c:v>80.42142598751775</c:v>
                </c:pt>
                <c:pt idx="22">
                  <c:v>80.163194668911629</c:v>
                </c:pt>
                <c:pt idx="23">
                  <c:v>79.893510660071342</c:v>
                </c:pt>
                <c:pt idx="24">
                  <c:v>79.612449435315369</c:v>
                </c:pt>
                <c:pt idx="25">
                  <c:v>79.320089685484163</c:v>
                </c:pt>
                <c:pt idx="26">
                  <c:v>79.016513300306713</c:v>
                </c:pt>
                <c:pt idx="27">
                  <c:v>78.701805350086119</c:v>
                </c:pt>
                <c:pt idx="28">
                  <c:v>78.376054066710296</c:v>
                </c:pt>
                <c:pt idx="29">
                  <c:v>78.039350823994994</c:v>
                </c:pt>
                <c:pt idx="30">
                  <c:v>77.691790117365585</c:v>
                </c:pt>
                <c:pt idx="31">
                  <c:v>77.333469542884259</c:v>
                </c:pt>
                <c:pt idx="32">
                  <c:v>76.964489775628863</c:v>
                </c:pt>
                <c:pt idx="33">
                  <c:v>76.584954547429234</c:v>
                </c:pt>
                <c:pt idx="34">
                  <c:v>76.194970623967166</c:v>
                </c:pt>
                <c:pt idx="35">
                  <c:v>75.794647781245303</c:v>
                </c:pt>
                <c:pt idx="36">
                  <c:v>75.384098781429842</c:v>
                </c:pt>
                <c:pt idx="37">
                  <c:v>74.963439348071972</c:v>
                </c:pt>
                <c:pt idx="38">
                  <c:v>74.532788140712142</c:v>
                </c:pt>
                <c:pt idx="39">
                  <c:v>74.09226672887101</c:v>
                </c:pt>
                <c:pt idx="40">
                  <c:v>73.641999565429927</c:v>
                </c:pt>
                <c:pt idx="41">
                  <c:v>73.182113959404077</c:v>
                </c:pt>
                <c:pt idx="42">
                  <c:v>72.712740048109808</c:v>
                </c:pt>
                <c:pt idx="43">
                  <c:v>72.234010768727856</c:v>
                </c:pt>
                <c:pt idx="44">
                  <c:v>71.746061829262942</c:v>
                </c:pt>
                <c:pt idx="45">
                  <c:v>71.249031678899854</c:v>
                </c:pt>
                <c:pt idx="46">
                  <c:v>70.743061477755248</c:v>
                </c:pt>
                <c:pt idx="47">
                  <c:v>70.228295066023577</c:v>
                </c:pt>
                <c:pt idx="48">
                  <c:v>69.704878932514987</c:v>
                </c:pt>
                <c:pt idx="49">
                  <c:v>69.172962182582168</c:v>
                </c:pt>
                <c:pt idx="50">
                  <c:v>68.632696505431838</c:v>
                </c:pt>
                <c:pt idx="51">
                  <c:v>68.084236140817026</c:v>
                </c:pt>
                <c:pt idx="52">
                  <c:v>67.527737845103672</c:v>
                </c:pt>
                <c:pt idx="53">
                  <c:v>66.963360856706032</c:v>
                </c:pt>
                <c:pt idx="54">
                  <c:v>66.39126686088315</c:v>
                </c:pt>
                <c:pt idx="55">
                  <c:v>65.811619953889249</c:v>
                </c:pt>
                <c:pt idx="56">
                  <c:v>65.224586606468293</c:v>
                </c:pt>
                <c:pt idx="57">
                  <c:v>64.630335626684541</c:v>
                </c:pt>
                <c:pt idx="58">
                  <c:v>64.029038122077864</c:v>
                </c:pt>
                <c:pt idx="59">
                  <c:v>63.420867461133923</c:v>
                </c:pt>
                <c:pt idx="60">
                  <c:v>62.805999234057047</c:v>
                </c:pt>
                <c:pt idx="61">
                  <c:v>62.184611212834511</c:v>
                </c:pt>
                <c:pt idx="62">
                  <c:v>61.556883310579032</c:v>
                </c:pt>
                <c:pt idx="63">
                  <c:v>60.92299754013716</c:v>
                </c:pt>
                <c:pt idx="64">
                  <c:v>60.283137971949884</c:v>
                </c:pt>
                <c:pt idx="65">
                  <c:v>59.637490691151804</c:v>
                </c:pt>
                <c:pt idx="66">
                  <c:v>58.986243753895351</c:v>
                </c:pt>
                <c:pt idx="67">
                  <c:v>58.329587142885764</c:v>
                </c:pt>
                <c:pt idx="68">
                  <c:v>57.667712722113087</c:v>
                </c:pt>
                <c:pt idx="69">
                  <c:v>57.000814190767265</c:v>
                </c:pt>
                <c:pt idx="70">
                  <c:v>56.329087036322363</c:v>
                </c:pt>
                <c:pt idx="71">
                  <c:v>55.652728486776972</c:v>
                </c:pt>
                <c:pt idx="72">
                  <c:v>54.971937462037275</c:v>
                </c:pt>
                <c:pt idx="73">
                  <c:v>54.286914524430635</c:v>
                </c:pt>
                <c:pt idx="74">
                  <c:v>53.597861828337628</c:v>
                </c:pt>
                <c:pt idx="75">
                  <c:v>52.904983068931571</c:v>
                </c:pt>
                <c:pt idx="76">
                  <c:v>52.208483430015072</c:v>
                </c:pt>
                <c:pt idx="77">
                  <c:v>51.508569530944627</c:v>
                </c:pt>
                <c:pt idx="78">
                  <c:v>50.805449372634982</c:v>
                </c:pt>
                <c:pt idx="79">
                  <c:v>50.099332282636311</c:v>
                </c:pt>
                <c:pt idx="80">
                  <c:v>49.390428859278707</c:v>
                </c:pt>
                <c:pt idx="81">
                  <c:v>48.67895091487992</c:v>
                </c:pt>
                <c:pt idx="82">
                  <c:v>47.965111418013628</c:v>
                </c:pt>
                <c:pt idx="83">
                  <c:v>47.249124434837341</c:v>
                </c:pt>
                <c:pt idx="84">
                  <c:v>46.531205069480997</c:v>
                </c:pt>
                <c:pt idx="85">
                  <c:v>45.811569403498552</c:v>
                </c:pt>
                <c:pt idx="86">
                  <c:v>45.09043443438744</c:v>
                </c:pt>
                <c:pt idx="87">
                  <c:v>44.368018013182215</c:v>
                </c:pt>
                <c:pt idx="88">
                  <c:v>43.644538781131267</c:v>
                </c:pt>
                <c:pt idx="89">
                  <c:v>42.92021610546692</c:v>
                </c:pt>
                <c:pt idx="90">
                  <c:v>42.195270014282173</c:v>
                </c:pt>
                <c:pt idx="91">
                  <c:v>41.469921130528661</c:v>
                </c:pt>
                <c:pt idx="92">
                  <c:v>40.744390605153434</c:v>
                </c:pt>
                <c:pt idx="93">
                  <c:v>40.018900049393579</c:v>
                </c:pt>
                <c:pt idx="94">
                  <c:v>39.293671466250629</c:v>
                </c:pt>
                <c:pt idx="95">
                  <c:v>38.568927181168164</c:v>
                </c:pt>
                <c:pt idx="96">
                  <c:v>37.844889771938995</c:v>
                </c:pt>
                <c:pt idx="97">
                  <c:v>37.12178199786959</c:v>
                </c:pt>
                <c:pt idx="98">
                  <c:v>36.399826728232192</c:v>
                </c:pt>
                <c:pt idx="99">
                  <c:v>35.679246870036742</c:v>
                </c:pt>
                <c:pt idx="100">
                  <c:v>34.960265295156795</c:v>
                </c:pt>
                <c:pt idx="101">
                  <c:v>34.243104766845434</c:v>
                </c:pt>
                <c:pt idx="102">
                  <c:v>33.527987865679179</c:v>
                </c:pt>
                <c:pt idx="103">
                  <c:v>32.81513691496945</c:v>
                </c:pt>
                <c:pt idx="104">
                  <c:v>32.104773905682684</c:v>
                </c:pt>
                <c:pt idx="105">
                  <c:v>31.397120420912103</c:v>
                </c:pt>
                <c:pt idx="106">
                  <c:v>30.692397559945007</c:v>
                </c:pt>
                <c:pt idx="107">
                  <c:v>29.990825861971206</c:v>
                </c:pt>
                <c:pt idx="108">
                  <c:v>29.292625229479142</c:v>
                </c:pt>
                <c:pt idx="109">
                  <c:v>28.598014851387255</c:v>
                </c:pt>
                <c:pt idx="110">
                  <c:v>27.907213125959291</c:v>
                </c:pt>
                <c:pt idx="111">
                  <c:v>27.220437583552812</c:v>
                </c:pt>
                <c:pt idx="112">
                  <c:v>26.537904809250808</c:v>
                </c:pt>
                <c:pt idx="113">
                  <c:v>25.859830365427111</c:v>
                </c:pt>
                <c:pt idx="114">
                  <c:v>25.186428714296355</c:v>
                </c:pt>
                <c:pt idx="115">
                  <c:v>24.517913140499683</c:v>
                </c:pt>
                <c:pt idx="116">
                  <c:v>23.854495673777553</c:v>
                </c:pt>
                <c:pt idx="117">
                  <c:v>23.196387011780828</c:v>
                </c:pt>
                <c:pt idx="118">
                  <c:v>22.5437964430715</c:v>
                </c:pt>
                <c:pt idx="119">
                  <c:v>21.896931770363899</c:v>
                </c:pt>
                <c:pt idx="120">
                  <c:v>21.255999234057057</c:v>
                </c:pt>
                <c:pt idx="121">
                  <c:v>20.62120343610842</c:v>
                </c:pt>
                <c:pt idx="122">
                  <c:v>19.992747264298544</c:v>
                </c:pt>
                <c:pt idx="123">
                  <c:v>19.370831816935791</c:v>
                </c:pt>
                <c:pt idx="124">
                  <c:v>18.755656328049248</c:v>
                </c:pt>
                <c:pt idx="125">
                  <c:v>18.147418093117324</c:v>
                </c:pt>
                <c:pt idx="126">
                  <c:v>17.546312395378653</c:v>
                </c:pt>
                <c:pt idx="127">
                  <c:v>16.952532432770806</c:v>
                </c:pt>
                <c:pt idx="128">
                  <c:v>16.366269245541478</c:v>
                </c:pt>
                <c:pt idx="129">
                  <c:v>15.787711644575534</c:v>
                </c:pt>
                <c:pt idx="130">
                  <c:v>15.217046140480422</c:v>
                </c:pt>
                <c:pt idx="131">
                  <c:v>14.654456873471004</c:v>
                </c:pt>
                <c:pt idx="132">
                  <c:v>14.100125544093885</c:v>
                </c:pt>
                <c:pt idx="133">
                  <c:v>13.554231344829955</c:v>
                </c:pt>
                <c:pt idx="134">
                  <c:v>13.016950892612581</c:v>
                </c:pt>
                <c:pt idx="135">
                  <c:v>12.488458162297762</c:v>
                </c:pt>
                <c:pt idx="136">
                  <c:v>11.968924421121034</c:v>
                </c:pt>
                <c:pt idx="137">
                  <c:v>11.458518164174798</c:v>
                </c:pt>
                <c:pt idx="138">
                  <c:v>10.957405050938357</c:v>
                </c:pt>
                <c:pt idx="139">
                  <c:v>10.465747842891728</c:v>
                </c:pt>
                <c:pt idx="140">
                  <c:v>9.9837063422428631</c:v>
                </c:pt>
                <c:pt idx="141">
                  <c:v>9.5114373317967349</c:v>
                </c:pt>
                <c:pt idx="142">
                  <c:v>9.0490945159935663</c:v>
                </c:pt>
                <c:pt idx="143">
                  <c:v>8.5968284631419394</c:v>
                </c:pt>
                <c:pt idx="144">
                  <c:v>8.1547865488717175</c:v>
                </c:pt>
                <c:pt idx="145">
                  <c:v>7.7231129008300927</c:v>
                </c:pt>
                <c:pt idx="146">
                  <c:v>7.3019483446432067</c:v>
                </c:pt>
                <c:pt idx="147">
                  <c:v>6.8914303511644928</c:v>
                </c:pt>
                <c:pt idx="148">
                  <c:v>6.4916929850298795</c:v>
                </c:pt>
                <c:pt idx="149">
                  <c:v>6.1028668545387488</c:v>
                </c:pt>
                <c:pt idx="150">
                  <c:v>5.7250790628787307</c:v>
                </c:pt>
                <c:pt idx="151">
                  <c:v>5.3584531607112051</c:v>
                </c:pt>
                <c:pt idx="152">
                  <c:v>5.0031091001334733</c:v>
                </c:pt>
                <c:pt idx="153">
                  <c:v>4.6591631900327544</c:v>
                </c:pt>
                <c:pt idx="154">
                  <c:v>4.3267280528459358</c:v>
                </c:pt>
                <c:pt idx="155">
                  <c:v>4.0059125827385493</c:v>
                </c:pt>
                <c:pt idx="156">
                  <c:v>3.6968219052152493</c:v>
                </c:pt>
                <c:pt idx="157">
                  <c:v>3.3995573381735436</c:v>
                </c:pt>
                <c:pt idx="158">
                  <c:v>3.1142163544116022</c:v>
                </c:pt>
                <c:pt idx="159">
                  <c:v>2.8408925456002896</c:v>
                </c:pt>
                <c:pt idx="160">
                  <c:v>2.5796755877289268</c:v>
                </c:pt>
                <c:pt idx="161">
                  <c:v>2.3306512080335917</c:v>
                </c:pt>
                <c:pt idx="162">
                  <c:v>2.0939011534160867</c:v>
                </c:pt>
                <c:pt idx="163">
                  <c:v>1.869503160361222</c:v>
                </c:pt>
                <c:pt idx="164">
                  <c:v>1.6575309263594136</c:v>
                </c:pt>
                <c:pt idx="165">
                  <c:v>1.4580540828411022</c:v>
                </c:pt>
                <c:pt idx="166">
                  <c:v>1.2711381696289195</c:v>
                </c:pt>
                <c:pt idx="167">
                  <c:v>1.0968446109131675</c:v>
                </c:pt>
                <c:pt idx="168">
                  <c:v>0.93523069275563153</c:v>
                </c:pt>
                <c:pt idx="169">
                  <c:v>0.7863495421262936</c:v>
                </c:pt>
                <c:pt idx="170">
                  <c:v>0.65025010747718504</c:v>
                </c:pt>
                <c:pt idx="171">
                  <c:v>0.5269771408571452</c:v>
                </c:pt>
                <c:pt idx="172">
                  <c:v>0.41657118157097073</c:v>
                </c:pt>
                <c:pt idx="173">
                  <c:v>0.31906854138592206</c:v>
                </c:pt>
                <c:pt idx="174">
                  <c:v>0.23450129128841013</c:v>
                </c:pt>
                <c:pt idx="175">
                  <c:v>0.16289724979325451</c:v>
                </c:pt>
                <c:pt idx="176">
                  <c:v>0.10427997280755537</c:v>
                </c:pt>
                <c:pt idx="177">
                  <c:v>5.8668745050992566E-2</c:v>
                </c:pt>
                <c:pt idx="178">
                  <c:v>2.6078573034091737E-2</c:v>
                </c:pt>
                <c:pt idx="179">
                  <c:v>6.5201795956128404E-3</c:v>
                </c:pt>
                <c:pt idx="180">
                  <c:v>0</c:v>
                </c:pt>
                <c:pt idx="181">
                  <c:v>6.5201795956128404E-3</c:v>
                </c:pt>
                <c:pt idx="182">
                  <c:v>2.6078573034091737E-2</c:v>
                </c:pt>
                <c:pt idx="183">
                  <c:v>5.8668745050992566E-2</c:v>
                </c:pt>
                <c:pt idx="184">
                  <c:v>0.10427997280755537</c:v>
                </c:pt>
                <c:pt idx="185">
                  <c:v>0.16289724979325451</c:v>
                </c:pt>
                <c:pt idx="186">
                  <c:v>0.23450129128841013</c:v>
                </c:pt>
                <c:pt idx="187">
                  <c:v>0.31906854138592206</c:v>
                </c:pt>
                <c:pt idx="188">
                  <c:v>0.41657118157097073</c:v>
                </c:pt>
                <c:pt idx="189">
                  <c:v>0.5269771408571452</c:v>
                </c:pt>
                <c:pt idx="190">
                  <c:v>0.65025010747718504</c:v>
                </c:pt>
                <c:pt idx="191">
                  <c:v>0.7863495421262936</c:v>
                </c:pt>
                <c:pt idx="192">
                  <c:v>0.93523069275563153</c:v>
                </c:pt>
                <c:pt idx="193">
                  <c:v>1.0968446109131675</c:v>
                </c:pt>
                <c:pt idx="194">
                  <c:v>1.2711381696289195</c:v>
                </c:pt>
                <c:pt idx="195">
                  <c:v>1.4580540828411022</c:v>
                </c:pt>
                <c:pt idx="196">
                  <c:v>1.6575309263594136</c:v>
                </c:pt>
                <c:pt idx="197">
                  <c:v>1.869503160361222</c:v>
                </c:pt>
                <c:pt idx="198">
                  <c:v>2.0939011534160867</c:v>
                </c:pt>
                <c:pt idx="199">
                  <c:v>2.3306512080335917</c:v>
                </c:pt>
                <c:pt idx="200">
                  <c:v>2.5796755877289268</c:v>
                </c:pt>
                <c:pt idx="201">
                  <c:v>2.8408925456002896</c:v>
                </c:pt>
                <c:pt idx="202">
                  <c:v>3.1142163544116022</c:v>
                </c:pt>
                <c:pt idx="203">
                  <c:v>3.3995573381735436</c:v>
                </c:pt>
                <c:pt idx="204">
                  <c:v>3.6968219052152493</c:v>
                </c:pt>
                <c:pt idx="205">
                  <c:v>4.0059125827385493</c:v>
                </c:pt>
                <c:pt idx="206">
                  <c:v>4.3267280528459358</c:v>
                </c:pt>
                <c:pt idx="207">
                  <c:v>4.6591631900327544</c:v>
                </c:pt>
                <c:pt idx="208">
                  <c:v>5.0031091001334733</c:v>
                </c:pt>
                <c:pt idx="209">
                  <c:v>5.3584531607112051</c:v>
                </c:pt>
                <c:pt idx="210">
                  <c:v>5.7250790628787307</c:v>
                </c:pt>
                <c:pt idx="211">
                  <c:v>6.1028668545387488</c:v>
                </c:pt>
                <c:pt idx="212">
                  <c:v>6.4916929850298795</c:v>
                </c:pt>
                <c:pt idx="213">
                  <c:v>6.8914303511644928</c:v>
                </c:pt>
                <c:pt idx="214">
                  <c:v>7.3019483446432067</c:v>
                </c:pt>
                <c:pt idx="215">
                  <c:v>7.7231129008300927</c:v>
                </c:pt>
                <c:pt idx="216">
                  <c:v>8.1547865488717175</c:v>
                </c:pt>
                <c:pt idx="217">
                  <c:v>8.5968284631419394</c:v>
                </c:pt>
                <c:pt idx="218">
                  <c:v>9.0490945159935663</c:v>
                </c:pt>
                <c:pt idx="219">
                  <c:v>9.5114373317967349</c:v>
                </c:pt>
                <c:pt idx="220">
                  <c:v>9.9837063422428631</c:v>
                </c:pt>
                <c:pt idx="221">
                  <c:v>10.465747842891728</c:v>
                </c:pt>
                <c:pt idx="222">
                  <c:v>10.957405050938357</c:v>
                </c:pt>
                <c:pt idx="223">
                  <c:v>11.458518164174798</c:v>
                </c:pt>
                <c:pt idx="224">
                  <c:v>11.968924421121034</c:v>
                </c:pt>
                <c:pt idx="225">
                  <c:v>12.488458162297762</c:v>
                </c:pt>
                <c:pt idx="226">
                  <c:v>13.016950892612581</c:v>
                </c:pt>
                <c:pt idx="227">
                  <c:v>13.554231344829955</c:v>
                </c:pt>
                <c:pt idx="228">
                  <c:v>14.100125544093885</c:v>
                </c:pt>
                <c:pt idx="229">
                  <c:v>14.654456873471004</c:v>
                </c:pt>
                <c:pt idx="230">
                  <c:v>15.217046140480422</c:v>
                </c:pt>
                <c:pt idx="231">
                  <c:v>15.787711644575534</c:v>
                </c:pt>
                <c:pt idx="232">
                  <c:v>16.366269245541478</c:v>
                </c:pt>
                <c:pt idx="233">
                  <c:v>16.952532432770806</c:v>
                </c:pt>
                <c:pt idx="234">
                  <c:v>17.546312395378653</c:v>
                </c:pt>
                <c:pt idx="235">
                  <c:v>18.147418093117324</c:v>
                </c:pt>
                <c:pt idx="236">
                  <c:v>18.755656328049248</c:v>
                </c:pt>
                <c:pt idx="237">
                  <c:v>19.370831816935791</c:v>
                </c:pt>
                <c:pt idx="238">
                  <c:v>19.992747264298544</c:v>
                </c:pt>
                <c:pt idx="239">
                  <c:v>20.62120343610842</c:v>
                </c:pt>
                <c:pt idx="240">
                  <c:v>21.255999234057057</c:v>
                </c:pt>
                <c:pt idx="241">
                  <c:v>21.896931770363899</c:v>
                </c:pt>
                <c:pt idx="242">
                  <c:v>22.5437964430715</c:v>
                </c:pt>
                <c:pt idx="243">
                  <c:v>23.196387011780828</c:v>
                </c:pt>
                <c:pt idx="244">
                  <c:v>23.854495673777553</c:v>
                </c:pt>
                <c:pt idx="245">
                  <c:v>24.517913140499683</c:v>
                </c:pt>
                <c:pt idx="246">
                  <c:v>25.186428714296355</c:v>
                </c:pt>
                <c:pt idx="247">
                  <c:v>25.859830365427111</c:v>
                </c:pt>
                <c:pt idx="248">
                  <c:v>26.537904809250808</c:v>
                </c:pt>
                <c:pt idx="249">
                  <c:v>27.220437583552812</c:v>
                </c:pt>
                <c:pt idx="250">
                  <c:v>27.907213125959291</c:v>
                </c:pt>
                <c:pt idx="251">
                  <c:v>28.598014851387255</c:v>
                </c:pt>
                <c:pt idx="252">
                  <c:v>29.292625229479142</c:v>
                </c:pt>
                <c:pt idx="253">
                  <c:v>29.990825861971206</c:v>
                </c:pt>
                <c:pt idx="254">
                  <c:v>30.692397559945007</c:v>
                </c:pt>
                <c:pt idx="255">
                  <c:v>31.397120420912103</c:v>
                </c:pt>
                <c:pt idx="256">
                  <c:v>32.104773905682684</c:v>
                </c:pt>
                <c:pt idx="257">
                  <c:v>32.81513691496945</c:v>
                </c:pt>
                <c:pt idx="258">
                  <c:v>33.527987865679179</c:v>
                </c:pt>
                <c:pt idx="259">
                  <c:v>34.243104766845434</c:v>
                </c:pt>
                <c:pt idx="260">
                  <c:v>34.960265295156795</c:v>
                </c:pt>
                <c:pt idx="261">
                  <c:v>35.679246870036742</c:v>
                </c:pt>
                <c:pt idx="262">
                  <c:v>36.399826728232192</c:v>
                </c:pt>
                <c:pt idx="263">
                  <c:v>37.12178199786959</c:v>
                </c:pt>
                <c:pt idx="264">
                  <c:v>37.844889771938995</c:v>
                </c:pt>
                <c:pt idx="265">
                  <c:v>38.568927181168164</c:v>
                </c:pt>
                <c:pt idx="266">
                  <c:v>39.293671466250629</c:v>
                </c:pt>
                <c:pt idx="267">
                  <c:v>40.018900049393579</c:v>
                </c:pt>
                <c:pt idx="268">
                  <c:v>40.744390605153434</c:v>
                </c:pt>
                <c:pt idx="269">
                  <c:v>41.469921130528661</c:v>
                </c:pt>
                <c:pt idx="270">
                  <c:v>42.195270014282173</c:v>
                </c:pt>
                <c:pt idx="271">
                  <c:v>42.92021610546692</c:v>
                </c:pt>
                <c:pt idx="272">
                  <c:v>43.644538781131267</c:v>
                </c:pt>
                <c:pt idx="273">
                  <c:v>44.368018013182215</c:v>
                </c:pt>
                <c:pt idx="274">
                  <c:v>45.09043443438744</c:v>
                </c:pt>
                <c:pt idx="275">
                  <c:v>45.811569403498552</c:v>
                </c:pt>
                <c:pt idx="276">
                  <c:v>46.531205069480997</c:v>
                </c:pt>
                <c:pt idx="277">
                  <c:v>47.249124434837341</c:v>
                </c:pt>
                <c:pt idx="278">
                  <c:v>47.965111418013628</c:v>
                </c:pt>
                <c:pt idx="279">
                  <c:v>48.67895091487992</c:v>
                </c:pt>
                <c:pt idx="280">
                  <c:v>49.390428859278707</c:v>
                </c:pt>
                <c:pt idx="281">
                  <c:v>50.099332282636311</c:v>
                </c:pt>
                <c:pt idx="282">
                  <c:v>50.805449372634982</c:v>
                </c:pt>
                <c:pt idx="283">
                  <c:v>51.508569530944627</c:v>
                </c:pt>
                <c:pt idx="284">
                  <c:v>52.208483430015072</c:v>
                </c:pt>
                <c:pt idx="285">
                  <c:v>52.904983068931571</c:v>
                </c:pt>
                <c:pt idx="286">
                  <c:v>53.597861828337628</c:v>
                </c:pt>
                <c:pt idx="287">
                  <c:v>54.286914524430635</c:v>
                </c:pt>
                <c:pt idx="288">
                  <c:v>54.971937462037275</c:v>
                </c:pt>
                <c:pt idx="289">
                  <c:v>55.652728486776972</c:v>
                </c:pt>
                <c:pt idx="290">
                  <c:v>56.329087036322363</c:v>
                </c:pt>
                <c:pt idx="291">
                  <c:v>57.000814190767265</c:v>
                </c:pt>
                <c:pt idx="292">
                  <c:v>57.667712722113087</c:v>
                </c:pt>
                <c:pt idx="293">
                  <c:v>58.329587142885764</c:v>
                </c:pt>
                <c:pt idx="294">
                  <c:v>58.986243753895351</c:v>
                </c:pt>
                <c:pt idx="295">
                  <c:v>59.637490691151804</c:v>
                </c:pt>
                <c:pt idx="296">
                  <c:v>60.283137971949884</c:v>
                </c:pt>
                <c:pt idx="297">
                  <c:v>60.92299754013716</c:v>
                </c:pt>
                <c:pt idx="298">
                  <c:v>61.556883310579032</c:v>
                </c:pt>
                <c:pt idx="299">
                  <c:v>62.184611212834511</c:v>
                </c:pt>
                <c:pt idx="300">
                  <c:v>62.805999234057047</c:v>
                </c:pt>
                <c:pt idx="301">
                  <c:v>63.420867461133923</c:v>
                </c:pt>
                <c:pt idx="302">
                  <c:v>64.029038122077864</c:v>
                </c:pt>
                <c:pt idx="303">
                  <c:v>64.630335626684541</c:v>
                </c:pt>
                <c:pt idx="304">
                  <c:v>65.224586606468293</c:v>
                </c:pt>
                <c:pt idx="305">
                  <c:v>65.811619953889249</c:v>
                </c:pt>
                <c:pt idx="306">
                  <c:v>66.39126686088315</c:v>
                </c:pt>
                <c:pt idx="307">
                  <c:v>66.963360856706032</c:v>
                </c:pt>
                <c:pt idx="308">
                  <c:v>67.527737845103672</c:v>
                </c:pt>
                <c:pt idx="309">
                  <c:v>68.084236140817026</c:v>
                </c:pt>
                <c:pt idx="310">
                  <c:v>68.632696505431838</c:v>
                </c:pt>
                <c:pt idx="311">
                  <c:v>69.172962182582168</c:v>
                </c:pt>
                <c:pt idx="312">
                  <c:v>69.704878932514987</c:v>
                </c:pt>
                <c:pt idx="313">
                  <c:v>70.228295066023577</c:v>
                </c:pt>
                <c:pt idx="314">
                  <c:v>70.743061477755248</c:v>
                </c:pt>
                <c:pt idx="315">
                  <c:v>71.249031678899854</c:v>
                </c:pt>
                <c:pt idx="316">
                  <c:v>71.746061829262942</c:v>
                </c:pt>
                <c:pt idx="317">
                  <c:v>72.234010768727856</c:v>
                </c:pt>
                <c:pt idx="318">
                  <c:v>72.712740048109808</c:v>
                </c:pt>
                <c:pt idx="319">
                  <c:v>73.182113959404077</c:v>
                </c:pt>
                <c:pt idx="320">
                  <c:v>73.641999565429927</c:v>
                </c:pt>
                <c:pt idx="321">
                  <c:v>74.09226672887101</c:v>
                </c:pt>
                <c:pt idx="322">
                  <c:v>74.532788140712142</c:v>
                </c:pt>
                <c:pt idx="323">
                  <c:v>74.963439348071972</c:v>
                </c:pt>
                <c:pt idx="324">
                  <c:v>75.384098781429842</c:v>
                </c:pt>
                <c:pt idx="325">
                  <c:v>75.794647781245303</c:v>
                </c:pt>
                <c:pt idx="326">
                  <c:v>76.194970623967166</c:v>
                </c:pt>
                <c:pt idx="327">
                  <c:v>76.584954547429234</c:v>
                </c:pt>
                <c:pt idx="328">
                  <c:v>76.964489775628863</c:v>
                </c:pt>
                <c:pt idx="329">
                  <c:v>77.333469542884259</c:v>
                </c:pt>
                <c:pt idx="330">
                  <c:v>77.691790117365585</c:v>
                </c:pt>
                <c:pt idx="331">
                  <c:v>78.039350823994994</c:v>
                </c:pt>
                <c:pt idx="332">
                  <c:v>78.376054066710296</c:v>
                </c:pt>
                <c:pt idx="333">
                  <c:v>78.701805350086119</c:v>
                </c:pt>
                <c:pt idx="334">
                  <c:v>79.016513300306713</c:v>
                </c:pt>
                <c:pt idx="335">
                  <c:v>79.320089685484163</c:v>
                </c:pt>
                <c:pt idx="336">
                  <c:v>79.612449435315369</c:v>
                </c:pt>
                <c:pt idx="337">
                  <c:v>79.893510660071342</c:v>
                </c:pt>
                <c:pt idx="338">
                  <c:v>80.163194668911629</c:v>
                </c:pt>
                <c:pt idx="339">
                  <c:v>80.42142598751775</c:v>
                </c:pt>
                <c:pt idx="340">
                  <c:v>80.668132375037914</c:v>
                </c:pt>
                <c:pt idx="341">
                  <c:v>80.903244840336825</c:v>
                </c:pt>
                <c:pt idx="342">
                  <c:v>81.126697657543346</c:v>
                </c:pt>
                <c:pt idx="343">
                  <c:v>81.338428380889454</c:v>
                </c:pt>
                <c:pt idx="344">
                  <c:v>81.538377858833712</c:v>
                </c:pt>
                <c:pt idx="345">
                  <c:v>81.726490247462664</c:v>
                </c:pt>
                <c:pt idx="346">
                  <c:v>81.90271302316421</c:v>
                </c:pt>
                <c:pt idx="347">
                  <c:v>82.06699699456621</c:v>
                </c:pt>
                <c:pt idx="348">
                  <c:v>82.219296313734873</c:v>
                </c:pt>
                <c:pt idx="349">
                  <c:v>82.359568486627168</c:v>
                </c:pt>
                <c:pt idx="350">
                  <c:v>82.48777438279167</c:v>
                </c:pt>
                <c:pt idx="351">
                  <c:v>82.603878244313094</c:v>
                </c:pt>
                <c:pt idx="352">
                  <c:v>82.707847693995461</c:v>
                </c:pt>
                <c:pt idx="353">
                  <c:v>82.799653742779782</c:v>
                </c:pt>
                <c:pt idx="354">
                  <c:v>82.879270796391921</c:v>
                </c:pt>
                <c:pt idx="355">
                  <c:v>82.946676661217296</c:v>
                </c:pt>
                <c:pt idx="356">
                  <c:v>83.001852549398947</c:v>
                </c:pt>
                <c:pt idx="357">
                  <c:v>83.044783083156062</c:v>
                </c:pt>
                <c:pt idx="358">
                  <c:v>83.075456298320944</c:v>
                </c:pt>
                <c:pt idx="359">
                  <c:v>83.093863647091723</c:v>
                </c:pt>
                <c:pt idx="360">
                  <c:v>83.1</c:v>
                </c:pt>
              </c:numCache>
            </c:numRef>
          </c:val>
          <c:smooth val="0"/>
          <c:extLst>
            <c:ext xmlns:c16="http://schemas.microsoft.com/office/drawing/2014/chart" uri="{C3380CC4-5D6E-409C-BE32-E72D297353CC}">
              <c16:uniqueId val="{00000000-1034-45A9-9984-872AFDFA2D69}"/>
            </c:ext>
          </c:extLst>
        </c:ser>
        <c:dLbls>
          <c:showLegendKey val="0"/>
          <c:showVal val="0"/>
          <c:showCatName val="0"/>
          <c:showSerName val="0"/>
          <c:showPercent val="0"/>
          <c:showBubbleSize val="0"/>
        </c:dLbls>
        <c:smooth val="0"/>
        <c:axId val="1309863727"/>
        <c:axId val="1309862767"/>
      </c:lineChart>
      <c:catAx>
        <c:axId val="130986372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 (Degrees)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9862767"/>
        <c:crosses val="autoZero"/>
        <c:auto val="1"/>
        <c:lblAlgn val="ctr"/>
        <c:lblOffset val="100"/>
        <c:noMultiLvlLbl val="0"/>
      </c:catAx>
      <c:valAx>
        <c:axId val="130986276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Position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09863727"/>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Crank</a:t>
            </a:r>
            <a:r>
              <a:rPr lang="en-GB" baseline="0"/>
              <a:t> Angle vs Valve Inlet/Exhaust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Valve Inlet</c:v>
          </c:tx>
          <c:spPr>
            <a:ln w="28575" cap="rnd">
              <a:solidFill>
                <a:schemeClr val="accent1"/>
              </a:solidFill>
              <a:round/>
            </a:ln>
            <a:effectLst/>
          </c:spPr>
          <c:marker>
            <c:symbol val="none"/>
          </c:marker>
          <c:cat>
            <c:numRef>
              <c:f>'Part 1'!$V$4:$V$363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'Part 1'!$W$4:$W$363</c:f>
              <c:numCache>
                <c:formatCode>General</c:formatCode>
                <c:ptCount val="360"/>
                <c:pt idx="0">
                  <c:v>0</c:v>
                </c:pt>
                <c:pt idx="1">
                  <c:v>0.01</c:v>
                </c:pt>
                <c:pt idx="2">
                  <c:v>0.01</c:v>
                </c:pt>
                <c:pt idx="3">
                  <c:v>0.01</c:v>
                </c:pt>
                <c:pt idx="4">
                  <c:v>0.01</c:v>
                </c:pt>
                <c:pt idx="5">
                  <c:v>0.02</c:v>
                </c:pt>
                <c:pt idx="6">
                  <c:v>0.02</c:v>
                </c:pt>
                <c:pt idx="7">
                  <c:v>0.02</c:v>
                </c:pt>
                <c:pt idx="8">
                  <c:v>0.03</c:v>
                </c:pt>
                <c:pt idx="9">
                  <c:v>0.03</c:v>
                </c:pt>
                <c:pt idx="10">
                  <c:v>0.03</c:v>
                </c:pt>
                <c:pt idx="11">
                  <c:v>0.04</c:v>
                </c:pt>
                <c:pt idx="12">
                  <c:v>0.04</c:v>
                </c:pt>
                <c:pt idx="13">
                  <c:v>0.04</c:v>
                </c:pt>
                <c:pt idx="14">
                  <c:v>0.04</c:v>
                </c:pt>
                <c:pt idx="15">
                  <c:v>0.05</c:v>
                </c:pt>
                <c:pt idx="16">
                  <c:v>0.05</c:v>
                </c:pt>
                <c:pt idx="17">
                  <c:v>0.06</c:v>
                </c:pt>
                <c:pt idx="18">
                  <c:v>0.06</c:v>
                </c:pt>
                <c:pt idx="19">
                  <c:v>0.06</c:v>
                </c:pt>
                <c:pt idx="20">
                  <c:v>7.0000000000000007E-2</c:v>
                </c:pt>
                <c:pt idx="21">
                  <c:v>7.0000000000000007E-2</c:v>
                </c:pt>
                <c:pt idx="22">
                  <c:v>7.0000000000000007E-2</c:v>
                </c:pt>
                <c:pt idx="23">
                  <c:v>0.08</c:v>
                </c:pt>
                <c:pt idx="24">
                  <c:v>0.08</c:v>
                </c:pt>
                <c:pt idx="25">
                  <c:v>0.08</c:v>
                </c:pt>
                <c:pt idx="26">
                  <c:v>0.09</c:v>
                </c:pt>
                <c:pt idx="27">
                  <c:v>0.09</c:v>
                </c:pt>
                <c:pt idx="28">
                  <c:v>0.1</c:v>
                </c:pt>
                <c:pt idx="29">
                  <c:v>0.1</c:v>
                </c:pt>
                <c:pt idx="30">
                  <c:v>0.11</c:v>
                </c:pt>
                <c:pt idx="31">
                  <c:v>0.11</c:v>
                </c:pt>
                <c:pt idx="32">
                  <c:v>0.11</c:v>
                </c:pt>
                <c:pt idx="33">
                  <c:v>0.12</c:v>
                </c:pt>
                <c:pt idx="34">
                  <c:v>0.12</c:v>
                </c:pt>
                <c:pt idx="35">
                  <c:v>0.12</c:v>
                </c:pt>
                <c:pt idx="36">
                  <c:v>0.13</c:v>
                </c:pt>
                <c:pt idx="37">
                  <c:v>0.13</c:v>
                </c:pt>
                <c:pt idx="38">
                  <c:v>0.13</c:v>
                </c:pt>
                <c:pt idx="39">
                  <c:v>0.14000000000000001</c:v>
                </c:pt>
                <c:pt idx="40">
                  <c:v>0.14000000000000001</c:v>
                </c:pt>
                <c:pt idx="41">
                  <c:v>0.14000000000000001</c:v>
                </c:pt>
                <c:pt idx="42">
                  <c:v>0.15</c:v>
                </c:pt>
                <c:pt idx="43">
                  <c:v>0.15</c:v>
                </c:pt>
                <c:pt idx="44">
                  <c:v>0.15</c:v>
                </c:pt>
                <c:pt idx="45">
                  <c:v>0.16</c:v>
                </c:pt>
                <c:pt idx="46">
                  <c:v>0.16</c:v>
                </c:pt>
                <c:pt idx="47">
                  <c:v>0.17</c:v>
                </c:pt>
                <c:pt idx="48">
                  <c:v>0.17</c:v>
                </c:pt>
                <c:pt idx="49">
                  <c:v>0.18</c:v>
                </c:pt>
                <c:pt idx="50">
                  <c:v>0.18</c:v>
                </c:pt>
                <c:pt idx="51">
                  <c:v>0.18</c:v>
                </c:pt>
                <c:pt idx="52">
                  <c:v>0.19</c:v>
                </c:pt>
                <c:pt idx="53">
                  <c:v>0.19</c:v>
                </c:pt>
                <c:pt idx="54">
                  <c:v>0.19</c:v>
                </c:pt>
                <c:pt idx="55">
                  <c:v>0.19</c:v>
                </c:pt>
                <c:pt idx="56">
                  <c:v>0.2</c:v>
                </c:pt>
                <c:pt idx="57">
                  <c:v>0.2</c:v>
                </c:pt>
                <c:pt idx="58">
                  <c:v>0.2</c:v>
                </c:pt>
                <c:pt idx="59">
                  <c:v>0.21</c:v>
                </c:pt>
                <c:pt idx="60">
                  <c:v>0.21</c:v>
                </c:pt>
                <c:pt idx="61">
                  <c:v>0.21</c:v>
                </c:pt>
                <c:pt idx="62">
                  <c:v>0.22</c:v>
                </c:pt>
                <c:pt idx="63">
                  <c:v>0.22</c:v>
                </c:pt>
                <c:pt idx="64">
                  <c:v>0.22</c:v>
                </c:pt>
                <c:pt idx="65">
                  <c:v>0.22</c:v>
                </c:pt>
                <c:pt idx="66">
                  <c:v>0.23</c:v>
                </c:pt>
                <c:pt idx="67">
                  <c:v>0.23</c:v>
                </c:pt>
                <c:pt idx="68">
                  <c:v>0.23</c:v>
                </c:pt>
                <c:pt idx="69">
                  <c:v>0.23</c:v>
                </c:pt>
                <c:pt idx="70">
                  <c:v>0.24</c:v>
                </c:pt>
                <c:pt idx="71">
                  <c:v>0.24</c:v>
                </c:pt>
                <c:pt idx="72">
                  <c:v>0.24</c:v>
                </c:pt>
                <c:pt idx="73">
                  <c:v>0.24</c:v>
                </c:pt>
                <c:pt idx="74">
                  <c:v>0.25</c:v>
                </c:pt>
                <c:pt idx="75">
                  <c:v>0.25</c:v>
                </c:pt>
                <c:pt idx="76">
                  <c:v>0.25</c:v>
                </c:pt>
                <c:pt idx="77">
                  <c:v>0.25</c:v>
                </c:pt>
                <c:pt idx="78">
                  <c:v>0.25</c:v>
                </c:pt>
                <c:pt idx="79">
                  <c:v>0.25</c:v>
                </c:pt>
                <c:pt idx="80">
                  <c:v>0.26</c:v>
                </c:pt>
                <c:pt idx="81">
                  <c:v>0.26</c:v>
                </c:pt>
                <c:pt idx="82">
                  <c:v>0.26</c:v>
                </c:pt>
                <c:pt idx="83">
                  <c:v>0.26</c:v>
                </c:pt>
                <c:pt idx="84">
                  <c:v>0.26</c:v>
                </c:pt>
                <c:pt idx="85">
                  <c:v>0.26</c:v>
                </c:pt>
                <c:pt idx="86">
                  <c:v>0.26</c:v>
                </c:pt>
                <c:pt idx="87">
                  <c:v>0.27</c:v>
                </c:pt>
                <c:pt idx="88">
                  <c:v>0.27</c:v>
                </c:pt>
                <c:pt idx="89">
                  <c:v>0.27</c:v>
                </c:pt>
                <c:pt idx="90">
                  <c:v>0.27</c:v>
                </c:pt>
                <c:pt idx="91">
                  <c:v>0.27</c:v>
                </c:pt>
                <c:pt idx="92">
                  <c:v>0.27</c:v>
                </c:pt>
                <c:pt idx="93">
                  <c:v>0.27</c:v>
                </c:pt>
                <c:pt idx="94">
                  <c:v>0.27</c:v>
                </c:pt>
                <c:pt idx="95">
                  <c:v>0.27</c:v>
                </c:pt>
                <c:pt idx="96">
                  <c:v>0.27</c:v>
                </c:pt>
                <c:pt idx="97">
                  <c:v>0.27</c:v>
                </c:pt>
                <c:pt idx="98">
                  <c:v>0.27</c:v>
                </c:pt>
                <c:pt idx="99">
                  <c:v>0.28000000000000003</c:v>
                </c:pt>
                <c:pt idx="100">
                  <c:v>0.28000000000000003</c:v>
                </c:pt>
                <c:pt idx="101">
                  <c:v>0.28000000000000003</c:v>
                </c:pt>
                <c:pt idx="102">
                  <c:v>0.28000000000000003</c:v>
                </c:pt>
                <c:pt idx="103">
                  <c:v>0.28999999999999998</c:v>
                </c:pt>
                <c:pt idx="104">
                  <c:v>0.3</c:v>
                </c:pt>
                <c:pt idx="105">
                  <c:v>0.31</c:v>
                </c:pt>
                <c:pt idx="106">
                  <c:v>0.32</c:v>
                </c:pt>
                <c:pt idx="107">
                  <c:v>0.33</c:v>
                </c:pt>
                <c:pt idx="108">
                  <c:v>0.35</c:v>
                </c:pt>
                <c:pt idx="109">
                  <c:v>0.36</c:v>
                </c:pt>
                <c:pt idx="110">
                  <c:v>0.38</c:v>
                </c:pt>
                <c:pt idx="111">
                  <c:v>0.39</c:v>
                </c:pt>
                <c:pt idx="112">
                  <c:v>0.41</c:v>
                </c:pt>
                <c:pt idx="113">
                  <c:v>0.43</c:v>
                </c:pt>
                <c:pt idx="114">
                  <c:v>0.44</c:v>
                </c:pt>
                <c:pt idx="115">
                  <c:v>0.46</c:v>
                </c:pt>
                <c:pt idx="116">
                  <c:v>0.47</c:v>
                </c:pt>
                <c:pt idx="117">
                  <c:v>0.49</c:v>
                </c:pt>
                <c:pt idx="118">
                  <c:v>0.5</c:v>
                </c:pt>
                <c:pt idx="119">
                  <c:v>0.52</c:v>
                </c:pt>
                <c:pt idx="120">
                  <c:v>0.54</c:v>
                </c:pt>
                <c:pt idx="121">
                  <c:v>0.55000000000000004</c:v>
                </c:pt>
                <c:pt idx="122">
                  <c:v>0.56999999999999995</c:v>
                </c:pt>
                <c:pt idx="123">
                  <c:v>0.59</c:v>
                </c:pt>
                <c:pt idx="124">
                  <c:v>0.61</c:v>
                </c:pt>
                <c:pt idx="125">
                  <c:v>0.62</c:v>
                </c:pt>
                <c:pt idx="126">
                  <c:v>0.65</c:v>
                </c:pt>
                <c:pt idx="127">
                  <c:v>0.68</c:v>
                </c:pt>
                <c:pt idx="128">
                  <c:v>0.7</c:v>
                </c:pt>
                <c:pt idx="129">
                  <c:v>0.73</c:v>
                </c:pt>
                <c:pt idx="130">
                  <c:v>0.77</c:v>
                </c:pt>
                <c:pt idx="131">
                  <c:v>0.82</c:v>
                </c:pt>
                <c:pt idx="132">
                  <c:v>0.86</c:v>
                </c:pt>
                <c:pt idx="133">
                  <c:v>0.92</c:v>
                </c:pt>
                <c:pt idx="134">
                  <c:v>0.98</c:v>
                </c:pt>
                <c:pt idx="135">
                  <c:v>1.04</c:v>
                </c:pt>
                <c:pt idx="136">
                  <c:v>1.1200000000000001</c:v>
                </c:pt>
                <c:pt idx="137">
                  <c:v>1.21</c:v>
                </c:pt>
                <c:pt idx="138">
                  <c:v>1.29</c:v>
                </c:pt>
                <c:pt idx="139">
                  <c:v>1.36</c:v>
                </c:pt>
                <c:pt idx="140">
                  <c:v>1.44</c:v>
                </c:pt>
                <c:pt idx="141">
                  <c:v>1.54</c:v>
                </c:pt>
                <c:pt idx="142">
                  <c:v>1.64</c:v>
                </c:pt>
                <c:pt idx="143">
                  <c:v>1.75</c:v>
                </c:pt>
                <c:pt idx="144">
                  <c:v>1.86</c:v>
                </c:pt>
                <c:pt idx="145">
                  <c:v>1.98</c:v>
                </c:pt>
                <c:pt idx="146">
                  <c:v>2.1</c:v>
                </c:pt>
                <c:pt idx="147">
                  <c:v>2.2200000000000002</c:v>
                </c:pt>
                <c:pt idx="148">
                  <c:v>2.3199999999999998</c:v>
                </c:pt>
                <c:pt idx="149">
                  <c:v>2.46</c:v>
                </c:pt>
                <c:pt idx="150">
                  <c:v>2.68</c:v>
                </c:pt>
                <c:pt idx="151">
                  <c:v>2.79</c:v>
                </c:pt>
                <c:pt idx="152">
                  <c:v>2.98</c:v>
                </c:pt>
                <c:pt idx="153">
                  <c:v>3.09</c:v>
                </c:pt>
                <c:pt idx="154">
                  <c:v>3.27</c:v>
                </c:pt>
                <c:pt idx="155">
                  <c:v>3.46</c:v>
                </c:pt>
                <c:pt idx="156">
                  <c:v>3.63</c:v>
                </c:pt>
                <c:pt idx="157">
                  <c:v>3.82</c:v>
                </c:pt>
                <c:pt idx="158">
                  <c:v>4.0199999999999996</c:v>
                </c:pt>
                <c:pt idx="159">
                  <c:v>4.2300000000000004</c:v>
                </c:pt>
                <c:pt idx="160">
                  <c:v>4.45</c:v>
                </c:pt>
                <c:pt idx="161">
                  <c:v>4.68</c:v>
                </c:pt>
                <c:pt idx="162">
                  <c:v>4.9000000000000004</c:v>
                </c:pt>
                <c:pt idx="163">
                  <c:v>5.15</c:v>
                </c:pt>
                <c:pt idx="164">
                  <c:v>5.37</c:v>
                </c:pt>
                <c:pt idx="165">
                  <c:v>5.69</c:v>
                </c:pt>
                <c:pt idx="166">
                  <c:v>5.89</c:v>
                </c:pt>
                <c:pt idx="167">
                  <c:v>6.15</c:v>
                </c:pt>
                <c:pt idx="168">
                  <c:v>6.45</c:v>
                </c:pt>
                <c:pt idx="169">
                  <c:v>6.75</c:v>
                </c:pt>
                <c:pt idx="170">
                  <c:v>6.98</c:v>
                </c:pt>
                <c:pt idx="171">
                  <c:v>7.29</c:v>
                </c:pt>
                <c:pt idx="172">
                  <c:v>7.6</c:v>
                </c:pt>
                <c:pt idx="173">
                  <c:v>7.89</c:v>
                </c:pt>
                <c:pt idx="174">
                  <c:v>8.16</c:v>
                </c:pt>
                <c:pt idx="175">
                  <c:v>8.43</c:v>
                </c:pt>
                <c:pt idx="176">
                  <c:v>8.75</c:v>
                </c:pt>
                <c:pt idx="177">
                  <c:v>9</c:v>
                </c:pt>
                <c:pt idx="178">
                  <c:v>9.18</c:v>
                </c:pt>
                <c:pt idx="179">
                  <c:v>9.26</c:v>
                </c:pt>
                <c:pt idx="180">
                  <c:v>9.32</c:v>
                </c:pt>
                <c:pt idx="181">
                  <c:v>9.36</c:v>
                </c:pt>
                <c:pt idx="182">
                  <c:v>9.35</c:v>
                </c:pt>
                <c:pt idx="183">
                  <c:v>9.27</c:v>
                </c:pt>
                <c:pt idx="184">
                  <c:v>9.1300000000000008</c:v>
                </c:pt>
                <c:pt idx="185">
                  <c:v>8.99</c:v>
                </c:pt>
                <c:pt idx="186">
                  <c:v>8.74</c:v>
                </c:pt>
                <c:pt idx="187">
                  <c:v>8.4700000000000006</c:v>
                </c:pt>
                <c:pt idx="188">
                  <c:v>8.16</c:v>
                </c:pt>
                <c:pt idx="189">
                  <c:v>7.85</c:v>
                </c:pt>
                <c:pt idx="190">
                  <c:v>7.53</c:v>
                </c:pt>
                <c:pt idx="191">
                  <c:v>7.17</c:v>
                </c:pt>
                <c:pt idx="192">
                  <c:v>6.85</c:v>
                </c:pt>
                <c:pt idx="193">
                  <c:v>6.5</c:v>
                </c:pt>
                <c:pt idx="194">
                  <c:v>6.18</c:v>
                </c:pt>
                <c:pt idx="195">
                  <c:v>5.9</c:v>
                </c:pt>
                <c:pt idx="196">
                  <c:v>5.59</c:v>
                </c:pt>
                <c:pt idx="197">
                  <c:v>5.26</c:v>
                </c:pt>
                <c:pt idx="198">
                  <c:v>5</c:v>
                </c:pt>
                <c:pt idx="199">
                  <c:v>4.78</c:v>
                </c:pt>
                <c:pt idx="200">
                  <c:v>4.46</c:v>
                </c:pt>
                <c:pt idx="201">
                  <c:v>4.2300000000000004</c:v>
                </c:pt>
                <c:pt idx="202">
                  <c:v>4</c:v>
                </c:pt>
                <c:pt idx="203">
                  <c:v>3.77</c:v>
                </c:pt>
                <c:pt idx="204">
                  <c:v>3.66</c:v>
                </c:pt>
                <c:pt idx="205">
                  <c:v>3.36</c:v>
                </c:pt>
                <c:pt idx="206">
                  <c:v>3.15</c:v>
                </c:pt>
                <c:pt idx="207">
                  <c:v>2.99</c:v>
                </c:pt>
                <c:pt idx="208">
                  <c:v>2.79</c:v>
                </c:pt>
                <c:pt idx="209">
                  <c:v>2.63</c:v>
                </c:pt>
                <c:pt idx="210">
                  <c:v>2.4700000000000002</c:v>
                </c:pt>
                <c:pt idx="211">
                  <c:v>2.29</c:v>
                </c:pt>
                <c:pt idx="212">
                  <c:v>2.17</c:v>
                </c:pt>
                <c:pt idx="213">
                  <c:v>2.04</c:v>
                </c:pt>
                <c:pt idx="214">
                  <c:v>1.92</c:v>
                </c:pt>
                <c:pt idx="215">
                  <c:v>1.8</c:v>
                </c:pt>
                <c:pt idx="216">
                  <c:v>1.67</c:v>
                </c:pt>
                <c:pt idx="217">
                  <c:v>1.56</c:v>
                </c:pt>
                <c:pt idx="218">
                  <c:v>1.46</c:v>
                </c:pt>
                <c:pt idx="219">
                  <c:v>1.36</c:v>
                </c:pt>
                <c:pt idx="220">
                  <c:v>1.28</c:v>
                </c:pt>
                <c:pt idx="221">
                  <c:v>1.19</c:v>
                </c:pt>
                <c:pt idx="222">
                  <c:v>1.1200000000000001</c:v>
                </c:pt>
                <c:pt idx="223">
                  <c:v>1.05</c:v>
                </c:pt>
                <c:pt idx="224">
                  <c:v>0.98</c:v>
                </c:pt>
                <c:pt idx="225">
                  <c:v>0.92</c:v>
                </c:pt>
                <c:pt idx="226">
                  <c:v>0.86</c:v>
                </c:pt>
                <c:pt idx="227">
                  <c:v>0.82</c:v>
                </c:pt>
                <c:pt idx="228">
                  <c:v>0.76</c:v>
                </c:pt>
                <c:pt idx="229">
                  <c:v>0.72</c:v>
                </c:pt>
                <c:pt idx="230">
                  <c:v>0.69</c:v>
                </c:pt>
                <c:pt idx="231">
                  <c:v>0.65</c:v>
                </c:pt>
                <c:pt idx="232">
                  <c:v>0.62</c:v>
                </c:pt>
                <c:pt idx="233">
                  <c:v>0.59</c:v>
                </c:pt>
                <c:pt idx="234">
                  <c:v>0.56999999999999995</c:v>
                </c:pt>
                <c:pt idx="235">
                  <c:v>0.55000000000000004</c:v>
                </c:pt>
                <c:pt idx="236">
                  <c:v>0.53</c:v>
                </c:pt>
                <c:pt idx="237">
                  <c:v>0.51</c:v>
                </c:pt>
                <c:pt idx="238">
                  <c:v>0.49</c:v>
                </c:pt>
                <c:pt idx="239">
                  <c:v>0.47</c:v>
                </c:pt>
                <c:pt idx="240">
                  <c:v>0.45</c:v>
                </c:pt>
                <c:pt idx="241">
                  <c:v>0.43</c:v>
                </c:pt>
                <c:pt idx="242">
                  <c:v>0.41</c:v>
                </c:pt>
                <c:pt idx="243">
                  <c:v>0.39</c:v>
                </c:pt>
                <c:pt idx="244">
                  <c:v>0.37</c:v>
                </c:pt>
                <c:pt idx="245">
                  <c:v>0.35</c:v>
                </c:pt>
                <c:pt idx="246">
                  <c:v>0.33</c:v>
                </c:pt>
                <c:pt idx="247">
                  <c:v>0.31</c:v>
                </c:pt>
                <c:pt idx="248">
                  <c:v>0.3</c:v>
                </c:pt>
                <c:pt idx="249">
                  <c:v>0.28000000000000003</c:v>
                </c:pt>
                <c:pt idx="250">
                  <c:v>0.26</c:v>
                </c:pt>
                <c:pt idx="251">
                  <c:v>0.24</c:v>
                </c:pt>
                <c:pt idx="252">
                  <c:v>0.22</c:v>
                </c:pt>
                <c:pt idx="253">
                  <c:v>0.2</c:v>
                </c:pt>
                <c:pt idx="254">
                  <c:v>0.18</c:v>
                </c:pt>
                <c:pt idx="255">
                  <c:v>0.16</c:v>
                </c:pt>
                <c:pt idx="256">
                  <c:v>0.15</c:v>
                </c:pt>
                <c:pt idx="257">
                  <c:v>0.13</c:v>
                </c:pt>
                <c:pt idx="258">
                  <c:v>0.12</c:v>
                </c:pt>
                <c:pt idx="259">
                  <c:v>0.11</c:v>
                </c:pt>
                <c:pt idx="260">
                  <c:v>0.1</c:v>
                </c:pt>
                <c:pt idx="261">
                  <c:v>0.09</c:v>
                </c:pt>
                <c:pt idx="262">
                  <c:v>0.09</c:v>
                </c:pt>
                <c:pt idx="263">
                  <c:v>0.08</c:v>
                </c:pt>
                <c:pt idx="264">
                  <c:v>0.08</c:v>
                </c:pt>
                <c:pt idx="265">
                  <c:v>0.08</c:v>
                </c:pt>
                <c:pt idx="266">
                  <c:v>0.08</c:v>
                </c:pt>
                <c:pt idx="267">
                  <c:v>0.08</c:v>
                </c:pt>
                <c:pt idx="268">
                  <c:v>0.08</c:v>
                </c:pt>
                <c:pt idx="269">
                  <c:v>7.0000000000000007E-2</c:v>
                </c:pt>
                <c:pt idx="270">
                  <c:v>7.0000000000000007E-2</c:v>
                </c:pt>
                <c:pt idx="271">
                  <c:v>7.0000000000000007E-2</c:v>
                </c:pt>
                <c:pt idx="272">
                  <c:v>7.0000000000000007E-2</c:v>
                </c:pt>
                <c:pt idx="273">
                  <c:v>0.06</c:v>
                </c:pt>
                <c:pt idx="274">
                  <c:v>0.06</c:v>
                </c:pt>
                <c:pt idx="275">
                  <c:v>0.06</c:v>
                </c:pt>
                <c:pt idx="276">
                  <c:v>0.06</c:v>
                </c:pt>
                <c:pt idx="277">
                  <c:v>0.05</c:v>
                </c:pt>
                <c:pt idx="278">
                  <c:v>0.05</c:v>
                </c:pt>
                <c:pt idx="279">
                  <c:v>0.05</c:v>
                </c:pt>
                <c:pt idx="280">
                  <c:v>0.05</c:v>
                </c:pt>
                <c:pt idx="281">
                  <c:v>0.05</c:v>
                </c:pt>
                <c:pt idx="282">
                  <c:v>0.04</c:v>
                </c:pt>
                <c:pt idx="283">
                  <c:v>0.04</c:v>
                </c:pt>
                <c:pt idx="284">
                  <c:v>0.04</c:v>
                </c:pt>
                <c:pt idx="285">
                  <c:v>0.03</c:v>
                </c:pt>
                <c:pt idx="286">
                  <c:v>0.03</c:v>
                </c:pt>
                <c:pt idx="287">
                  <c:v>0.03</c:v>
                </c:pt>
                <c:pt idx="288">
                  <c:v>0.02</c:v>
                </c:pt>
                <c:pt idx="289">
                  <c:v>0.02</c:v>
                </c:pt>
                <c:pt idx="290">
                  <c:v>0.02</c:v>
                </c:pt>
                <c:pt idx="291">
                  <c:v>0.01</c:v>
                </c:pt>
                <c:pt idx="292">
                  <c:v>0.01</c:v>
                </c:pt>
                <c:pt idx="293">
                  <c:v>0.01</c:v>
                </c:pt>
                <c:pt idx="294">
                  <c:v>0.01</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F433-4BC5-95AB-05DB3E00C2F2}"/>
            </c:ext>
          </c:extLst>
        </c:ser>
        <c:ser>
          <c:idx val="1"/>
          <c:order val="1"/>
          <c:tx>
            <c:v>Valve Exhaust</c:v>
          </c:tx>
          <c:spPr>
            <a:ln w="28575" cap="rnd">
              <a:solidFill>
                <a:schemeClr val="accent2"/>
              </a:solidFill>
              <a:round/>
            </a:ln>
            <a:effectLst/>
          </c:spPr>
          <c:marker>
            <c:symbol val="none"/>
          </c:marker>
          <c:val>
            <c:numRef>
              <c:f>'Part 1'!$X$4:$X$363</c:f>
              <c:numCache>
                <c:formatCode>General</c:formatCode>
                <c:ptCount val="360"/>
                <c:pt idx="0">
                  <c:v>0</c:v>
                </c:pt>
                <c:pt idx="1">
                  <c:v>0</c:v>
                </c:pt>
                <c:pt idx="2">
                  <c:v>0</c:v>
                </c:pt>
                <c:pt idx="3">
                  <c:v>0</c:v>
                </c:pt>
                <c:pt idx="4">
                  <c:v>0</c:v>
                </c:pt>
                <c:pt idx="5">
                  <c:v>0</c:v>
                </c:pt>
                <c:pt idx="6">
                  <c:v>0</c:v>
                </c:pt>
                <c:pt idx="7">
                  <c:v>0.01</c:v>
                </c:pt>
                <c:pt idx="8">
                  <c:v>0.04</c:v>
                </c:pt>
                <c:pt idx="9">
                  <c:v>0.05</c:v>
                </c:pt>
                <c:pt idx="10">
                  <c:v>7.0000000000000007E-2</c:v>
                </c:pt>
                <c:pt idx="11">
                  <c:v>0.09</c:v>
                </c:pt>
                <c:pt idx="12">
                  <c:v>0.1</c:v>
                </c:pt>
                <c:pt idx="13">
                  <c:v>0.12</c:v>
                </c:pt>
                <c:pt idx="14">
                  <c:v>0.14000000000000001</c:v>
                </c:pt>
                <c:pt idx="15">
                  <c:v>0.16</c:v>
                </c:pt>
                <c:pt idx="16">
                  <c:v>0.17</c:v>
                </c:pt>
                <c:pt idx="17">
                  <c:v>0.19</c:v>
                </c:pt>
                <c:pt idx="18">
                  <c:v>0.21</c:v>
                </c:pt>
                <c:pt idx="19">
                  <c:v>0.23</c:v>
                </c:pt>
                <c:pt idx="20">
                  <c:v>0.25</c:v>
                </c:pt>
                <c:pt idx="21">
                  <c:v>0.26</c:v>
                </c:pt>
                <c:pt idx="22">
                  <c:v>0.28000000000000003</c:v>
                </c:pt>
                <c:pt idx="23">
                  <c:v>0.3</c:v>
                </c:pt>
                <c:pt idx="24">
                  <c:v>0.32</c:v>
                </c:pt>
                <c:pt idx="25">
                  <c:v>0.34</c:v>
                </c:pt>
                <c:pt idx="26">
                  <c:v>0.36</c:v>
                </c:pt>
                <c:pt idx="27">
                  <c:v>0.39</c:v>
                </c:pt>
                <c:pt idx="28">
                  <c:v>0.42</c:v>
                </c:pt>
                <c:pt idx="29">
                  <c:v>0.46</c:v>
                </c:pt>
                <c:pt idx="30">
                  <c:v>0.5</c:v>
                </c:pt>
                <c:pt idx="31">
                  <c:v>0.55000000000000004</c:v>
                </c:pt>
                <c:pt idx="32">
                  <c:v>0.6</c:v>
                </c:pt>
                <c:pt idx="33">
                  <c:v>0.65</c:v>
                </c:pt>
                <c:pt idx="34">
                  <c:v>0.72</c:v>
                </c:pt>
                <c:pt idx="35">
                  <c:v>0.8</c:v>
                </c:pt>
                <c:pt idx="36">
                  <c:v>0.87</c:v>
                </c:pt>
                <c:pt idx="37">
                  <c:v>0.94</c:v>
                </c:pt>
                <c:pt idx="38">
                  <c:v>1.02</c:v>
                </c:pt>
                <c:pt idx="39">
                  <c:v>1.1100000000000001</c:v>
                </c:pt>
                <c:pt idx="40">
                  <c:v>1.2</c:v>
                </c:pt>
                <c:pt idx="41">
                  <c:v>1.29</c:v>
                </c:pt>
                <c:pt idx="42">
                  <c:v>1.39</c:v>
                </c:pt>
                <c:pt idx="43">
                  <c:v>1.5</c:v>
                </c:pt>
                <c:pt idx="44">
                  <c:v>1.63</c:v>
                </c:pt>
                <c:pt idx="45">
                  <c:v>1.74</c:v>
                </c:pt>
                <c:pt idx="46">
                  <c:v>1.88</c:v>
                </c:pt>
                <c:pt idx="47">
                  <c:v>2.0099999999999998</c:v>
                </c:pt>
                <c:pt idx="48">
                  <c:v>2.14</c:v>
                </c:pt>
                <c:pt idx="49">
                  <c:v>2.2799999999999998</c:v>
                </c:pt>
                <c:pt idx="50">
                  <c:v>2.4300000000000002</c:v>
                </c:pt>
                <c:pt idx="51">
                  <c:v>2.61</c:v>
                </c:pt>
                <c:pt idx="52">
                  <c:v>2.76</c:v>
                </c:pt>
                <c:pt idx="53">
                  <c:v>2.94</c:v>
                </c:pt>
                <c:pt idx="54">
                  <c:v>3.12</c:v>
                </c:pt>
                <c:pt idx="55">
                  <c:v>3.32</c:v>
                </c:pt>
                <c:pt idx="56">
                  <c:v>3.52</c:v>
                </c:pt>
                <c:pt idx="57">
                  <c:v>3.72</c:v>
                </c:pt>
                <c:pt idx="58">
                  <c:v>4</c:v>
                </c:pt>
                <c:pt idx="59">
                  <c:v>4.24</c:v>
                </c:pt>
                <c:pt idx="60">
                  <c:v>4.53</c:v>
                </c:pt>
                <c:pt idx="61">
                  <c:v>4.76</c:v>
                </c:pt>
                <c:pt idx="62">
                  <c:v>5.01</c:v>
                </c:pt>
                <c:pt idx="63">
                  <c:v>5.3</c:v>
                </c:pt>
                <c:pt idx="64">
                  <c:v>5.57</c:v>
                </c:pt>
                <c:pt idx="65">
                  <c:v>5.86</c:v>
                </c:pt>
                <c:pt idx="66">
                  <c:v>6.11</c:v>
                </c:pt>
                <c:pt idx="67">
                  <c:v>6.39</c:v>
                </c:pt>
                <c:pt idx="68">
                  <c:v>6.63</c:v>
                </c:pt>
                <c:pt idx="69">
                  <c:v>7.05</c:v>
                </c:pt>
                <c:pt idx="70">
                  <c:v>7.28</c:v>
                </c:pt>
                <c:pt idx="71">
                  <c:v>7.5</c:v>
                </c:pt>
                <c:pt idx="72">
                  <c:v>7.7</c:v>
                </c:pt>
                <c:pt idx="73">
                  <c:v>7.87</c:v>
                </c:pt>
                <c:pt idx="74">
                  <c:v>7.96</c:v>
                </c:pt>
                <c:pt idx="75">
                  <c:v>8.01</c:v>
                </c:pt>
                <c:pt idx="76">
                  <c:v>8.02</c:v>
                </c:pt>
                <c:pt idx="77">
                  <c:v>7.91</c:v>
                </c:pt>
                <c:pt idx="78">
                  <c:v>7.79</c:v>
                </c:pt>
                <c:pt idx="79">
                  <c:v>7.67</c:v>
                </c:pt>
                <c:pt idx="80">
                  <c:v>7.45</c:v>
                </c:pt>
                <c:pt idx="81">
                  <c:v>7.23</c:v>
                </c:pt>
                <c:pt idx="82">
                  <c:v>6.98</c:v>
                </c:pt>
                <c:pt idx="83">
                  <c:v>6.7</c:v>
                </c:pt>
                <c:pt idx="84">
                  <c:v>6.45</c:v>
                </c:pt>
                <c:pt idx="85">
                  <c:v>6.14</c:v>
                </c:pt>
                <c:pt idx="86">
                  <c:v>5.88</c:v>
                </c:pt>
                <c:pt idx="87">
                  <c:v>5.6</c:v>
                </c:pt>
                <c:pt idx="88">
                  <c:v>5.39</c:v>
                </c:pt>
                <c:pt idx="89">
                  <c:v>5.09</c:v>
                </c:pt>
                <c:pt idx="90">
                  <c:v>4.8099999999999996</c:v>
                </c:pt>
                <c:pt idx="91">
                  <c:v>4.59</c:v>
                </c:pt>
                <c:pt idx="92">
                  <c:v>4.3099999999999996</c:v>
                </c:pt>
                <c:pt idx="93">
                  <c:v>4.08</c:v>
                </c:pt>
                <c:pt idx="94">
                  <c:v>3.86</c:v>
                </c:pt>
                <c:pt idx="95">
                  <c:v>3.66</c:v>
                </c:pt>
                <c:pt idx="96">
                  <c:v>3.44</c:v>
                </c:pt>
                <c:pt idx="97">
                  <c:v>3.27</c:v>
                </c:pt>
                <c:pt idx="98">
                  <c:v>3.1</c:v>
                </c:pt>
                <c:pt idx="99">
                  <c:v>2.93</c:v>
                </c:pt>
                <c:pt idx="100">
                  <c:v>2.72</c:v>
                </c:pt>
                <c:pt idx="101">
                  <c:v>2.56</c:v>
                </c:pt>
                <c:pt idx="102">
                  <c:v>2.41</c:v>
                </c:pt>
                <c:pt idx="103">
                  <c:v>2.2599999999999998</c:v>
                </c:pt>
                <c:pt idx="104">
                  <c:v>2.11</c:v>
                </c:pt>
                <c:pt idx="105">
                  <c:v>2</c:v>
                </c:pt>
                <c:pt idx="106">
                  <c:v>1.86</c:v>
                </c:pt>
                <c:pt idx="107">
                  <c:v>1.73</c:v>
                </c:pt>
                <c:pt idx="108">
                  <c:v>1.65</c:v>
                </c:pt>
                <c:pt idx="109">
                  <c:v>1.52</c:v>
                </c:pt>
                <c:pt idx="110">
                  <c:v>1.42</c:v>
                </c:pt>
                <c:pt idx="111">
                  <c:v>1.31</c:v>
                </c:pt>
                <c:pt idx="112">
                  <c:v>1.23</c:v>
                </c:pt>
                <c:pt idx="113">
                  <c:v>1.1499999999999999</c:v>
                </c:pt>
                <c:pt idx="114">
                  <c:v>1.07</c:v>
                </c:pt>
                <c:pt idx="115">
                  <c:v>1</c:v>
                </c:pt>
                <c:pt idx="116">
                  <c:v>0.92</c:v>
                </c:pt>
                <c:pt idx="117">
                  <c:v>0.85</c:v>
                </c:pt>
                <c:pt idx="118">
                  <c:v>0.8</c:v>
                </c:pt>
                <c:pt idx="119">
                  <c:v>0.74</c:v>
                </c:pt>
                <c:pt idx="120">
                  <c:v>0.69</c:v>
                </c:pt>
                <c:pt idx="121">
                  <c:v>0.65</c:v>
                </c:pt>
                <c:pt idx="122">
                  <c:v>0.6</c:v>
                </c:pt>
                <c:pt idx="123">
                  <c:v>0.56999999999999995</c:v>
                </c:pt>
                <c:pt idx="124">
                  <c:v>0.55000000000000004</c:v>
                </c:pt>
                <c:pt idx="125">
                  <c:v>0.52</c:v>
                </c:pt>
                <c:pt idx="126">
                  <c:v>0.5</c:v>
                </c:pt>
                <c:pt idx="127">
                  <c:v>0.48</c:v>
                </c:pt>
                <c:pt idx="128">
                  <c:v>0.46</c:v>
                </c:pt>
                <c:pt idx="129">
                  <c:v>0.44</c:v>
                </c:pt>
                <c:pt idx="130">
                  <c:v>0.42</c:v>
                </c:pt>
                <c:pt idx="131">
                  <c:v>0.4</c:v>
                </c:pt>
                <c:pt idx="132">
                  <c:v>0.39</c:v>
                </c:pt>
                <c:pt idx="133">
                  <c:v>0.38</c:v>
                </c:pt>
                <c:pt idx="134">
                  <c:v>0.36</c:v>
                </c:pt>
                <c:pt idx="135">
                  <c:v>0.34</c:v>
                </c:pt>
                <c:pt idx="136">
                  <c:v>0.32</c:v>
                </c:pt>
                <c:pt idx="137">
                  <c:v>0.31</c:v>
                </c:pt>
                <c:pt idx="138">
                  <c:v>0.28999999999999998</c:v>
                </c:pt>
                <c:pt idx="139">
                  <c:v>0.28000000000000003</c:v>
                </c:pt>
                <c:pt idx="140">
                  <c:v>0.26</c:v>
                </c:pt>
                <c:pt idx="141">
                  <c:v>0.24</c:v>
                </c:pt>
                <c:pt idx="142">
                  <c:v>0.23</c:v>
                </c:pt>
                <c:pt idx="143">
                  <c:v>0.21</c:v>
                </c:pt>
                <c:pt idx="144">
                  <c:v>0.19</c:v>
                </c:pt>
                <c:pt idx="145">
                  <c:v>0.18</c:v>
                </c:pt>
                <c:pt idx="146">
                  <c:v>0.16</c:v>
                </c:pt>
                <c:pt idx="147">
                  <c:v>0.14000000000000001</c:v>
                </c:pt>
                <c:pt idx="148">
                  <c:v>0.12</c:v>
                </c:pt>
                <c:pt idx="149">
                  <c:v>0.11</c:v>
                </c:pt>
                <c:pt idx="150">
                  <c:v>0.1</c:v>
                </c:pt>
                <c:pt idx="151">
                  <c:v>0.08</c:v>
                </c:pt>
                <c:pt idx="152">
                  <c:v>7.0000000000000007E-2</c:v>
                </c:pt>
                <c:pt idx="153">
                  <c:v>7.0000000000000007E-2</c:v>
                </c:pt>
                <c:pt idx="154">
                  <c:v>0.06</c:v>
                </c:pt>
                <c:pt idx="155">
                  <c:v>0.05</c:v>
                </c:pt>
                <c:pt idx="156">
                  <c:v>0.05</c:v>
                </c:pt>
                <c:pt idx="157">
                  <c:v>0.05</c:v>
                </c:pt>
                <c:pt idx="158">
                  <c:v>0.05</c:v>
                </c:pt>
                <c:pt idx="159">
                  <c:v>0.05</c:v>
                </c:pt>
                <c:pt idx="160">
                  <c:v>0.05</c:v>
                </c:pt>
                <c:pt idx="161">
                  <c:v>0.05</c:v>
                </c:pt>
                <c:pt idx="162">
                  <c:v>0.05</c:v>
                </c:pt>
                <c:pt idx="163">
                  <c:v>0.05</c:v>
                </c:pt>
                <c:pt idx="164">
                  <c:v>0.05</c:v>
                </c:pt>
                <c:pt idx="165">
                  <c:v>0.05</c:v>
                </c:pt>
                <c:pt idx="166">
                  <c:v>0.05</c:v>
                </c:pt>
                <c:pt idx="167">
                  <c:v>0.05</c:v>
                </c:pt>
                <c:pt idx="168">
                  <c:v>0.05</c:v>
                </c:pt>
                <c:pt idx="169">
                  <c:v>0.05</c:v>
                </c:pt>
                <c:pt idx="170">
                  <c:v>0.05</c:v>
                </c:pt>
                <c:pt idx="171">
                  <c:v>0.05</c:v>
                </c:pt>
                <c:pt idx="172">
                  <c:v>0.05</c:v>
                </c:pt>
                <c:pt idx="173">
                  <c:v>0.05</c:v>
                </c:pt>
                <c:pt idx="174">
                  <c:v>0.05</c:v>
                </c:pt>
                <c:pt idx="175">
                  <c:v>0.05</c:v>
                </c:pt>
                <c:pt idx="176">
                  <c:v>0.05</c:v>
                </c:pt>
                <c:pt idx="177">
                  <c:v>0.05</c:v>
                </c:pt>
                <c:pt idx="178">
                  <c:v>0.05</c:v>
                </c:pt>
                <c:pt idx="179">
                  <c:v>0.05</c:v>
                </c:pt>
                <c:pt idx="180">
                  <c:v>0.05</c:v>
                </c:pt>
                <c:pt idx="181">
                  <c:v>0.05</c:v>
                </c:pt>
                <c:pt idx="182">
                  <c:v>0.05</c:v>
                </c:pt>
                <c:pt idx="183">
                  <c:v>0.05</c:v>
                </c:pt>
                <c:pt idx="184">
                  <c:v>0.05</c:v>
                </c:pt>
                <c:pt idx="185">
                  <c:v>0.05</c:v>
                </c:pt>
                <c:pt idx="186">
                  <c:v>0.05</c:v>
                </c:pt>
                <c:pt idx="187">
                  <c:v>0.05</c:v>
                </c:pt>
                <c:pt idx="188">
                  <c:v>0.05</c:v>
                </c:pt>
                <c:pt idx="189">
                  <c:v>0.05</c:v>
                </c:pt>
                <c:pt idx="190">
                  <c:v>0.05</c:v>
                </c:pt>
                <c:pt idx="191">
                  <c:v>0.05</c:v>
                </c:pt>
                <c:pt idx="192">
                  <c:v>0.05</c:v>
                </c:pt>
                <c:pt idx="193">
                  <c:v>0.05</c:v>
                </c:pt>
                <c:pt idx="194">
                  <c:v>0.05</c:v>
                </c:pt>
                <c:pt idx="195">
                  <c:v>0.05</c:v>
                </c:pt>
                <c:pt idx="196">
                  <c:v>0.05</c:v>
                </c:pt>
                <c:pt idx="197">
                  <c:v>0.05</c:v>
                </c:pt>
                <c:pt idx="198">
                  <c:v>0.05</c:v>
                </c:pt>
                <c:pt idx="199">
                  <c:v>0.05</c:v>
                </c:pt>
                <c:pt idx="200">
                  <c:v>0.05</c:v>
                </c:pt>
                <c:pt idx="201">
                  <c:v>0.05</c:v>
                </c:pt>
                <c:pt idx="202">
                  <c:v>0.05</c:v>
                </c:pt>
                <c:pt idx="203">
                  <c:v>0.05</c:v>
                </c:pt>
                <c:pt idx="204">
                  <c:v>0.05</c:v>
                </c:pt>
                <c:pt idx="205">
                  <c:v>0.05</c:v>
                </c:pt>
                <c:pt idx="206">
                  <c:v>0.05</c:v>
                </c:pt>
                <c:pt idx="207">
                  <c:v>0.05</c:v>
                </c:pt>
                <c:pt idx="208">
                  <c:v>0.05</c:v>
                </c:pt>
                <c:pt idx="209">
                  <c:v>0.05</c:v>
                </c:pt>
                <c:pt idx="210">
                  <c:v>0.05</c:v>
                </c:pt>
                <c:pt idx="211">
                  <c:v>0.05</c:v>
                </c:pt>
                <c:pt idx="212">
                  <c:v>0.05</c:v>
                </c:pt>
                <c:pt idx="213">
                  <c:v>0.05</c:v>
                </c:pt>
                <c:pt idx="214">
                  <c:v>0.05</c:v>
                </c:pt>
                <c:pt idx="215">
                  <c:v>0.05</c:v>
                </c:pt>
                <c:pt idx="216">
                  <c:v>0.05</c:v>
                </c:pt>
                <c:pt idx="217">
                  <c:v>0.05</c:v>
                </c:pt>
                <c:pt idx="218">
                  <c:v>0.05</c:v>
                </c:pt>
                <c:pt idx="219">
                  <c:v>0.04</c:v>
                </c:pt>
                <c:pt idx="220">
                  <c:v>0.04</c:v>
                </c:pt>
                <c:pt idx="221">
                  <c:v>0.04</c:v>
                </c:pt>
                <c:pt idx="222">
                  <c:v>0.04</c:v>
                </c:pt>
                <c:pt idx="223">
                  <c:v>0.03</c:v>
                </c:pt>
                <c:pt idx="224">
                  <c:v>0.03</c:v>
                </c:pt>
                <c:pt idx="225">
                  <c:v>0.03</c:v>
                </c:pt>
                <c:pt idx="226">
                  <c:v>0.03</c:v>
                </c:pt>
                <c:pt idx="227">
                  <c:v>0.03</c:v>
                </c:pt>
                <c:pt idx="228">
                  <c:v>0.03</c:v>
                </c:pt>
                <c:pt idx="229">
                  <c:v>0.03</c:v>
                </c:pt>
                <c:pt idx="230">
                  <c:v>0.03</c:v>
                </c:pt>
                <c:pt idx="231">
                  <c:v>0.03</c:v>
                </c:pt>
                <c:pt idx="232">
                  <c:v>0.02</c:v>
                </c:pt>
                <c:pt idx="233">
                  <c:v>0.02</c:v>
                </c:pt>
                <c:pt idx="234">
                  <c:v>0.02</c:v>
                </c:pt>
                <c:pt idx="235">
                  <c:v>0.02</c:v>
                </c:pt>
                <c:pt idx="236">
                  <c:v>0.02</c:v>
                </c:pt>
                <c:pt idx="237">
                  <c:v>0.02</c:v>
                </c:pt>
                <c:pt idx="238">
                  <c:v>0.02</c:v>
                </c:pt>
                <c:pt idx="239">
                  <c:v>0.02</c:v>
                </c:pt>
                <c:pt idx="240">
                  <c:v>0.02</c:v>
                </c:pt>
                <c:pt idx="241">
                  <c:v>0.02</c:v>
                </c:pt>
                <c:pt idx="242">
                  <c:v>0.02</c:v>
                </c:pt>
                <c:pt idx="243">
                  <c:v>0.02</c:v>
                </c:pt>
                <c:pt idx="244">
                  <c:v>0.01</c:v>
                </c:pt>
                <c:pt idx="245">
                  <c:v>0.01</c:v>
                </c:pt>
                <c:pt idx="246">
                  <c:v>0.01</c:v>
                </c:pt>
                <c:pt idx="247">
                  <c:v>0.01</c:v>
                </c:pt>
                <c:pt idx="248">
                  <c:v>0.01</c:v>
                </c:pt>
                <c:pt idx="249">
                  <c:v>0.01</c:v>
                </c:pt>
                <c:pt idx="250">
                  <c:v>0.01</c:v>
                </c:pt>
                <c:pt idx="251">
                  <c:v>0.01</c:v>
                </c:pt>
                <c:pt idx="252">
                  <c:v>0.01</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F433-4BC5-95AB-05DB3E00C2F2}"/>
            </c:ext>
          </c:extLst>
        </c:ser>
        <c:dLbls>
          <c:dLblPos val="t"/>
          <c:showLegendKey val="0"/>
          <c:showVal val="0"/>
          <c:showCatName val="0"/>
          <c:showSerName val="0"/>
          <c:showPercent val="0"/>
          <c:showBubbleSize val="0"/>
        </c:dLbls>
        <c:smooth val="0"/>
        <c:axId val="86148271"/>
        <c:axId val="1315316223"/>
      </c:lineChart>
      <c:catAx>
        <c:axId val="8614827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5316223"/>
        <c:crosses val="autoZero"/>
        <c:auto val="1"/>
        <c:lblAlgn val="ctr"/>
        <c:lblOffset val="100"/>
        <c:noMultiLvlLbl val="0"/>
      </c:catAx>
      <c:valAx>
        <c:axId val="13153162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148271"/>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Crank</a:t>
            </a:r>
            <a:r>
              <a:rPr lang="en-GB" baseline="0"/>
              <a:t> Angle vs Valve Inlet/Exhaust Velocity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Valve Inlet</c:v>
          </c:tx>
          <c:spPr>
            <a:ln w="28575" cap="rnd">
              <a:solidFill>
                <a:schemeClr val="accent1"/>
              </a:solidFill>
              <a:round/>
            </a:ln>
            <a:effectLst/>
          </c:spPr>
          <c:marker>
            <c:symbol val="none"/>
          </c:marker>
          <c:cat>
            <c:numRef>
              <c:f>'Part 1'!$V$4:$V$363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'Part 1'!$Y$4:$Y$363</c:f>
              <c:numCache>
                <c:formatCode>General</c:formatCode>
                <c:ptCount val="360"/>
                <c:pt idx="0">
                  <c:v>0</c:v>
                </c:pt>
                <c:pt idx="1">
                  <c:v>0.24000000000000002</c:v>
                </c:pt>
                <c:pt idx="2">
                  <c:v>0</c:v>
                </c:pt>
                <c:pt idx="3">
                  <c:v>0</c:v>
                </c:pt>
                <c:pt idx="4">
                  <c:v>0</c:v>
                </c:pt>
                <c:pt idx="5">
                  <c:v>0.24000000000000002</c:v>
                </c:pt>
                <c:pt idx="6">
                  <c:v>0</c:v>
                </c:pt>
                <c:pt idx="7">
                  <c:v>0</c:v>
                </c:pt>
                <c:pt idx="8">
                  <c:v>0.24</c:v>
                </c:pt>
                <c:pt idx="9">
                  <c:v>0</c:v>
                </c:pt>
                <c:pt idx="10">
                  <c:v>0</c:v>
                </c:pt>
                <c:pt idx="11">
                  <c:v>0.24000000000000007</c:v>
                </c:pt>
                <c:pt idx="12">
                  <c:v>0</c:v>
                </c:pt>
                <c:pt idx="13">
                  <c:v>0</c:v>
                </c:pt>
                <c:pt idx="14">
                  <c:v>0</c:v>
                </c:pt>
                <c:pt idx="15">
                  <c:v>0.24000000000000007</c:v>
                </c:pt>
                <c:pt idx="16">
                  <c:v>0</c:v>
                </c:pt>
                <c:pt idx="17">
                  <c:v>0.23999999999999991</c:v>
                </c:pt>
                <c:pt idx="18">
                  <c:v>0</c:v>
                </c:pt>
                <c:pt idx="19">
                  <c:v>0</c:v>
                </c:pt>
                <c:pt idx="20">
                  <c:v>0.24000000000000024</c:v>
                </c:pt>
                <c:pt idx="21">
                  <c:v>0</c:v>
                </c:pt>
                <c:pt idx="22">
                  <c:v>0</c:v>
                </c:pt>
                <c:pt idx="23">
                  <c:v>0.23999999999999991</c:v>
                </c:pt>
                <c:pt idx="24">
                  <c:v>0</c:v>
                </c:pt>
                <c:pt idx="25">
                  <c:v>0</c:v>
                </c:pt>
                <c:pt idx="26">
                  <c:v>0.23999999999999991</c:v>
                </c:pt>
                <c:pt idx="27">
                  <c:v>0</c:v>
                </c:pt>
                <c:pt idx="28">
                  <c:v>0.24000000000000024</c:v>
                </c:pt>
                <c:pt idx="29">
                  <c:v>0</c:v>
                </c:pt>
                <c:pt idx="30">
                  <c:v>0.23999999999999991</c:v>
                </c:pt>
                <c:pt idx="31">
                  <c:v>0</c:v>
                </c:pt>
                <c:pt idx="32">
                  <c:v>0</c:v>
                </c:pt>
                <c:pt idx="33">
                  <c:v>0.23999999999999991</c:v>
                </c:pt>
                <c:pt idx="34">
                  <c:v>0</c:v>
                </c:pt>
                <c:pt idx="35">
                  <c:v>0</c:v>
                </c:pt>
                <c:pt idx="36">
                  <c:v>0.24000000000000024</c:v>
                </c:pt>
                <c:pt idx="37">
                  <c:v>0</c:v>
                </c:pt>
                <c:pt idx="38">
                  <c:v>0</c:v>
                </c:pt>
                <c:pt idx="39">
                  <c:v>0.24000000000000024</c:v>
                </c:pt>
                <c:pt idx="40">
                  <c:v>0</c:v>
                </c:pt>
                <c:pt idx="41">
                  <c:v>0</c:v>
                </c:pt>
                <c:pt idx="42">
                  <c:v>0.23999999999999955</c:v>
                </c:pt>
                <c:pt idx="43">
                  <c:v>0</c:v>
                </c:pt>
                <c:pt idx="44">
                  <c:v>0</c:v>
                </c:pt>
                <c:pt idx="45">
                  <c:v>0.24000000000000024</c:v>
                </c:pt>
                <c:pt idx="46">
                  <c:v>0</c:v>
                </c:pt>
                <c:pt idx="47">
                  <c:v>0.24000000000000024</c:v>
                </c:pt>
                <c:pt idx="48">
                  <c:v>0</c:v>
                </c:pt>
                <c:pt idx="49">
                  <c:v>0.23999999999999955</c:v>
                </c:pt>
                <c:pt idx="50">
                  <c:v>0</c:v>
                </c:pt>
                <c:pt idx="51">
                  <c:v>0</c:v>
                </c:pt>
                <c:pt idx="52">
                  <c:v>0.24000000000000024</c:v>
                </c:pt>
                <c:pt idx="53">
                  <c:v>0</c:v>
                </c:pt>
                <c:pt idx="54">
                  <c:v>0</c:v>
                </c:pt>
                <c:pt idx="55">
                  <c:v>0</c:v>
                </c:pt>
                <c:pt idx="56">
                  <c:v>0.24000000000000024</c:v>
                </c:pt>
                <c:pt idx="57">
                  <c:v>0</c:v>
                </c:pt>
                <c:pt idx="58">
                  <c:v>0</c:v>
                </c:pt>
                <c:pt idx="59">
                  <c:v>0.23999999999999955</c:v>
                </c:pt>
                <c:pt idx="60">
                  <c:v>0</c:v>
                </c:pt>
                <c:pt idx="61">
                  <c:v>0</c:v>
                </c:pt>
                <c:pt idx="62">
                  <c:v>0.24000000000000024</c:v>
                </c:pt>
                <c:pt idx="63">
                  <c:v>0</c:v>
                </c:pt>
                <c:pt idx="64">
                  <c:v>0</c:v>
                </c:pt>
                <c:pt idx="65">
                  <c:v>0</c:v>
                </c:pt>
                <c:pt idx="66">
                  <c:v>0.24000000000000024</c:v>
                </c:pt>
                <c:pt idx="67">
                  <c:v>0</c:v>
                </c:pt>
                <c:pt idx="68">
                  <c:v>0</c:v>
                </c:pt>
                <c:pt idx="69">
                  <c:v>0</c:v>
                </c:pt>
                <c:pt idx="70">
                  <c:v>0.23999999999999955</c:v>
                </c:pt>
                <c:pt idx="71">
                  <c:v>0</c:v>
                </c:pt>
                <c:pt idx="72">
                  <c:v>0</c:v>
                </c:pt>
                <c:pt idx="73">
                  <c:v>0</c:v>
                </c:pt>
                <c:pt idx="74">
                  <c:v>0.24000000000000024</c:v>
                </c:pt>
                <c:pt idx="75">
                  <c:v>0</c:v>
                </c:pt>
                <c:pt idx="76">
                  <c:v>0</c:v>
                </c:pt>
                <c:pt idx="77">
                  <c:v>0</c:v>
                </c:pt>
                <c:pt idx="78">
                  <c:v>0</c:v>
                </c:pt>
                <c:pt idx="79">
                  <c:v>0</c:v>
                </c:pt>
                <c:pt idx="80">
                  <c:v>0.24000000000000024</c:v>
                </c:pt>
                <c:pt idx="81">
                  <c:v>0</c:v>
                </c:pt>
                <c:pt idx="82">
                  <c:v>0</c:v>
                </c:pt>
                <c:pt idx="83">
                  <c:v>0</c:v>
                </c:pt>
                <c:pt idx="84">
                  <c:v>0</c:v>
                </c:pt>
                <c:pt idx="85">
                  <c:v>0</c:v>
                </c:pt>
                <c:pt idx="86">
                  <c:v>0</c:v>
                </c:pt>
                <c:pt idx="87">
                  <c:v>0.24000000000000024</c:v>
                </c:pt>
                <c:pt idx="88">
                  <c:v>0</c:v>
                </c:pt>
                <c:pt idx="89">
                  <c:v>0</c:v>
                </c:pt>
                <c:pt idx="90">
                  <c:v>0</c:v>
                </c:pt>
                <c:pt idx="91">
                  <c:v>0</c:v>
                </c:pt>
                <c:pt idx="92">
                  <c:v>0</c:v>
                </c:pt>
                <c:pt idx="93">
                  <c:v>0</c:v>
                </c:pt>
                <c:pt idx="94">
                  <c:v>0</c:v>
                </c:pt>
                <c:pt idx="95">
                  <c:v>0</c:v>
                </c:pt>
                <c:pt idx="96">
                  <c:v>0</c:v>
                </c:pt>
                <c:pt idx="97">
                  <c:v>0</c:v>
                </c:pt>
                <c:pt idx="98">
                  <c:v>0</c:v>
                </c:pt>
                <c:pt idx="99">
                  <c:v>0.24000000000000024</c:v>
                </c:pt>
                <c:pt idx="100">
                  <c:v>0</c:v>
                </c:pt>
                <c:pt idx="101">
                  <c:v>0</c:v>
                </c:pt>
                <c:pt idx="102">
                  <c:v>0</c:v>
                </c:pt>
                <c:pt idx="103">
                  <c:v>0.23999999999999888</c:v>
                </c:pt>
                <c:pt idx="104">
                  <c:v>0.24000000000000024</c:v>
                </c:pt>
                <c:pt idx="105">
                  <c:v>0.24000000000000024</c:v>
                </c:pt>
                <c:pt idx="106">
                  <c:v>0.24000000000000024</c:v>
                </c:pt>
                <c:pt idx="107">
                  <c:v>0.24000000000000024</c:v>
                </c:pt>
                <c:pt idx="108">
                  <c:v>0.47999999999999909</c:v>
                </c:pt>
                <c:pt idx="109">
                  <c:v>0.24000000000000024</c:v>
                </c:pt>
                <c:pt idx="110">
                  <c:v>0.48000000000000048</c:v>
                </c:pt>
                <c:pt idx="111">
                  <c:v>0.24000000000000024</c:v>
                </c:pt>
                <c:pt idx="112">
                  <c:v>0.47999999999999909</c:v>
                </c:pt>
                <c:pt idx="113">
                  <c:v>0.48000000000000048</c:v>
                </c:pt>
                <c:pt idx="114">
                  <c:v>0.24000000000000024</c:v>
                </c:pt>
                <c:pt idx="115">
                  <c:v>0.48000000000000048</c:v>
                </c:pt>
                <c:pt idx="116">
                  <c:v>0.23999999999999888</c:v>
                </c:pt>
                <c:pt idx="117">
                  <c:v>0.48000000000000048</c:v>
                </c:pt>
                <c:pt idx="118">
                  <c:v>0.24000000000000024</c:v>
                </c:pt>
                <c:pt idx="119">
                  <c:v>0.48000000000000048</c:v>
                </c:pt>
                <c:pt idx="120">
                  <c:v>0.48000000000000048</c:v>
                </c:pt>
                <c:pt idx="121">
                  <c:v>0.24000000000000024</c:v>
                </c:pt>
                <c:pt idx="122">
                  <c:v>0.47999999999999776</c:v>
                </c:pt>
                <c:pt idx="123">
                  <c:v>0.48000000000000048</c:v>
                </c:pt>
                <c:pt idx="124">
                  <c:v>0.48000000000000048</c:v>
                </c:pt>
                <c:pt idx="125">
                  <c:v>0.24000000000000024</c:v>
                </c:pt>
                <c:pt idx="126">
                  <c:v>0.72000000000000064</c:v>
                </c:pt>
                <c:pt idx="127">
                  <c:v>0.72000000000000064</c:v>
                </c:pt>
                <c:pt idx="128">
                  <c:v>0.47999999999999776</c:v>
                </c:pt>
                <c:pt idx="129">
                  <c:v>0.72000000000000064</c:v>
                </c:pt>
                <c:pt idx="130">
                  <c:v>0.96000000000000096</c:v>
                </c:pt>
                <c:pt idx="131">
                  <c:v>1.1999999999999984</c:v>
                </c:pt>
                <c:pt idx="132">
                  <c:v>0.96000000000000096</c:v>
                </c:pt>
                <c:pt idx="133">
                  <c:v>1.4400000000000013</c:v>
                </c:pt>
                <c:pt idx="134">
                  <c:v>1.4399999999999986</c:v>
                </c:pt>
                <c:pt idx="135">
                  <c:v>1.4400000000000013</c:v>
                </c:pt>
                <c:pt idx="136">
                  <c:v>1.9200000000000019</c:v>
                </c:pt>
                <c:pt idx="137">
                  <c:v>2.1599999999999966</c:v>
                </c:pt>
                <c:pt idx="138">
                  <c:v>1.9200000000000019</c:v>
                </c:pt>
                <c:pt idx="139">
                  <c:v>1.6800000000000015</c:v>
                </c:pt>
                <c:pt idx="140">
                  <c:v>1.9199999999999964</c:v>
                </c:pt>
                <c:pt idx="141">
                  <c:v>2.4000000000000021</c:v>
                </c:pt>
                <c:pt idx="142">
                  <c:v>2.3999999999999968</c:v>
                </c:pt>
                <c:pt idx="143">
                  <c:v>2.6400000000000023</c:v>
                </c:pt>
                <c:pt idx="144">
                  <c:v>2.6400000000000023</c:v>
                </c:pt>
                <c:pt idx="145">
                  <c:v>2.8799999999999972</c:v>
                </c:pt>
                <c:pt idx="146">
                  <c:v>2.8800000000000026</c:v>
                </c:pt>
                <c:pt idx="147">
                  <c:v>2.8800000000000026</c:v>
                </c:pt>
                <c:pt idx="148">
                  <c:v>2.3999999999999915</c:v>
                </c:pt>
                <c:pt idx="149">
                  <c:v>3.360000000000003</c:v>
                </c:pt>
                <c:pt idx="150">
                  <c:v>5.2800000000000047</c:v>
                </c:pt>
                <c:pt idx="151">
                  <c:v>2.6399999999999975</c:v>
                </c:pt>
                <c:pt idx="152">
                  <c:v>4.5599999999999987</c:v>
                </c:pt>
                <c:pt idx="153">
                  <c:v>2.6399999999999975</c:v>
                </c:pt>
                <c:pt idx="154">
                  <c:v>4.3200000000000038</c:v>
                </c:pt>
                <c:pt idx="155">
                  <c:v>4.5599999999999987</c:v>
                </c:pt>
                <c:pt idx="156">
                  <c:v>4.0799999999999983</c:v>
                </c:pt>
                <c:pt idx="157">
                  <c:v>4.5599999999999987</c:v>
                </c:pt>
                <c:pt idx="158">
                  <c:v>4.7999999999999936</c:v>
                </c:pt>
                <c:pt idx="159">
                  <c:v>5.0400000000000205</c:v>
                </c:pt>
                <c:pt idx="160">
                  <c:v>5.2799999999999949</c:v>
                </c:pt>
                <c:pt idx="161">
                  <c:v>5.5199999999999889</c:v>
                </c:pt>
                <c:pt idx="162">
                  <c:v>5.2800000000000153</c:v>
                </c:pt>
                <c:pt idx="163">
                  <c:v>6</c:v>
                </c:pt>
                <c:pt idx="164">
                  <c:v>5.2799999999999949</c:v>
                </c:pt>
                <c:pt idx="165">
                  <c:v>7.6800000000000077</c:v>
                </c:pt>
                <c:pt idx="166">
                  <c:v>4.7999999999999829</c:v>
                </c:pt>
                <c:pt idx="167">
                  <c:v>6.2400000000000162</c:v>
                </c:pt>
                <c:pt idx="168">
                  <c:v>7.1999999999999957</c:v>
                </c:pt>
                <c:pt idx="169">
                  <c:v>7.1999999999999957</c:v>
                </c:pt>
                <c:pt idx="170">
                  <c:v>5.5200000000000102</c:v>
                </c:pt>
                <c:pt idx="171">
                  <c:v>7.4399999999999915</c:v>
                </c:pt>
                <c:pt idx="172">
                  <c:v>7.4399999999999915</c:v>
                </c:pt>
                <c:pt idx="173">
                  <c:v>6.9600000000000017</c:v>
                </c:pt>
                <c:pt idx="174">
                  <c:v>6.4800000000000111</c:v>
                </c:pt>
                <c:pt idx="175">
                  <c:v>6.4799999999999898</c:v>
                </c:pt>
                <c:pt idx="176">
                  <c:v>7.6800000000000077</c:v>
                </c:pt>
                <c:pt idx="177">
                  <c:v>6</c:v>
                </c:pt>
                <c:pt idx="178">
                  <c:v>4.3199999999999932</c:v>
                </c:pt>
                <c:pt idx="179">
                  <c:v>1.9200000000000019</c:v>
                </c:pt>
                <c:pt idx="180">
                  <c:v>1.4400000000000119</c:v>
                </c:pt>
                <c:pt idx="181">
                  <c:v>0.95999999999997965</c:v>
                </c:pt>
                <c:pt idx="182">
                  <c:v>-0.23999999999999491</c:v>
                </c:pt>
                <c:pt idx="183">
                  <c:v>-1.9200000000000019</c:v>
                </c:pt>
                <c:pt idx="184">
                  <c:v>-3.359999999999971</c:v>
                </c:pt>
                <c:pt idx="185">
                  <c:v>-3.3600000000000136</c:v>
                </c:pt>
                <c:pt idx="186">
                  <c:v>-6</c:v>
                </c:pt>
                <c:pt idx="187">
                  <c:v>-6.4799999999999898</c:v>
                </c:pt>
                <c:pt idx="188">
                  <c:v>-7.4400000000000119</c:v>
                </c:pt>
                <c:pt idx="189">
                  <c:v>-7.4400000000000119</c:v>
                </c:pt>
                <c:pt idx="190">
                  <c:v>-7.6799999999999855</c:v>
                </c:pt>
                <c:pt idx="191">
                  <c:v>-8.6400000000000077</c:v>
                </c:pt>
                <c:pt idx="192">
                  <c:v>-7.6800000000000077</c:v>
                </c:pt>
                <c:pt idx="193">
                  <c:v>-8.3999999999999932</c:v>
                </c:pt>
                <c:pt idx="194">
                  <c:v>-7.6800000000000077</c:v>
                </c:pt>
                <c:pt idx="195">
                  <c:v>-6.7199999999999855</c:v>
                </c:pt>
                <c:pt idx="196">
                  <c:v>-7.4400000000000119</c:v>
                </c:pt>
                <c:pt idx="197">
                  <c:v>-7.9200000000000017</c:v>
                </c:pt>
                <c:pt idx="198">
                  <c:v>-6.2399999999999949</c:v>
                </c:pt>
                <c:pt idx="199">
                  <c:v>-5.2799999999999949</c:v>
                </c:pt>
                <c:pt idx="200">
                  <c:v>-7.6800000000000077</c:v>
                </c:pt>
                <c:pt idx="201">
                  <c:v>-5.5199999999999889</c:v>
                </c:pt>
                <c:pt idx="202">
                  <c:v>-5.5200000000000102</c:v>
                </c:pt>
                <c:pt idx="203">
                  <c:v>-5.52</c:v>
                </c:pt>
                <c:pt idx="204">
                  <c:v>-2.6399999999999975</c:v>
                </c:pt>
                <c:pt idx="205">
                  <c:v>-7.2000000000000064</c:v>
                </c:pt>
                <c:pt idx="206">
                  <c:v>-5.0399999999999991</c:v>
                </c:pt>
                <c:pt idx="207">
                  <c:v>-3.8399999999999928</c:v>
                </c:pt>
                <c:pt idx="208">
                  <c:v>-4.8000000000000043</c:v>
                </c:pt>
                <c:pt idx="209">
                  <c:v>-3.8400000000000039</c:v>
                </c:pt>
                <c:pt idx="210">
                  <c:v>-3.8399999999999928</c:v>
                </c:pt>
                <c:pt idx="211">
                  <c:v>-4.3200000000000038</c:v>
                </c:pt>
                <c:pt idx="212">
                  <c:v>-2.8800000000000026</c:v>
                </c:pt>
                <c:pt idx="213">
                  <c:v>-3.1199999999999974</c:v>
                </c:pt>
                <c:pt idx="214">
                  <c:v>-2.8800000000000026</c:v>
                </c:pt>
                <c:pt idx="215">
                  <c:v>-2.8799999999999972</c:v>
                </c:pt>
                <c:pt idx="216">
                  <c:v>-3.1200000000000032</c:v>
                </c:pt>
                <c:pt idx="217">
                  <c:v>-2.6399999999999975</c:v>
                </c:pt>
                <c:pt idx="218">
                  <c:v>-2.4000000000000021</c:v>
                </c:pt>
                <c:pt idx="219">
                  <c:v>-2.3999999999999968</c:v>
                </c:pt>
                <c:pt idx="220">
                  <c:v>-1.9200000000000019</c:v>
                </c:pt>
                <c:pt idx="221">
                  <c:v>-2.1600000000000019</c:v>
                </c:pt>
                <c:pt idx="222">
                  <c:v>-1.6799999999999964</c:v>
                </c:pt>
                <c:pt idx="223">
                  <c:v>-1.6800000000000015</c:v>
                </c:pt>
                <c:pt idx="224">
                  <c:v>-1.6800000000000015</c:v>
                </c:pt>
                <c:pt idx="225">
                  <c:v>-1.4399999999999986</c:v>
                </c:pt>
                <c:pt idx="226">
                  <c:v>-1.4400000000000013</c:v>
                </c:pt>
                <c:pt idx="227">
                  <c:v>-0.96000000000000096</c:v>
                </c:pt>
                <c:pt idx="228">
                  <c:v>-1.4399999999999986</c:v>
                </c:pt>
                <c:pt idx="229">
                  <c:v>-0.96000000000000096</c:v>
                </c:pt>
                <c:pt idx="230">
                  <c:v>-0.72000000000000064</c:v>
                </c:pt>
                <c:pt idx="231">
                  <c:v>-0.95999999999999819</c:v>
                </c:pt>
                <c:pt idx="232">
                  <c:v>-0.72000000000000064</c:v>
                </c:pt>
                <c:pt idx="233">
                  <c:v>-0.72000000000000064</c:v>
                </c:pt>
                <c:pt idx="234">
                  <c:v>-0.48000000000000048</c:v>
                </c:pt>
                <c:pt idx="235">
                  <c:v>-0.47999999999999776</c:v>
                </c:pt>
                <c:pt idx="236">
                  <c:v>-0.48000000000000048</c:v>
                </c:pt>
                <c:pt idx="237">
                  <c:v>-0.48000000000000048</c:v>
                </c:pt>
                <c:pt idx="238">
                  <c:v>-0.48000000000000048</c:v>
                </c:pt>
                <c:pt idx="239">
                  <c:v>-0.48000000000000048</c:v>
                </c:pt>
                <c:pt idx="240">
                  <c:v>-0.47999999999999909</c:v>
                </c:pt>
                <c:pt idx="241">
                  <c:v>-0.48000000000000048</c:v>
                </c:pt>
                <c:pt idx="242">
                  <c:v>-0.48000000000000048</c:v>
                </c:pt>
                <c:pt idx="243">
                  <c:v>-0.47999999999999909</c:v>
                </c:pt>
                <c:pt idx="244">
                  <c:v>-0.48000000000000048</c:v>
                </c:pt>
                <c:pt idx="245">
                  <c:v>-0.48000000000000048</c:v>
                </c:pt>
                <c:pt idx="246">
                  <c:v>-0.47999999999999909</c:v>
                </c:pt>
                <c:pt idx="247">
                  <c:v>-0.48000000000000048</c:v>
                </c:pt>
                <c:pt idx="248">
                  <c:v>-0.24000000000000024</c:v>
                </c:pt>
                <c:pt idx="249">
                  <c:v>-0.47999999999999909</c:v>
                </c:pt>
                <c:pt idx="250">
                  <c:v>-0.48000000000000048</c:v>
                </c:pt>
                <c:pt idx="251">
                  <c:v>-0.48000000000000048</c:v>
                </c:pt>
                <c:pt idx="252">
                  <c:v>-0.47999999999999982</c:v>
                </c:pt>
                <c:pt idx="253">
                  <c:v>-0.47999999999999982</c:v>
                </c:pt>
                <c:pt idx="254">
                  <c:v>-0.48000000000000048</c:v>
                </c:pt>
                <c:pt idx="255">
                  <c:v>-0.47999999999999982</c:v>
                </c:pt>
                <c:pt idx="256">
                  <c:v>-0.24000000000000024</c:v>
                </c:pt>
                <c:pt idx="257">
                  <c:v>-0.47999999999999982</c:v>
                </c:pt>
                <c:pt idx="258">
                  <c:v>-0.24000000000000024</c:v>
                </c:pt>
                <c:pt idx="259">
                  <c:v>-0.23999999999999991</c:v>
                </c:pt>
                <c:pt idx="260">
                  <c:v>-0.23999999999999991</c:v>
                </c:pt>
                <c:pt idx="261">
                  <c:v>-0.24000000000000024</c:v>
                </c:pt>
                <c:pt idx="262">
                  <c:v>0</c:v>
                </c:pt>
                <c:pt idx="263">
                  <c:v>-0.23999999999999991</c:v>
                </c:pt>
                <c:pt idx="264">
                  <c:v>0</c:v>
                </c:pt>
                <c:pt idx="265">
                  <c:v>0</c:v>
                </c:pt>
                <c:pt idx="266">
                  <c:v>0</c:v>
                </c:pt>
                <c:pt idx="267">
                  <c:v>0</c:v>
                </c:pt>
                <c:pt idx="268">
                  <c:v>0</c:v>
                </c:pt>
                <c:pt idx="269">
                  <c:v>-0.23999999999999991</c:v>
                </c:pt>
                <c:pt idx="270">
                  <c:v>0</c:v>
                </c:pt>
                <c:pt idx="271">
                  <c:v>0</c:v>
                </c:pt>
                <c:pt idx="272">
                  <c:v>0</c:v>
                </c:pt>
                <c:pt idx="273">
                  <c:v>-0.24000000000000024</c:v>
                </c:pt>
                <c:pt idx="274">
                  <c:v>0</c:v>
                </c:pt>
                <c:pt idx="275">
                  <c:v>0</c:v>
                </c:pt>
                <c:pt idx="276">
                  <c:v>0</c:v>
                </c:pt>
                <c:pt idx="277">
                  <c:v>-0.23999999999999991</c:v>
                </c:pt>
                <c:pt idx="278">
                  <c:v>0</c:v>
                </c:pt>
                <c:pt idx="279">
                  <c:v>0</c:v>
                </c:pt>
                <c:pt idx="280">
                  <c:v>0</c:v>
                </c:pt>
                <c:pt idx="281">
                  <c:v>0</c:v>
                </c:pt>
                <c:pt idx="282">
                  <c:v>-0.24000000000000007</c:v>
                </c:pt>
                <c:pt idx="283">
                  <c:v>0</c:v>
                </c:pt>
                <c:pt idx="284">
                  <c:v>0</c:v>
                </c:pt>
                <c:pt idx="285">
                  <c:v>-0.24000000000000007</c:v>
                </c:pt>
                <c:pt idx="286">
                  <c:v>0</c:v>
                </c:pt>
                <c:pt idx="287">
                  <c:v>0</c:v>
                </c:pt>
                <c:pt idx="288">
                  <c:v>-0.24</c:v>
                </c:pt>
                <c:pt idx="289">
                  <c:v>0</c:v>
                </c:pt>
                <c:pt idx="290">
                  <c:v>0</c:v>
                </c:pt>
                <c:pt idx="291">
                  <c:v>-0.24000000000000002</c:v>
                </c:pt>
                <c:pt idx="292">
                  <c:v>0</c:v>
                </c:pt>
                <c:pt idx="293">
                  <c:v>0</c:v>
                </c:pt>
                <c:pt idx="294">
                  <c:v>0</c:v>
                </c:pt>
                <c:pt idx="295">
                  <c:v>-0.24000000000000002</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8BAB-4BC4-9687-148742499F96}"/>
            </c:ext>
          </c:extLst>
        </c:ser>
        <c:ser>
          <c:idx val="1"/>
          <c:order val="1"/>
          <c:tx>
            <c:v>Valve Exhaust</c:v>
          </c:tx>
          <c:spPr>
            <a:ln w="28575" cap="rnd">
              <a:solidFill>
                <a:schemeClr val="accent2"/>
              </a:solidFill>
              <a:round/>
            </a:ln>
            <a:effectLst/>
          </c:spPr>
          <c:marker>
            <c:symbol val="none"/>
          </c:marker>
          <c:val>
            <c:numRef>
              <c:f>'Part 1'!$AB$4:$AB$363</c:f>
              <c:numCache>
                <c:formatCode>General</c:formatCode>
                <c:ptCount val="360"/>
                <c:pt idx="0">
                  <c:v>0</c:v>
                </c:pt>
                <c:pt idx="1">
                  <c:v>0</c:v>
                </c:pt>
                <c:pt idx="2">
                  <c:v>0</c:v>
                </c:pt>
                <c:pt idx="3">
                  <c:v>0</c:v>
                </c:pt>
                <c:pt idx="4">
                  <c:v>0</c:v>
                </c:pt>
                <c:pt idx="5">
                  <c:v>0</c:v>
                </c:pt>
                <c:pt idx="6">
                  <c:v>0</c:v>
                </c:pt>
                <c:pt idx="7">
                  <c:v>0.24000000000000002</c:v>
                </c:pt>
                <c:pt idx="8">
                  <c:v>0.72</c:v>
                </c:pt>
                <c:pt idx="9">
                  <c:v>0.24000000000000007</c:v>
                </c:pt>
                <c:pt idx="10">
                  <c:v>0.48000000000000015</c:v>
                </c:pt>
                <c:pt idx="11">
                  <c:v>0.47999999999999982</c:v>
                </c:pt>
                <c:pt idx="12">
                  <c:v>0.24000000000000024</c:v>
                </c:pt>
                <c:pt idx="13">
                  <c:v>0.47999999999999982</c:v>
                </c:pt>
                <c:pt idx="14">
                  <c:v>0.48000000000000048</c:v>
                </c:pt>
                <c:pt idx="15">
                  <c:v>0.47999999999999982</c:v>
                </c:pt>
                <c:pt idx="16">
                  <c:v>0.24000000000000024</c:v>
                </c:pt>
                <c:pt idx="17">
                  <c:v>0.47999999999999982</c:v>
                </c:pt>
                <c:pt idx="18">
                  <c:v>0.47999999999999982</c:v>
                </c:pt>
                <c:pt idx="19">
                  <c:v>0.48000000000000048</c:v>
                </c:pt>
                <c:pt idx="20">
                  <c:v>0.47999999999999982</c:v>
                </c:pt>
                <c:pt idx="21">
                  <c:v>0.24000000000000024</c:v>
                </c:pt>
                <c:pt idx="22">
                  <c:v>0.48000000000000048</c:v>
                </c:pt>
                <c:pt idx="23">
                  <c:v>0.47999999999999909</c:v>
                </c:pt>
                <c:pt idx="24">
                  <c:v>0.48000000000000048</c:v>
                </c:pt>
                <c:pt idx="25">
                  <c:v>0.48000000000000048</c:v>
                </c:pt>
                <c:pt idx="26">
                  <c:v>0.47999999999999909</c:v>
                </c:pt>
                <c:pt idx="27">
                  <c:v>0.72000000000000064</c:v>
                </c:pt>
                <c:pt idx="28">
                  <c:v>0.71999999999999931</c:v>
                </c:pt>
                <c:pt idx="29">
                  <c:v>0.96000000000000096</c:v>
                </c:pt>
                <c:pt idx="30">
                  <c:v>0.95999999999999963</c:v>
                </c:pt>
                <c:pt idx="31">
                  <c:v>1.2000000000000011</c:v>
                </c:pt>
                <c:pt idx="32">
                  <c:v>1.1999999999999984</c:v>
                </c:pt>
                <c:pt idx="33">
                  <c:v>1.2000000000000011</c:v>
                </c:pt>
                <c:pt idx="34">
                  <c:v>1.6799999999999988</c:v>
                </c:pt>
                <c:pt idx="35">
                  <c:v>1.9200000000000019</c:v>
                </c:pt>
                <c:pt idx="36">
                  <c:v>1.6799999999999988</c:v>
                </c:pt>
                <c:pt idx="37">
                  <c:v>1.6799999999999988</c:v>
                </c:pt>
                <c:pt idx="38">
                  <c:v>1.9200000000000019</c:v>
                </c:pt>
                <c:pt idx="39">
                  <c:v>2.1600000000000019</c:v>
                </c:pt>
                <c:pt idx="40">
                  <c:v>2.1599999999999966</c:v>
                </c:pt>
                <c:pt idx="41">
                  <c:v>2.1600000000000019</c:v>
                </c:pt>
                <c:pt idx="42">
                  <c:v>2.3999999999999968</c:v>
                </c:pt>
                <c:pt idx="43">
                  <c:v>2.6400000000000023</c:v>
                </c:pt>
                <c:pt idx="44">
                  <c:v>3.1199999999999974</c:v>
                </c:pt>
                <c:pt idx="45">
                  <c:v>2.6400000000000023</c:v>
                </c:pt>
                <c:pt idx="46">
                  <c:v>3.3599999999999977</c:v>
                </c:pt>
                <c:pt idx="47">
                  <c:v>3.1199999999999974</c:v>
                </c:pt>
                <c:pt idx="48">
                  <c:v>3.1200000000000081</c:v>
                </c:pt>
                <c:pt idx="49">
                  <c:v>3.3599999999999928</c:v>
                </c:pt>
                <c:pt idx="50">
                  <c:v>3.600000000000009</c:v>
                </c:pt>
                <c:pt idx="51">
                  <c:v>4.3199999999999932</c:v>
                </c:pt>
                <c:pt idx="52">
                  <c:v>3.5999999999999979</c:v>
                </c:pt>
                <c:pt idx="53">
                  <c:v>4.3200000000000038</c:v>
                </c:pt>
                <c:pt idx="54">
                  <c:v>4.3200000000000038</c:v>
                </c:pt>
                <c:pt idx="55">
                  <c:v>4.7999999999999936</c:v>
                </c:pt>
                <c:pt idx="56">
                  <c:v>4.8000000000000043</c:v>
                </c:pt>
                <c:pt idx="57">
                  <c:v>4.8000000000000043</c:v>
                </c:pt>
                <c:pt idx="58">
                  <c:v>6.7199999999999953</c:v>
                </c:pt>
                <c:pt idx="59">
                  <c:v>5.7600000000000051</c:v>
                </c:pt>
                <c:pt idx="60">
                  <c:v>6.9600000000000017</c:v>
                </c:pt>
                <c:pt idx="61">
                  <c:v>5.5199999999999889</c:v>
                </c:pt>
                <c:pt idx="62">
                  <c:v>6</c:v>
                </c:pt>
                <c:pt idx="63">
                  <c:v>6.9600000000000017</c:v>
                </c:pt>
                <c:pt idx="64">
                  <c:v>6.4800000000000111</c:v>
                </c:pt>
                <c:pt idx="65">
                  <c:v>6.9600000000000017</c:v>
                </c:pt>
                <c:pt idx="66">
                  <c:v>6</c:v>
                </c:pt>
                <c:pt idx="67">
                  <c:v>6.7199999999999855</c:v>
                </c:pt>
                <c:pt idx="68">
                  <c:v>5.7600000000000051</c:v>
                </c:pt>
                <c:pt idx="69">
                  <c:v>10.079999999999998</c:v>
                </c:pt>
                <c:pt idx="70">
                  <c:v>5.5200000000000102</c:v>
                </c:pt>
                <c:pt idx="71">
                  <c:v>5.2799999999999949</c:v>
                </c:pt>
                <c:pt idx="72">
                  <c:v>4.8000000000000043</c:v>
                </c:pt>
                <c:pt idx="73">
                  <c:v>4.0799999999999983</c:v>
                </c:pt>
                <c:pt idx="74">
                  <c:v>2.1599999999999966</c:v>
                </c:pt>
                <c:pt idx="75">
                  <c:v>1.1999999999999957</c:v>
                </c:pt>
                <c:pt idx="76">
                  <c:v>0.23999999999999491</c:v>
                </c:pt>
                <c:pt idx="77">
                  <c:v>-2.6399999999999864</c:v>
                </c:pt>
                <c:pt idx="78">
                  <c:v>-2.8800000000000026</c:v>
                </c:pt>
                <c:pt idx="79">
                  <c:v>-2.8800000000000026</c:v>
                </c:pt>
                <c:pt idx="80">
                  <c:v>-5.2799999999999949</c:v>
                </c:pt>
                <c:pt idx="81">
                  <c:v>-5.2799999999999949</c:v>
                </c:pt>
                <c:pt idx="82">
                  <c:v>-6</c:v>
                </c:pt>
                <c:pt idx="83">
                  <c:v>-6.720000000000006</c:v>
                </c:pt>
                <c:pt idx="84">
                  <c:v>-6</c:v>
                </c:pt>
                <c:pt idx="85">
                  <c:v>-7.4400000000000119</c:v>
                </c:pt>
                <c:pt idx="86">
                  <c:v>-6.2399999999999949</c:v>
                </c:pt>
                <c:pt idx="87">
                  <c:v>-6.720000000000006</c:v>
                </c:pt>
                <c:pt idx="88">
                  <c:v>-5.0399999999999991</c:v>
                </c:pt>
                <c:pt idx="89">
                  <c:v>-7.1999999999999957</c:v>
                </c:pt>
                <c:pt idx="90">
                  <c:v>-6.720000000000006</c:v>
                </c:pt>
                <c:pt idx="91">
                  <c:v>-5.2799999999999949</c:v>
                </c:pt>
                <c:pt idx="92">
                  <c:v>-6.720000000000006</c:v>
                </c:pt>
                <c:pt idx="93">
                  <c:v>-5.5199999999999889</c:v>
                </c:pt>
                <c:pt idx="94">
                  <c:v>-5.2800000000000047</c:v>
                </c:pt>
                <c:pt idx="95">
                  <c:v>-4.7999999999999936</c:v>
                </c:pt>
                <c:pt idx="96">
                  <c:v>-5.2800000000000047</c:v>
                </c:pt>
                <c:pt idx="97">
                  <c:v>-4.0799999999999983</c:v>
                </c:pt>
                <c:pt idx="98">
                  <c:v>-4.0799999999999983</c:v>
                </c:pt>
                <c:pt idx="99">
                  <c:v>-4.0799999999999983</c:v>
                </c:pt>
                <c:pt idx="100">
                  <c:v>-5.0399999999999991</c:v>
                </c:pt>
                <c:pt idx="101">
                  <c:v>-3.8400000000000039</c:v>
                </c:pt>
                <c:pt idx="102">
                  <c:v>-3.5999999999999979</c:v>
                </c:pt>
                <c:pt idx="103">
                  <c:v>-3.600000000000009</c:v>
                </c:pt>
                <c:pt idx="104">
                  <c:v>-3.5999999999999979</c:v>
                </c:pt>
                <c:pt idx="105">
                  <c:v>-2.6399999999999975</c:v>
                </c:pt>
                <c:pt idx="106">
                  <c:v>-3.3599999999999977</c:v>
                </c:pt>
                <c:pt idx="107">
                  <c:v>-3.1200000000000032</c:v>
                </c:pt>
                <c:pt idx="108">
                  <c:v>-1.9200000000000019</c:v>
                </c:pt>
                <c:pt idx="109">
                  <c:v>-3.1199999999999974</c:v>
                </c:pt>
                <c:pt idx="110">
                  <c:v>-2.4000000000000021</c:v>
                </c:pt>
                <c:pt idx="111">
                  <c:v>-2.6399999999999975</c:v>
                </c:pt>
                <c:pt idx="112">
                  <c:v>-1.9200000000000019</c:v>
                </c:pt>
                <c:pt idx="113">
                  <c:v>-1.9200000000000019</c:v>
                </c:pt>
                <c:pt idx="114">
                  <c:v>-1.9199999999999964</c:v>
                </c:pt>
                <c:pt idx="115">
                  <c:v>-1.6800000000000015</c:v>
                </c:pt>
                <c:pt idx="116">
                  <c:v>-1.9199999999999993</c:v>
                </c:pt>
                <c:pt idx="117">
                  <c:v>-1.6800000000000015</c:v>
                </c:pt>
                <c:pt idx="118">
                  <c:v>-1.1999999999999984</c:v>
                </c:pt>
                <c:pt idx="119">
                  <c:v>-1.4400000000000013</c:v>
                </c:pt>
                <c:pt idx="120">
                  <c:v>-1.2000000000000011</c:v>
                </c:pt>
                <c:pt idx="121">
                  <c:v>-0.95999999999999819</c:v>
                </c:pt>
                <c:pt idx="122">
                  <c:v>-1.2000000000000011</c:v>
                </c:pt>
                <c:pt idx="123">
                  <c:v>-0.72000000000000064</c:v>
                </c:pt>
                <c:pt idx="124">
                  <c:v>-0.47999999999999776</c:v>
                </c:pt>
                <c:pt idx="125">
                  <c:v>-0.72000000000000064</c:v>
                </c:pt>
                <c:pt idx="126">
                  <c:v>-0.48000000000000048</c:v>
                </c:pt>
                <c:pt idx="127">
                  <c:v>-0.48000000000000048</c:v>
                </c:pt>
                <c:pt idx="128">
                  <c:v>-0.47999999999999909</c:v>
                </c:pt>
                <c:pt idx="129">
                  <c:v>-0.48000000000000048</c:v>
                </c:pt>
                <c:pt idx="130">
                  <c:v>-0.48000000000000048</c:v>
                </c:pt>
                <c:pt idx="131">
                  <c:v>-0.47999999999999909</c:v>
                </c:pt>
                <c:pt idx="132">
                  <c:v>-0.24000000000000024</c:v>
                </c:pt>
                <c:pt idx="133">
                  <c:v>-0.24000000000000024</c:v>
                </c:pt>
                <c:pt idx="134">
                  <c:v>-0.48000000000000048</c:v>
                </c:pt>
                <c:pt idx="135">
                  <c:v>-0.47999999999999909</c:v>
                </c:pt>
                <c:pt idx="136">
                  <c:v>-0.48000000000000048</c:v>
                </c:pt>
                <c:pt idx="137">
                  <c:v>-0.24000000000000024</c:v>
                </c:pt>
                <c:pt idx="138">
                  <c:v>-0.48000000000000048</c:v>
                </c:pt>
                <c:pt idx="139">
                  <c:v>-0.23999999999999888</c:v>
                </c:pt>
                <c:pt idx="140">
                  <c:v>-0.48000000000000048</c:v>
                </c:pt>
                <c:pt idx="141">
                  <c:v>-0.48000000000000048</c:v>
                </c:pt>
                <c:pt idx="142">
                  <c:v>-0.23999999999999955</c:v>
                </c:pt>
                <c:pt idx="143">
                  <c:v>-0.48000000000000048</c:v>
                </c:pt>
                <c:pt idx="144">
                  <c:v>-0.47999999999999982</c:v>
                </c:pt>
                <c:pt idx="145">
                  <c:v>-0.24000000000000024</c:v>
                </c:pt>
                <c:pt idx="146">
                  <c:v>-0.47999999999999982</c:v>
                </c:pt>
                <c:pt idx="147">
                  <c:v>-0.47999999999999982</c:v>
                </c:pt>
                <c:pt idx="148">
                  <c:v>-0.48000000000000048</c:v>
                </c:pt>
                <c:pt idx="149">
                  <c:v>-0.23999999999999991</c:v>
                </c:pt>
                <c:pt idx="150">
                  <c:v>-0.23999999999999991</c:v>
                </c:pt>
                <c:pt idx="151">
                  <c:v>-0.48000000000000015</c:v>
                </c:pt>
                <c:pt idx="152">
                  <c:v>-0.23999999999999991</c:v>
                </c:pt>
                <c:pt idx="153">
                  <c:v>0</c:v>
                </c:pt>
                <c:pt idx="154">
                  <c:v>-0.24000000000000024</c:v>
                </c:pt>
                <c:pt idx="155">
                  <c:v>-0.23999999999999991</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-0.24000000000000007</c:v>
                </c:pt>
                <c:pt idx="220">
                  <c:v>0</c:v>
                </c:pt>
                <c:pt idx="221">
                  <c:v>0</c:v>
                </c:pt>
                <c:pt idx="222">
                  <c:v>0</c:v>
                </c:pt>
                <c:pt idx="223">
                  <c:v>-0.24000000000000007</c:v>
                </c:pt>
                <c:pt idx="224">
                  <c:v>0</c:v>
                </c:pt>
                <c:pt idx="225">
                  <c:v>0</c:v>
                </c:pt>
                <c:pt idx="226">
                  <c:v>0</c:v>
                </c:pt>
                <c:pt idx="227">
                  <c:v>0</c:v>
                </c:pt>
                <c:pt idx="228">
                  <c:v>0</c:v>
                </c:pt>
                <c:pt idx="229">
                  <c:v>0</c:v>
                </c:pt>
                <c:pt idx="230">
                  <c:v>0</c:v>
                </c:pt>
                <c:pt idx="231">
                  <c:v>0</c:v>
                </c:pt>
                <c:pt idx="232">
                  <c:v>-0.24</c:v>
                </c:pt>
                <c:pt idx="233">
                  <c:v>0</c:v>
                </c:pt>
                <c:pt idx="234">
                  <c:v>0</c:v>
                </c:pt>
                <c:pt idx="235">
                  <c:v>0</c:v>
                </c:pt>
                <c:pt idx="236">
                  <c:v>0</c:v>
                </c:pt>
                <c:pt idx="237">
                  <c:v>0</c:v>
                </c:pt>
                <c:pt idx="238">
                  <c:v>0</c:v>
                </c:pt>
                <c:pt idx="239">
                  <c:v>0</c:v>
                </c:pt>
                <c:pt idx="240">
                  <c:v>0</c:v>
                </c:pt>
                <c:pt idx="241">
                  <c:v>0</c:v>
                </c:pt>
                <c:pt idx="242">
                  <c:v>0</c:v>
                </c:pt>
                <c:pt idx="243">
                  <c:v>0</c:v>
                </c:pt>
                <c:pt idx="244">
                  <c:v>-0.24000000000000002</c:v>
                </c:pt>
                <c:pt idx="245">
                  <c:v>0</c:v>
                </c:pt>
                <c:pt idx="246">
                  <c:v>0</c:v>
                </c:pt>
                <c:pt idx="247">
                  <c:v>0</c:v>
                </c:pt>
                <c:pt idx="248">
                  <c:v>0</c:v>
                </c:pt>
                <c:pt idx="249">
                  <c:v>0</c:v>
                </c:pt>
                <c:pt idx="250">
                  <c:v>0</c:v>
                </c:pt>
                <c:pt idx="251">
                  <c:v>0</c:v>
                </c:pt>
                <c:pt idx="252">
                  <c:v>0</c:v>
                </c:pt>
                <c:pt idx="253">
                  <c:v>-0.24000000000000002</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8BAB-4BC4-9687-148742499F96}"/>
            </c:ext>
          </c:extLst>
        </c:ser>
        <c:dLbls>
          <c:showLegendKey val="0"/>
          <c:showVal val="0"/>
          <c:showCatName val="0"/>
          <c:showSerName val="0"/>
          <c:showPercent val="0"/>
          <c:showBubbleSize val="0"/>
        </c:dLbls>
        <c:smooth val="0"/>
        <c:axId val="86148271"/>
        <c:axId val="1315316223"/>
      </c:lineChart>
      <c:catAx>
        <c:axId val="8614827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5316223"/>
        <c:crosses val="autoZero"/>
        <c:auto val="1"/>
        <c:lblAlgn val="ctr"/>
        <c:lblOffset val="100"/>
        <c:noMultiLvlLbl val="0"/>
      </c:catAx>
      <c:valAx>
        <c:axId val="13153162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148271"/>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Crank</a:t>
            </a:r>
            <a:r>
              <a:rPr lang="en-GB" baseline="0"/>
              <a:t> Angle vs Valve Inlet/Exhaust Accel</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Valve Inlet</c:v>
          </c:tx>
          <c:spPr>
            <a:ln w="28575" cap="rnd">
              <a:solidFill>
                <a:schemeClr val="accent1"/>
              </a:solidFill>
              <a:round/>
            </a:ln>
            <a:effectLst/>
          </c:spPr>
          <c:marker>
            <c:symbol val="none"/>
          </c:marker>
          <c:cat>
            <c:numRef>
              <c:f>'Part 1'!$V$4:$V$363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'Part 1'!$Z$4:$Z$363</c:f>
              <c:numCache>
                <c:formatCode>General</c:formatCode>
                <c:ptCount val="360"/>
                <c:pt idx="0">
                  <c:v>0</c:v>
                </c:pt>
                <c:pt idx="1">
                  <c:v>5760.0000000000009</c:v>
                </c:pt>
                <c:pt idx="2">
                  <c:v>-5760.0000000000009</c:v>
                </c:pt>
                <c:pt idx="3">
                  <c:v>0</c:v>
                </c:pt>
                <c:pt idx="4">
                  <c:v>0</c:v>
                </c:pt>
                <c:pt idx="5">
                  <c:v>5760.0000000000009</c:v>
                </c:pt>
                <c:pt idx="6">
                  <c:v>-5760.0000000000009</c:v>
                </c:pt>
                <c:pt idx="7">
                  <c:v>0</c:v>
                </c:pt>
                <c:pt idx="8">
                  <c:v>5760</c:v>
                </c:pt>
                <c:pt idx="9">
                  <c:v>-5760</c:v>
                </c:pt>
                <c:pt idx="10">
                  <c:v>0</c:v>
                </c:pt>
                <c:pt idx="11">
                  <c:v>5760.0000000000018</c:v>
                </c:pt>
                <c:pt idx="12">
                  <c:v>-5760.0000000000018</c:v>
                </c:pt>
                <c:pt idx="13">
                  <c:v>0</c:v>
                </c:pt>
                <c:pt idx="14">
                  <c:v>0</c:v>
                </c:pt>
                <c:pt idx="15">
                  <c:v>5760.0000000000018</c:v>
                </c:pt>
                <c:pt idx="16">
                  <c:v>-5760.0000000000018</c:v>
                </c:pt>
                <c:pt idx="17">
                  <c:v>5759.9999999999982</c:v>
                </c:pt>
                <c:pt idx="18">
                  <c:v>-5759.9999999999982</c:v>
                </c:pt>
                <c:pt idx="19">
                  <c:v>0</c:v>
                </c:pt>
                <c:pt idx="20">
                  <c:v>5760.0000000000064</c:v>
                </c:pt>
                <c:pt idx="21">
                  <c:v>-5760.0000000000064</c:v>
                </c:pt>
                <c:pt idx="22">
                  <c:v>0</c:v>
                </c:pt>
                <c:pt idx="23">
                  <c:v>5759.9999999999982</c:v>
                </c:pt>
                <c:pt idx="24">
                  <c:v>-5759.9999999999982</c:v>
                </c:pt>
                <c:pt idx="25">
                  <c:v>0</c:v>
                </c:pt>
                <c:pt idx="26">
                  <c:v>5759.9999999999982</c:v>
                </c:pt>
                <c:pt idx="27">
                  <c:v>-5759.9999999999982</c:v>
                </c:pt>
                <c:pt idx="28">
                  <c:v>5760.0000000000064</c:v>
                </c:pt>
                <c:pt idx="29">
                  <c:v>-5760.0000000000064</c:v>
                </c:pt>
                <c:pt idx="30">
                  <c:v>5759.9999999999982</c:v>
                </c:pt>
                <c:pt idx="31">
                  <c:v>-5759.9999999999982</c:v>
                </c:pt>
                <c:pt idx="32">
                  <c:v>0</c:v>
                </c:pt>
                <c:pt idx="33">
                  <c:v>5759.9999999999982</c:v>
                </c:pt>
                <c:pt idx="34">
                  <c:v>-5759.9999999999982</c:v>
                </c:pt>
                <c:pt idx="35">
                  <c:v>0</c:v>
                </c:pt>
                <c:pt idx="36">
                  <c:v>5760.0000000000064</c:v>
                </c:pt>
                <c:pt idx="37">
                  <c:v>-5760.0000000000064</c:v>
                </c:pt>
                <c:pt idx="38">
                  <c:v>0</c:v>
                </c:pt>
                <c:pt idx="39">
                  <c:v>5760.0000000000064</c:v>
                </c:pt>
                <c:pt idx="40">
                  <c:v>-5760.0000000000064</c:v>
                </c:pt>
                <c:pt idx="41">
                  <c:v>0</c:v>
                </c:pt>
                <c:pt idx="42">
                  <c:v>5759.9999999999891</c:v>
                </c:pt>
                <c:pt idx="43">
                  <c:v>-5759.9999999999891</c:v>
                </c:pt>
                <c:pt idx="44">
                  <c:v>0</c:v>
                </c:pt>
                <c:pt idx="45">
                  <c:v>5760.0000000000064</c:v>
                </c:pt>
                <c:pt idx="46">
                  <c:v>-5760.0000000000064</c:v>
                </c:pt>
                <c:pt idx="47">
                  <c:v>5760.0000000000064</c:v>
                </c:pt>
                <c:pt idx="48">
                  <c:v>-5760.0000000000064</c:v>
                </c:pt>
                <c:pt idx="49">
                  <c:v>5759.9999999999891</c:v>
                </c:pt>
                <c:pt idx="50">
                  <c:v>-5759.9999999999891</c:v>
                </c:pt>
                <c:pt idx="51">
                  <c:v>0</c:v>
                </c:pt>
                <c:pt idx="52">
                  <c:v>5760.0000000000064</c:v>
                </c:pt>
                <c:pt idx="53">
                  <c:v>-5760.0000000000064</c:v>
                </c:pt>
                <c:pt idx="54">
                  <c:v>0</c:v>
                </c:pt>
                <c:pt idx="55">
                  <c:v>0</c:v>
                </c:pt>
                <c:pt idx="56">
                  <c:v>5760.0000000000064</c:v>
                </c:pt>
                <c:pt idx="57">
                  <c:v>-5760.0000000000064</c:v>
                </c:pt>
                <c:pt idx="58">
                  <c:v>0</c:v>
                </c:pt>
                <c:pt idx="59">
                  <c:v>5759.9999999999891</c:v>
                </c:pt>
                <c:pt idx="60">
                  <c:v>-5759.9999999999891</c:v>
                </c:pt>
                <c:pt idx="61">
                  <c:v>0</c:v>
                </c:pt>
                <c:pt idx="62">
                  <c:v>5760.0000000000064</c:v>
                </c:pt>
                <c:pt idx="63">
                  <c:v>-5760.0000000000064</c:v>
                </c:pt>
                <c:pt idx="64">
                  <c:v>0</c:v>
                </c:pt>
                <c:pt idx="65">
                  <c:v>0</c:v>
                </c:pt>
                <c:pt idx="66">
                  <c:v>5760.0000000000064</c:v>
                </c:pt>
                <c:pt idx="67">
                  <c:v>-5760.0000000000064</c:v>
                </c:pt>
                <c:pt idx="68">
                  <c:v>0</c:v>
                </c:pt>
                <c:pt idx="69">
                  <c:v>0</c:v>
                </c:pt>
                <c:pt idx="70">
                  <c:v>5759.9999999999891</c:v>
                </c:pt>
                <c:pt idx="71">
                  <c:v>-5759.9999999999891</c:v>
                </c:pt>
                <c:pt idx="72">
                  <c:v>0</c:v>
                </c:pt>
                <c:pt idx="73">
                  <c:v>0</c:v>
                </c:pt>
                <c:pt idx="74">
                  <c:v>5760.0000000000064</c:v>
                </c:pt>
                <c:pt idx="75">
                  <c:v>-5760.0000000000064</c:v>
                </c:pt>
                <c:pt idx="76">
                  <c:v>0</c:v>
                </c:pt>
                <c:pt idx="77">
                  <c:v>0</c:v>
                </c:pt>
                <c:pt idx="78">
                  <c:v>0</c:v>
                </c:pt>
                <c:pt idx="79">
                  <c:v>0</c:v>
                </c:pt>
                <c:pt idx="80">
                  <c:v>5760.0000000000064</c:v>
                </c:pt>
                <c:pt idx="81">
                  <c:v>-5760.0000000000064</c:v>
                </c:pt>
                <c:pt idx="82">
                  <c:v>0</c:v>
                </c:pt>
                <c:pt idx="83">
                  <c:v>0</c:v>
                </c:pt>
                <c:pt idx="84">
                  <c:v>0</c:v>
                </c:pt>
                <c:pt idx="85">
                  <c:v>0</c:v>
                </c:pt>
                <c:pt idx="86">
                  <c:v>0</c:v>
                </c:pt>
                <c:pt idx="87">
                  <c:v>5760.0000000000064</c:v>
                </c:pt>
                <c:pt idx="88">
                  <c:v>-5760.0000000000064</c:v>
                </c:pt>
                <c:pt idx="89">
                  <c:v>0</c:v>
                </c:pt>
                <c:pt idx="90">
                  <c:v>0</c:v>
                </c:pt>
                <c:pt idx="91">
                  <c:v>0</c:v>
                </c:pt>
                <c:pt idx="92">
                  <c:v>0</c:v>
                </c:pt>
                <c:pt idx="93">
                  <c:v>0</c:v>
                </c:pt>
                <c:pt idx="94">
                  <c:v>0</c:v>
                </c:pt>
                <c:pt idx="95">
                  <c:v>0</c:v>
                </c:pt>
                <c:pt idx="96">
                  <c:v>0</c:v>
                </c:pt>
                <c:pt idx="97">
                  <c:v>0</c:v>
                </c:pt>
                <c:pt idx="98">
                  <c:v>0</c:v>
                </c:pt>
                <c:pt idx="99">
                  <c:v>5760.0000000000064</c:v>
                </c:pt>
                <c:pt idx="100">
                  <c:v>-5760.0000000000064</c:v>
                </c:pt>
                <c:pt idx="101">
                  <c:v>0</c:v>
                </c:pt>
                <c:pt idx="102">
                  <c:v>0</c:v>
                </c:pt>
                <c:pt idx="103">
                  <c:v>5759.9999999999736</c:v>
                </c:pt>
                <c:pt idx="104">
                  <c:v>3.2640556923979602E-11</c:v>
                </c:pt>
                <c:pt idx="105">
                  <c:v>0</c:v>
                </c:pt>
                <c:pt idx="106">
                  <c:v>0</c:v>
                </c:pt>
                <c:pt idx="107">
                  <c:v>0</c:v>
                </c:pt>
                <c:pt idx="108">
                  <c:v>5759.9999999999727</c:v>
                </c:pt>
                <c:pt idx="109">
                  <c:v>-5759.9999999999727</c:v>
                </c:pt>
                <c:pt idx="110">
                  <c:v>5760.0000000000064</c:v>
                </c:pt>
                <c:pt idx="111">
                  <c:v>-5760.0000000000064</c:v>
                </c:pt>
                <c:pt idx="112">
                  <c:v>5759.9999999999727</c:v>
                </c:pt>
                <c:pt idx="113">
                  <c:v>3.3306690738754696E-11</c:v>
                </c:pt>
                <c:pt idx="114">
                  <c:v>-5760.0000000000064</c:v>
                </c:pt>
                <c:pt idx="115">
                  <c:v>5760.0000000000064</c:v>
                </c:pt>
                <c:pt idx="116">
                  <c:v>-5760.0000000000382</c:v>
                </c:pt>
                <c:pt idx="117">
                  <c:v>5760.0000000000382</c:v>
                </c:pt>
                <c:pt idx="118">
                  <c:v>-5760.0000000000064</c:v>
                </c:pt>
                <c:pt idx="119">
                  <c:v>5760.0000000000064</c:v>
                </c:pt>
                <c:pt idx="120">
                  <c:v>0</c:v>
                </c:pt>
                <c:pt idx="121">
                  <c:v>-5760.0000000000064</c:v>
                </c:pt>
                <c:pt idx="122">
                  <c:v>5759.9999999999409</c:v>
                </c:pt>
                <c:pt idx="123">
                  <c:v>6.5281113847959205E-11</c:v>
                </c:pt>
                <c:pt idx="124">
                  <c:v>0</c:v>
                </c:pt>
                <c:pt idx="125">
                  <c:v>-5760.0000000000064</c:v>
                </c:pt>
                <c:pt idx="126">
                  <c:v>11520.000000000011</c:v>
                </c:pt>
                <c:pt idx="127">
                  <c:v>0</c:v>
                </c:pt>
                <c:pt idx="128">
                  <c:v>-5760.0000000000691</c:v>
                </c:pt>
                <c:pt idx="129">
                  <c:v>5760.0000000000691</c:v>
                </c:pt>
                <c:pt idx="130">
                  <c:v>5760.0000000000082</c:v>
                </c:pt>
                <c:pt idx="131">
                  <c:v>5759.9999999999391</c:v>
                </c:pt>
                <c:pt idx="132">
                  <c:v>-5759.9999999999391</c:v>
                </c:pt>
                <c:pt idx="133">
                  <c:v>11520.000000000007</c:v>
                </c:pt>
                <c:pt idx="134">
                  <c:v>-6.3948846218409017E-11</c:v>
                </c:pt>
                <c:pt idx="135">
                  <c:v>6.3948846218409017E-11</c:v>
                </c:pt>
                <c:pt idx="136">
                  <c:v>11520.000000000016</c:v>
                </c:pt>
                <c:pt idx="137">
                  <c:v>5759.9999999998718</c:v>
                </c:pt>
                <c:pt idx="138">
                  <c:v>-5759.9999999998718</c:v>
                </c:pt>
                <c:pt idx="139">
                  <c:v>-5760.0000000000109</c:v>
                </c:pt>
                <c:pt idx="140">
                  <c:v>5759.9999999998772</c:v>
                </c:pt>
                <c:pt idx="141">
                  <c:v>11520.000000000138</c:v>
                </c:pt>
                <c:pt idx="142">
                  <c:v>-1.2789769243681803E-10</c:v>
                </c:pt>
                <c:pt idx="143">
                  <c:v>5760.0000000001328</c:v>
                </c:pt>
                <c:pt idx="144">
                  <c:v>0</c:v>
                </c:pt>
                <c:pt idx="145">
                  <c:v>5759.9999999998772</c:v>
                </c:pt>
                <c:pt idx="146">
                  <c:v>1.2789769243681803E-10</c:v>
                </c:pt>
                <c:pt idx="147">
                  <c:v>0</c:v>
                </c:pt>
                <c:pt idx="148">
                  <c:v>-11520.000000000266</c:v>
                </c:pt>
                <c:pt idx="149">
                  <c:v>23040.000000000276</c:v>
                </c:pt>
                <c:pt idx="150">
                  <c:v>46080.000000000044</c:v>
                </c:pt>
                <c:pt idx="151">
                  <c:v>-63360.000000000175</c:v>
                </c:pt>
                <c:pt idx="152">
                  <c:v>46080.000000000029</c:v>
                </c:pt>
                <c:pt idx="153">
                  <c:v>-46080.000000000029</c:v>
                </c:pt>
                <c:pt idx="154">
                  <c:v>40320.000000000153</c:v>
                </c:pt>
                <c:pt idx="155">
                  <c:v>5759.9999999998772</c:v>
                </c:pt>
                <c:pt idx="156">
                  <c:v>-11520.000000000011</c:v>
                </c:pt>
                <c:pt idx="157">
                  <c:v>11520.000000000011</c:v>
                </c:pt>
                <c:pt idx="158">
                  <c:v>5759.9999999998772</c:v>
                </c:pt>
                <c:pt idx="159">
                  <c:v>5760.0000000006448</c:v>
                </c:pt>
                <c:pt idx="160">
                  <c:v>5759.999999999387</c:v>
                </c:pt>
                <c:pt idx="161">
                  <c:v>5759.9999999998563</c:v>
                </c:pt>
                <c:pt idx="162">
                  <c:v>-5759.9999999993661</c:v>
                </c:pt>
                <c:pt idx="163">
                  <c:v>17279.999999999633</c:v>
                </c:pt>
                <c:pt idx="164">
                  <c:v>-17280.000000000124</c:v>
                </c:pt>
                <c:pt idx="165">
                  <c:v>57600.000000000306</c:v>
                </c:pt>
                <c:pt idx="166">
                  <c:v>-69120.000000000597</c:v>
                </c:pt>
                <c:pt idx="167">
                  <c:v>34560.0000000008</c:v>
                </c:pt>
                <c:pt idx="168">
                  <c:v>23039.999999999509</c:v>
                </c:pt>
                <c:pt idx="169">
                  <c:v>0</c:v>
                </c:pt>
                <c:pt idx="170">
                  <c:v>-40319.999999999651</c:v>
                </c:pt>
                <c:pt idx="171">
                  <c:v>46079.999999999549</c:v>
                </c:pt>
                <c:pt idx="172">
                  <c:v>0</c:v>
                </c:pt>
                <c:pt idx="173">
                  <c:v>-11519.999999999754</c:v>
                </c:pt>
                <c:pt idx="174">
                  <c:v>-11519.999999999776</c:v>
                </c:pt>
                <c:pt idx="175">
                  <c:v>-5.1159076974727213E-10</c:v>
                </c:pt>
                <c:pt idx="176">
                  <c:v>28800.000000000433</c:v>
                </c:pt>
                <c:pt idx="177">
                  <c:v>-40320.000000000189</c:v>
                </c:pt>
                <c:pt idx="178">
                  <c:v>-40320.000000000167</c:v>
                </c:pt>
                <c:pt idx="179">
                  <c:v>-57599.999999999796</c:v>
                </c:pt>
                <c:pt idx="180">
                  <c:v>-11519.99999999976</c:v>
                </c:pt>
                <c:pt idx="181">
                  <c:v>-11520.000000000775</c:v>
                </c:pt>
                <c:pt idx="182">
                  <c:v>-28799.999999999392</c:v>
                </c:pt>
                <c:pt idx="183">
                  <c:v>-40320.000000000167</c:v>
                </c:pt>
                <c:pt idx="184">
                  <c:v>-34559.999999999258</c:v>
                </c:pt>
                <c:pt idx="185">
                  <c:v>-1.0231815394945443E-9</c:v>
                </c:pt>
                <c:pt idx="186">
                  <c:v>-63359.999999999673</c:v>
                </c:pt>
                <c:pt idx="187">
                  <c:v>-11519.999999999754</c:v>
                </c:pt>
                <c:pt idx="188">
                  <c:v>-23040.000000000531</c:v>
                </c:pt>
                <c:pt idx="189">
                  <c:v>0</c:v>
                </c:pt>
                <c:pt idx="190">
                  <c:v>-5759.9999999993661</c:v>
                </c:pt>
                <c:pt idx="191">
                  <c:v>-23040.000000000531</c:v>
                </c:pt>
                <c:pt idx="192">
                  <c:v>23040</c:v>
                </c:pt>
                <c:pt idx="193">
                  <c:v>-17279.999999999654</c:v>
                </c:pt>
                <c:pt idx="194">
                  <c:v>17279.999999999654</c:v>
                </c:pt>
                <c:pt idx="195">
                  <c:v>23040.000000000531</c:v>
                </c:pt>
                <c:pt idx="196">
                  <c:v>-17280.000000000633</c:v>
                </c:pt>
                <c:pt idx="197">
                  <c:v>-11519.999999999754</c:v>
                </c:pt>
                <c:pt idx="198">
                  <c:v>40320.000000000167</c:v>
                </c:pt>
                <c:pt idx="199">
                  <c:v>23040</c:v>
                </c:pt>
                <c:pt idx="200">
                  <c:v>-57600.000000000306</c:v>
                </c:pt>
                <c:pt idx="201">
                  <c:v>51840.000000000451</c:v>
                </c:pt>
                <c:pt idx="202">
                  <c:v>-5.1159076974727213E-10</c:v>
                </c:pt>
                <c:pt idx="203">
                  <c:v>2.5579538487363607E-10</c:v>
                </c:pt>
                <c:pt idx="204">
                  <c:v>69120.000000000058</c:v>
                </c:pt>
                <c:pt idx="205">
                  <c:v>-109440.00000000023</c:v>
                </c:pt>
                <c:pt idx="206">
                  <c:v>51840.000000000175</c:v>
                </c:pt>
                <c:pt idx="207">
                  <c:v>28800.000000000153</c:v>
                </c:pt>
                <c:pt idx="208">
                  <c:v>-23040.000000000276</c:v>
                </c:pt>
                <c:pt idx="209">
                  <c:v>23040.000000000011</c:v>
                </c:pt>
                <c:pt idx="210">
                  <c:v>2.6645352591003757E-10</c:v>
                </c:pt>
                <c:pt idx="211">
                  <c:v>-11520.000000000266</c:v>
                </c:pt>
                <c:pt idx="212">
                  <c:v>34560.000000000029</c:v>
                </c:pt>
                <c:pt idx="213">
                  <c:v>-5759.9999999998772</c:v>
                </c:pt>
                <c:pt idx="214">
                  <c:v>5759.9999999998772</c:v>
                </c:pt>
                <c:pt idx="215">
                  <c:v>1.2789769243681803E-10</c:v>
                </c:pt>
                <c:pt idx="216">
                  <c:v>-5760.0000000001437</c:v>
                </c:pt>
                <c:pt idx="217">
                  <c:v>11520.000000000138</c:v>
                </c:pt>
                <c:pt idx="218">
                  <c:v>5759.9999999998881</c:v>
                </c:pt>
                <c:pt idx="219">
                  <c:v>1.2789769243681803E-10</c:v>
                </c:pt>
                <c:pt idx="220">
                  <c:v>11519.999999999878</c:v>
                </c:pt>
                <c:pt idx="221">
                  <c:v>-5760</c:v>
                </c:pt>
                <c:pt idx="222">
                  <c:v>11520.000000000133</c:v>
                </c:pt>
                <c:pt idx="223">
                  <c:v>-1.2256862191861728E-10</c:v>
                </c:pt>
                <c:pt idx="224">
                  <c:v>0</c:v>
                </c:pt>
                <c:pt idx="225">
                  <c:v>5760.0000000000691</c:v>
                </c:pt>
                <c:pt idx="226">
                  <c:v>-6.3948846218409017E-11</c:v>
                </c:pt>
                <c:pt idx="227">
                  <c:v>11520.000000000007</c:v>
                </c:pt>
                <c:pt idx="228">
                  <c:v>-11519.999999999944</c:v>
                </c:pt>
                <c:pt idx="229">
                  <c:v>11519.999999999944</c:v>
                </c:pt>
                <c:pt idx="230">
                  <c:v>5760.0000000000082</c:v>
                </c:pt>
                <c:pt idx="231">
                  <c:v>-5759.9999999999418</c:v>
                </c:pt>
                <c:pt idx="232">
                  <c:v>5759.9999999999418</c:v>
                </c:pt>
                <c:pt idx="233">
                  <c:v>0</c:v>
                </c:pt>
                <c:pt idx="234">
                  <c:v>5760.0000000000036</c:v>
                </c:pt>
                <c:pt idx="235">
                  <c:v>6.5281113847959205E-11</c:v>
                </c:pt>
                <c:pt idx="236">
                  <c:v>-6.5281113847959205E-11</c:v>
                </c:pt>
                <c:pt idx="237">
                  <c:v>0</c:v>
                </c:pt>
                <c:pt idx="238">
                  <c:v>0</c:v>
                </c:pt>
                <c:pt idx="239">
                  <c:v>0</c:v>
                </c:pt>
                <c:pt idx="240">
                  <c:v>3.3306690738754696E-11</c:v>
                </c:pt>
                <c:pt idx="241">
                  <c:v>-3.3306690738754696E-11</c:v>
                </c:pt>
                <c:pt idx="242">
                  <c:v>0</c:v>
                </c:pt>
                <c:pt idx="243">
                  <c:v>3.3306690738754696E-11</c:v>
                </c:pt>
                <c:pt idx="244">
                  <c:v>-3.3306690738754696E-11</c:v>
                </c:pt>
                <c:pt idx="245">
                  <c:v>0</c:v>
                </c:pt>
                <c:pt idx="246">
                  <c:v>3.3306690738754696E-11</c:v>
                </c:pt>
                <c:pt idx="247">
                  <c:v>-3.3306690738754696E-11</c:v>
                </c:pt>
                <c:pt idx="248">
                  <c:v>5760.0000000000064</c:v>
                </c:pt>
                <c:pt idx="249">
                  <c:v>-5759.9999999999727</c:v>
                </c:pt>
                <c:pt idx="250">
                  <c:v>-3.3306690738754696E-11</c:v>
                </c:pt>
                <c:pt idx="251">
                  <c:v>0</c:v>
                </c:pt>
                <c:pt idx="252">
                  <c:v>1.5987211554602254E-11</c:v>
                </c:pt>
                <c:pt idx="253">
                  <c:v>0</c:v>
                </c:pt>
                <c:pt idx="254">
                  <c:v>-1.5987211554602254E-11</c:v>
                </c:pt>
                <c:pt idx="255">
                  <c:v>1.5987211554602254E-11</c:v>
                </c:pt>
                <c:pt idx="256">
                  <c:v>5759.99999999999</c:v>
                </c:pt>
                <c:pt idx="257">
                  <c:v>-5759.99999999999</c:v>
                </c:pt>
                <c:pt idx="258">
                  <c:v>5759.99999999999</c:v>
                </c:pt>
                <c:pt idx="259">
                  <c:v>7.9936057773011271E-12</c:v>
                </c:pt>
                <c:pt idx="260">
                  <c:v>0</c:v>
                </c:pt>
                <c:pt idx="261">
                  <c:v>-7.9936057773011271E-12</c:v>
                </c:pt>
                <c:pt idx="262">
                  <c:v>5760.0000000000064</c:v>
                </c:pt>
                <c:pt idx="263">
                  <c:v>-5759.9999999999982</c:v>
                </c:pt>
                <c:pt idx="264">
                  <c:v>5759.9999999999982</c:v>
                </c:pt>
                <c:pt idx="265">
                  <c:v>0</c:v>
                </c:pt>
                <c:pt idx="266">
                  <c:v>0</c:v>
                </c:pt>
                <c:pt idx="267">
                  <c:v>0</c:v>
                </c:pt>
                <c:pt idx="268">
                  <c:v>0</c:v>
                </c:pt>
                <c:pt idx="269">
                  <c:v>-5759.9999999999982</c:v>
                </c:pt>
                <c:pt idx="270">
                  <c:v>5759.9999999999982</c:v>
                </c:pt>
                <c:pt idx="271">
                  <c:v>0</c:v>
                </c:pt>
                <c:pt idx="272">
                  <c:v>0</c:v>
                </c:pt>
                <c:pt idx="273">
                  <c:v>-5760.0000000000064</c:v>
                </c:pt>
                <c:pt idx="274">
                  <c:v>5760.0000000000064</c:v>
                </c:pt>
                <c:pt idx="275">
                  <c:v>0</c:v>
                </c:pt>
                <c:pt idx="276">
                  <c:v>0</c:v>
                </c:pt>
                <c:pt idx="277">
                  <c:v>-5759.9999999999982</c:v>
                </c:pt>
                <c:pt idx="278">
                  <c:v>5759.9999999999982</c:v>
                </c:pt>
                <c:pt idx="279">
                  <c:v>0</c:v>
                </c:pt>
                <c:pt idx="280">
                  <c:v>0</c:v>
                </c:pt>
                <c:pt idx="281">
                  <c:v>0</c:v>
                </c:pt>
                <c:pt idx="282">
                  <c:v>-5760.0000000000018</c:v>
                </c:pt>
                <c:pt idx="283">
                  <c:v>5760.0000000000018</c:v>
                </c:pt>
                <c:pt idx="284">
                  <c:v>0</c:v>
                </c:pt>
                <c:pt idx="285">
                  <c:v>-5760.0000000000018</c:v>
                </c:pt>
                <c:pt idx="286">
                  <c:v>5760.0000000000018</c:v>
                </c:pt>
                <c:pt idx="287">
                  <c:v>0</c:v>
                </c:pt>
                <c:pt idx="288">
                  <c:v>-5760</c:v>
                </c:pt>
                <c:pt idx="289">
                  <c:v>5760</c:v>
                </c:pt>
                <c:pt idx="290">
                  <c:v>0</c:v>
                </c:pt>
                <c:pt idx="291">
                  <c:v>-5760.0000000000009</c:v>
                </c:pt>
                <c:pt idx="292">
                  <c:v>5760.0000000000009</c:v>
                </c:pt>
                <c:pt idx="293">
                  <c:v>0</c:v>
                </c:pt>
                <c:pt idx="294">
                  <c:v>0</c:v>
                </c:pt>
                <c:pt idx="295">
                  <c:v>-5760.0000000000009</c:v>
                </c:pt>
                <c:pt idx="296">
                  <c:v>5760.0000000000009</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C0BC-4C91-80D0-DC4133A4A96E}"/>
            </c:ext>
          </c:extLst>
        </c:ser>
        <c:ser>
          <c:idx val="1"/>
          <c:order val="1"/>
          <c:tx>
            <c:v>Valve Exhaust</c:v>
          </c:tx>
          <c:spPr>
            <a:ln w="28575" cap="rnd">
              <a:solidFill>
                <a:schemeClr val="accent2"/>
              </a:solidFill>
              <a:round/>
            </a:ln>
            <a:effectLst/>
          </c:spPr>
          <c:marker>
            <c:symbol val="none"/>
          </c:marker>
          <c:val>
            <c:numRef>
              <c:f>'Part 1'!$AC$4:$AC$363</c:f>
              <c:numCache>
                <c:formatCode>General</c:formatCode>
                <c:ptCount val="360"/>
                <c:pt idx="0">
                  <c:v>0</c:v>
                </c:pt>
                <c:pt idx="1">
                  <c:v>0</c:v>
                </c:pt>
                <c:pt idx="2">
                  <c:v>0</c:v>
                </c:pt>
                <c:pt idx="3">
                  <c:v>0</c:v>
                </c:pt>
                <c:pt idx="4">
                  <c:v>0</c:v>
                </c:pt>
                <c:pt idx="5">
                  <c:v>0</c:v>
                </c:pt>
                <c:pt idx="6">
                  <c:v>0</c:v>
                </c:pt>
                <c:pt idx="7">
                  <c:v>5760.0000000000009</c:v>
                </c:pt>
                <c:pt idx="8">
                  <c:v>11520</c:v>
                </c:pt>
                <c:pt idx="9">
                  <c:v>-11519.999999999998</c:v>
                </c:pt>
                <c:pt idx="10">
                  <c:v>5760.0000000000018</c:v>
                </c:pt>
                <c:pt idx="11">
                  <c:v>-7.9936057773011271E-12</c:v>
                </c:pt>
                <c:pt idx="12">
                  <c:v>-5759.99999999999</c:v>
                </c:pt>
                <c:pt idx="13">
                  <c:v>5759.99999999999</c:v>
                </c:pt>
                <c:pt idx="14">
                  <c:v>1.5987211554602254E-11</c:v>
                </c:pt>
                <c:pt idx="15">
                  <c:v>-1.5987211554602254E-11</c:v>
                </c:pt>
                <c:pt idx="16">
                  <c:v>-5759.99999999999</c:v>
                </c:pt>
                <c:pt idx="17">
                  <c:v>5759.99999999999</c:v>
                </c:pt>
                <c:pt idx="18">
                  <c:v>0</c:v>
                </c:pt>
                <c:pt idx="19">
                  <c:v>1.5987211554602254E-11</c:v>
                </c:pt>
                <c:pt idx="20">
                  <c:v>-1.5987211554602254E-11</c:v>
                </c:pt>
                <c:pt idx="21">
                  <c:v>-5759.99999999999</c:v>
                </c:pt>
                <c:pt idx="22">
                  <c:v>5760.0000000000064</c:v>
                </c:pt>
                <c:pt idx="23">
                  <c:v>-3.3306690738754696E-11</c:v>
                </c:pt>
                <c:pt idx="24">
                  <c:v>3.3306690738754696E-11</c:v>
                </c:pt>
                <c:pt idx="25">
                  <c:v>0</c:v>
                </c:pt>
                <c:pt idx="26">
                  <c:v>-3.3306690738754696E-11</c:v>
                </c:pt>
                <c:pt idx="27">
                  <c:v>5760.0000000000373</c:v>
                </c:pt>
                <c:pt idx="28">
                  <c:v>-3.1974423109204508E-11</c:v>
                </c:pt>
                <c:pt idx="29">
                  <c:v>5760.00000000004</c:v>
                </c:pt>
                <c:pt idx="30">
                  <c:v>-3.1974423109204508E-11</c:v>
                </c:pt>
                <c:pt idx="31">
                  <c:v>5760.0000000000346</c:v>
                </c:pt>
                <c:pt idx="32">
                  <c:v>-6.3948846218409017E-11</c:v>
                </c:pt>
                <c:pt idx="33">
                  <c:v>6.3948846218409017E-11</c:v>
                </c:pt>
                <c:pt idx="34">
                  <c:v>11519.999999999947</c:v>
                </c:pt>
                <c:pt idx="35">
                  <c:v>5760.0000000000746</c:v>
                </c:pt>
                <c:pt idx="36">
                  <c:v>-5760.0000000000746</c:v>
                </c:pt>
                <c:pt idx="37">
                  <c:v>0</c:v>
                </c:pt>
                <c:pt idx="38">
                  <c:v>5760.0000000000746</c:v>
                </c:pt>
                <c:pt idx="39">
                  <c:v>5760</c:v>
                </c:pt>
                <c:pt idx="40">
                  <c:v>-1.2789769243681803E-10</c:v>
                </c:pt>
                <c:pt idx="41">
                  <c:v>1.2789769243681803E-10</c:v>
                </c:pt>
                <c:pt idx="42">
                  <c:v>5759.9999999998772</c:v>
                </c:pt>
                <c:pt idx="43">
                  <c:v>5760.0000000001328</c:v>
                </c:pt>
                <c:pt idx="44">
                  <c:v>11519.999999999884</c:v>
                </c:pt>
                <c:pt idx="45">
                  <c:v>-11519.999999999884</c:v>
                </c:pt>
                <c:pt idx="46">
                  <c:v>17279.999999999887</c:v>
                </c:pt>
                <c:pt idx="47">
                  <c:v>-5760.0000000000055</c:v>
                </c:pt>
                <c:pt idx="48">
                  <c:v>2.5579538487363607E-10</c:v>
                </c:pt>
                <c:pt idx="49">
                  <c:v>5759.9999999996326</c:v>
                </c:pt>
                <c:pt idx="50">
                  <c:v>5760.0000000003893</c:v>
                </c:pt>
                <c:pt idx="51">
                  <c:v>17279.999999999622</c:v>
                </c:pt>
                <c:pt idx="52">
                  <c:v>-17279.999999999887</c:v>
                </c:pt>
                <c:pt idx="53">
                  <c:v>17280.000000000146</c:v>
                </c:pt>
                <c:pt idx="54">
                  <c:v>0</c:v>
                </c:pt>
                <c:pt idx="55">
                  <c:v>11519.999999999754</c:v>
                </c:pt>
                <c:pt idx="56">
                  <c:v>2.5579538487363607E-10</c:v>
                </c:pt>
                <c:pt idx="57">
                  <c:v>0</c:v>
                </c:pt>
                <c:pt idx="58">
                  <c:v>46079.999999999789</c:v>
                </c:pt>
                <c:pt idx="59">
                  <c:v>-23039.999999999767</c:v>
                </c:pt>
                <c:pt idx="60">
                  <c:v>28799.99999999992</c:v>
                </c:pt>
                <c:pt idx="61">
                  <c:v>-34560.000000000306</c:v>
                </c:pt>
                <c:pt idx="62">
                  <c:v>11520.000000000266</c:v>
                </c:pt>
                <c:pt idx="63">
                  <c:v>23040.000000000044</c:v>
                </c:pt>
                <c:pt idx="64">
                  <c:v>-11519.999999999776</c:v>
                </c:pt>
                <c:pt idx="65">
                  <c:v>11519.999999999776</c:v>
                </c:pt>
                <c:pt idx="66">
                  <c:v>-23040.000000000044</c:v>
                </c:pt>
                <c:pt idx="67">
                  <c:v>17279.999999999654</c:v>
                </c:pt>
                <c:pt idx="68">
                  <c:v>-23039.999999999531</c:v>
                </c:pt>
                <c:pt idx="69">
                  <c:v>103679.99999999984</c:v>
                </c:pt>
                <c:pt idx="70">
                  <c:v>-109439.99999999972</c:v>
                </c:pt>
                <c:pt idx="71">
                  <c:v>-5760.0000000003674</c:v>
                </c:pt>
                <c:pt idx="72">
                  <c:v>-11519.999999999776</c:v>
                </c:pt>
                <c:pt idx="73">
                  <c:v>-17280.000000000146</c:v>
                </c:pt>
                <c:pt idx="74">
                  <c:v>-46080.000000000044</c:v>
                </c:pt>
                <c:pt idx="75">
                  <c:v>-23040.000000000022</c:v>
                </c:pt>
                <c:pt idx="76">
                  <c:v>-23040.000000000022</c:v>
                </c:pt>
                <c:pt idx="77">
                  <c:v>-69119.999999999549</c:v>
                </c:pt>
                <c:pt idx="78">
                  <c:v>-5760.0000000003893</c:v>
                </c:pt>
                <c:pt idx="79">
                  <c:v>0</c:v>
                </c:pt>
                <c:pt idx="80">
                  <c:v>-57599.999999999818</c:v>
                </c:pt>
                <c:pt idx="81">
                  <c:v>0</c:v>
                </c:pt>
                <c:pt idx="82">
                  <c:v>-17280.000000000124</c:v>
                </c:pt>
                <c:pt idx="83">
                  <c:v>-17280.000000000146</c:v>
                </c:pt>
                <c:pt idx="84">
                  <c:v>17280.000000000146</c:v>
                </c:pt>
                <c:pt idx="85">
                  <c:v>-34560.000000000291</c:v>
                </c:pt>
                <c:pt idx="86">
                  <c:v>28800.000000000411</c:v>
                </c:pt>
                <c:pt idx="87">
                  <c:v>-11520.000000000266</c:v>
                </c:pt>
                <c:pt idx="88">
                  <c:v>40320.000000000167</c:v>
                </c:pt>
                <c:pt idx="89">
                  <c:v>-51839.99999999992</c:v>
                </c:pt>
                <c:pt idx="90">
                  <c:v>11519.999999999754</c:v>
                </c:pt>
                <c:pt idx="91">
                  <c:v>34560.000000000269</c:v>
                </c:pt>
                <c:pt idx="92">
                  <c:v>-34560.000000000269</c:v>
                </c:pt>
                <c:pt idx="93">
                  <c:v>28800.000000000411</c:v>
                </c:pt>
                <c:pt idx="94">
                  <c:v>5759.9999999996217</c:v>
                </c:pt>
                <c:pt idx="95">
                  <c:v>11520.000000000266</c:v>
                </c:pt>
                <c:pt idx="96">
                  <c:v>-11520.000000000266</c:v>
                </c:pt>
                <c:pt idx="97">
                  <c:v>28800.000000000153</c:v>
                </c:pt>
                <c:pt idx="98">
                  <c:v>0</c:v>
                </c:pt>
                <c:pt idx="99">
                  <c:v>0</c:v>
                </c:pt>
                <c:pt idx="100">
                  <c:v>-23040.000000000022</c:v>
                </c:pt>
                <c:pt idx="101">
                  <c:v>28799.999999999887</c:v>
                </c:pt>
                <c:pt idx="102">
                  <c:v>5760.0000000001437</c:v>
                </c:pt>
                <c:pt idx="103">
                  <c:v>-2.6645352591003757E-10</c:v>
                </c:pt>
                <c:pt idx="104">
                  <c:v>2.6645352591003757E-10</c:v>
                </c:pt>
                <c:pt idx="105">
                  <c:v>23040.000000000011</c:v>
                </c:pt>
                <c:pt idx="106">
                  <c:v>-17280.000000000004</c:v>
                </c:pt>
                <c:pt idx="107">
                  <c:v>5759.9999999998663</c:v>
                </c:pt>
                <c:pt idx="108">
                  <c:v>28800.000000000033</c:v>
                </c:pt>
                <c:pt idx="109">
                  <c:v>-28799.999999999894</c:v>
                </c:pt>
                <c:pt idx="110">
                  <c:v>17279.999999999887</c:v>
                </c:pt>
                <c:pt idx="111">
                  <c:v>-5759.9999999998881</c:v>
                </c:pt>
                <c:pt idx="112">
                  <c:v>17279.999999999894</c:v>
                </c:pt>
                <c:pt idx="113">
                  <c:v>0</c:v>
                </c:pt>
                <c:pt idx="114">
                  <c:v>1.3322676295501878E-10</c:v>
                </c:pt>
                <c:pt idx="115">
                  <c:v>5759.9999999998772</c:v>
                </c:pt>
                <c:pt idx="116">
                  <c:v>-5759.9999999999463</c:v>
                </c:pt>
                <c:pt idx="117">
                  <c:v>5759.9999999999463</c:v>
                </c:pt>
                <c:pt idx="118">
                  <c:v>11520.000000000075</c:v>
                </c:pt>
                <c:pt idx="119">
                  <c:v>-5760.0000000000691</c:v>
                </c:pt>
                <c:pt idx="120">
                  <c:v>5760.0000000000055</c:v>
                </c:pt>
                <c:pt idx="121">
                  <c:v>5760.0000000000691</c:v>
                </c:pt>
                <c:pt idx="122">
                  <c:v>-5760.0000000000691</c:v>
                </c:pt>
                <c:pt idx="123">
                  <c:v>11520.000000000011</c:v>
                </c:pt>
                <c:pt idx="124">
                  <c:v>5760.0000000000691</c:v>
                </c:pt>
                <c:pt idx="125">
                  <c:v>-5760.0000000000691</c:v>
                </c:pt>
                <c:pt idx="126">
                  <c:v>5760.0000000000036</c:v>
                </c:pt>
                <c:pt idx="127">
                  <c:v>0</c:v>
                </c:pt>
                <c:pt idx="128">
                  <c:v>3.3306690738754696E-11</c:v>
                </c:pt>
                <c:pt idx="129">
                  <c:v>-3.3306690738754696E-11</c:v>
                </c:pt>
                <c:pt idx="130">
                  <c:v>0</c:v>
                </c:pt>
                <c:pt idx="131">
                  <c:v>3.3306690738754696E-11</c:v>
                </c:pt>
                <c:pt idx="132">
                  <c:v>5759.9999999999727</c:v>
                </c:pt>
                <c:pt idx="133">
                  <c:v>0</c:v>
                </c:pt>
                <c:pt idx="134">
                  <c:v>-5760.0000000000064</c:v>
                </c:pt>
                <c:pt idx="135">
                  <c:v>3.3306690738754696E-11</c:v>
                </c:pt>
                <c:pt idx="136">
                  <c:v>-3.3306690738754696E-11</c:v>
                </c:pt>
                <c:pt idx="137">
                  <c:v>5760.0000000000064</c:v>
                </c:pt>
                <c:pt idx="138">
                  <c:v>-5760.0000000000064</c:v>
                </c:pt>
                <c:pt idx="139">
                  <c:v>5760.0000000000382</c:v>
                </c:pt>
                <c:pt idx="140">
                  <c:v>-5760.0000000000382</c:v>
                </c:pt>
                <c:pt idx="141">
                  <c:v>0</c:v>
                </c:pt>
                <c:pt idx="142">
                  <c:v>5760.0000000000227</c:v>
                </c:pt>
                <c:pt idx="143">
                  <c:v>-5760.0000000000227</c:v>
                </c:pt>
                <c:pt idx="144">
                  <c:v>1.5987211554602254E-11</c:v>
                </c:pt>
                <c:pt idx="145">
                  <c:v>5759.99999999999</c:v>
                </c:pt>
                <c:pt idx="146">
                  <c:v>-5759.99999999999</c:v>
                </c:pt>
                <c:pt idx="147">
                  <c:v>0</c:v>
                </c:pt>
                <c:pt idx="148">
                  <c:v>-1.5987211554602254E-11</c:v>
                </c:pt>
                <c:pt idx="149">
                  <c:v>5760.0000000000136</c:v>
                </c:pt>
                <c:pt idx="150">
                  <c:v>0</c:v>
                </c:pt>
                <c:pt idx="151">
                  <c:v>-5760.0000000000064</c:v>
                </c:pt>
                <c:pt idx="152">
                  <c:v>5760.0000000000064</c:v>
                </c:pt>
                <c:pt idx="153">
                  <c:v>5759.9999999999982</c:v>
                </c:pt>
                <c:pt idx="154">
                  <c:v>-5760.0000000000064</c:v>
                </c:pt>
                <c:pt idx="155">
                  <c:v>7.9936057773011271E-12</c:v>
                </c:pt>
                <c:pt idx="156">
                  <c:v>5759.9999999999982</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-5760.0000000000018</c:v>
                </c:pt>
                <c:pt idx="220">
                  <c:v>5760.0000000000018</c:v>
                </c:pt>
                <c:pt idx="221">
                  <c:v>0</c:v>
                </c:pt>
                <c:pt idx="222">
                  <c:v>0</c:v>
                </c:pt>
                <c:pt idx="223">
                  <c:v>-5760.0000000000018</c:v>
                </c:pt>
                <c:pt idx="224">
                  <c:v>5760.0000000000018</c:v>
                </c:pt>
                <c:pt idx="225">
                  <c:v>0</c:v>
                </c:pt>
                <c:pt idx="226">
                  <c:v>0</c:v>
                </c:pt>
                <c:pt idx="227">
                  <c:v>0</c:v>
                </c:pt>
                <c:pt idx="228">
                  <c:v>0</c:v>
                </c:pt>
                <c:pt idx="229">
                  <c:v>0</c:v>
                </c:pt>
                <c:pt idx="230">
                  <c:v>0</c:v>
                </c:pt>
                <c:pt idx="231">
                  <c:v>0</c:v>
                </c:pt>
                <c:pt idx="232">
                  <c:v>-5760</c:v>
                </c:pt>
                <c:pt idx="233">
                  <c:v>5760</c:v>
                </c:pt>
                <c:pt idx="234">
                  <c:v>0</c:v>
                </c:pt>
                <c:pt idx="235">
                  <c:v>0</c:v>
                </c:pt>
                <c:pt idx="236">
                  <c:v>0</c:v>
                </c:pt>
                <c:pt idx="237">
                  <c:v>0</c:v>
                </c:pt>
                <c:pt idx="238">
                  <c:v>0</c:v>
                </c:pt>
                <c:pt idx="239">
                  <c:v>0</c:v>
                </c:pt>
                <c:pt idx="240">
                  <c:v>0</c:v>
                </c:pt>
                <c:pt idx="241">
                  <c:v>0</c:v>
                </c:pt>
                <c:pt idx="242">
                  <c:v>0</c:v>
                </c:pt>
                <c:pt idx="243">
                  <c:v>0</c:v>
                </c:pt>
                <c:pt idx="244">
                  <c:v>-5760.0000000000009</c:v>
                </c:pt>
                <c:pt idx="245">
                  <c:v>5760.0000000000009</c:v>
                </c:pt>
                <c:pt idx="246">
                  <c:v>0</c:v>
                </c:pt>
                <c:pt idx="247">
                  <c:v>0</c:v>
                </c:pt>
                <c:pt idx="248">
                  <c:v>0</c:v>
                </c:pt>
                <c:pt idx="249">
                  <c:v>0</c:v>
                </c:pt>
                <c:pt idx="250">
                  <c:v>0</c:v>
                </c:pt>
                <c:pt idx="251">
                  <c:v>0</c:v>
                </c:pt>
                <c:pt idx="252">
                  <c:v>0</c:v>
                </c:pt>
                <c:pt idx="253">
                  <c:v>-5760.0000000000009</c:v>
                </c:pt>
                <c:pt idx="254">
                  <c:v>5760.0000000000009</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C0BC-4C91-80D0-DC4133A4A96E}"/>
            </c:ext>
          </c:extLst>
        </c:ser>
        <c:dLbls>
          <c:showLegendKey val="0"/>
          <c:showVal val="0"/>
          <c:showCatName val="0"/>
          <c:showSerName val="0"/>
          <c:showPercent val="0"/>
          <c:showBubbleSize val="0"/>
        </c:dLbls>
        <c:smooth val="0"/>
        <c:axId val="86148271"/>
        <c:axId val="1315316223"/>
      </c:lineChart>
      <c:catAx>
        <c:axId val="8614827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5316223"/>
        <c:crosses val="autoZero"/>
        <c:auto val="1"/>
        <c:lblAlgn val="ctr"/>
        <c:lblOffset val="100"/>
        <c:noMultiLvlLbl val="0"/>
      </c:catAx>
      <c:valAx>
        <c:axId val="13153162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(m/s^2)</a:t>
                </a:r>
                <a:endParaRPr lang="en-GB" baseline="0"/>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148271"/>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Crank</a:t>
            </a:r>
            <a:r>
              <a:rPr lang="en-GB" baseline="0"/>
              <a:t> Angle vs Valve Inlet/Exhaust Jerk</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GB"/>
        </a:p>
      </c:txPr>
    </c:title>
    <c:autoTitleDeleted val="0"/>
    <c:plotArea>
      <c:layout/>
      <c:lineChart>
        <c:grouping val="standard"/>
        <c:varyColors val="0"/>
        <c:ser>
          <c:idx val="0"/>
          <c:order val="0"/>
          <c:tx>
            <c:v>Valve Inlet</c:v>
          </c:tx>
          <c:spPr>
            <a:ln w="28575" cap="rnd">
              <a:solidFill>
                <a:schemeClr val="accent1"/>
              </a:solidFill>
              <a:round/>
            </a:ln>
            <a:effectLst/>
          </c:spPr>
          <c:marker>
            <c:symbol val="none"/>
          </c:marker>
          <c:cat>
            <c:numRef>
              <c:f>'Part 1'!$V$4:$V$363</c:f>
              <c:numCache>
                <c:formatCode>General</c:formatCode>
                <c:ptCount val="36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pt idx="53">
                  <c:v>54</c:v>
                </c:pt>
                <c:pt idx="54">
                  <c:v>55</c:v>
                </c:pt>
                <c:pt idx="55">
                  <c:v>56</c:v>
                </c:pt>
                <c:pt idx="56">
                  <c:v>57</c:v>
                </c:pt>
                <c:pt idx="57">
                  <c:v>58</c:v>
                </c:pt>
                <c:pt idx="58">
                  <c:v>59</c:v>
                </c:pt>
                <c:pt idx="59">
                  <c:v>60</c:v>
                </c:pt>
                <c:pt idx="60">
                  <c:v>61</c:v>
                </c:pt>
                <c:pt idx="61">
                  <c:v>62</c:v>
                </c:pt>
                <c:pt idx="62">
                  <c:v>63</c:v>
                </c:pt>
                <c:pt idx="63">
                  <c:v>64</c:v>
                </c:pt>
                <c:pt idx="64">
                  <c:v>65</c:v>
                </c:pt>
                <c:pt idx="65">
                  <c:v>66</c:v>
                </c:pt>
                <c:pt idx="66">
                  <c:v>67</c:v>
                </c:pt>
                <c:pt idx="67">
                  <c:v>68</c:v>
                </c:pt>
                <c:pt idx="68">
                  <c:v>69</c:v>
                </c:pt>
                <c:pt idx="69">
                  <c:v>70</c:v>
                </c:pt>
                <c:pt idx="70">
                  <c:v>71</c:v>
                </c:pt>
                <c:pt idx="71">
                  <c:v>72</c:v>
                </c:pt>
                <c:pt idx="72">
                  <c:v>73</c:v>
                </c:pt>
                <c:pt idx="73">
                  <c:v>74</c:v>
                </c:pt>
                <c:pt idx="74">
                  <c:v>75</c:v>
                </c:pt>
                <c:pt idx="75">
                  <c:v>76</c:v>
                </c:pt>
                <c:pt idx="76">
                  <c:v>77</c:v>
                </c:pt>
                <c:pt idx="77">
                  <c:v>78</c:v>
                </c:pt>
                <c:pt idx="78">
                  <c:v>79</c:v>
                </c:pt>
                <c:pt idx="79">
                  <c:v>80</c:v>
                </c:pt>
                <c:pt idx="80">
                  <c:v>81</c:v>
                </c:pt>
                <c:pt idx="81">
                  <c:v>82</c:v>
                </c:pt>
                <c:pt idx="82">
                  <c:v>83</c:v>
                </c:pt>
                <c:pt idx="83">
                  <c:v>84</c:v>
                </c:pt>
                <c:pt idx="84">
                  <c:v>85</c:v>
                </c:pt>
                <c:pt idx="85">
                  <c:v>86</c:v>
                </c:pt>
                <c:pt idx="86">
                  <c:v>87</c:v>
                </c:pt>
                <c:pt idx="87">
                  <c:v>88</c:v>
                </c:pt>
                <c:pt idx="88">
                  <c:v>89</c:v>
                </c:pt>
                <c:pt idx="89">
                  <c:v>90</c:v>
                </c:pt>
                <c:pt idx="90">
                  <c:v>91</c:v>
                </c:pt>
                <c:pt idx="91">
                  <c:v>92</c:v>
                </c:pt>
                <c:pt idx="92">
                  <c:v>93</c:v>
                </c:pt>
                <c:pt idx="93">
                  <c:v>94</c:v>
                </c:pt>
                <c:pt idx="94">
                  <c:v>95</c:v>
                </c:pt>
                <c:pt idx="95">
                  <c:v>96</c:v>
                </c:pt>
                <c:pt idx="96">
                  <c:v>97</c:v>
                </c:pt>
                <c:pt idx="97">
                  <c:v>98</c:v>
                </c:pt>
                <c:pt idx="98">
                  <c:v>99</c:v>
                </c:pt>
                <c:pt idx="99">
                  <c:v>100</c:v>
                </c:pt>
                <c:pt idx="100">
                  <c:v>101</c:v>
                </c:pt>
                <c:pt idx="101">
                  <c:v>102</c:v>
                </c:pt>
                <c:pt idx="102">
                  <c:v>103</c:v>
                </c:pt>
                <c:pt idx="103">
                  <c:v>104</c:v>
                </c:pt>
                <c:pt idx="104">
                  <c:v>105</c:v>
                </c:pt>
                <c:pt idx="105">
                  <c:v>106</c:v>
                </c:pt>
                <c:pt idx="106">
                  <c:v>107</c:v>
                </c:pt>
                <c:pt idx="107">
                  <c:v>108</c:v>
                </c:pt>
                <c:pt idx="108">
                  <c:v>109</c:v>
                </c:pt>
                <c:pt idx="109">
                  <c:v>110</c:v>
                </c:pt>
                <c:pt idx="110">
                  <c:v>111</c:v>
                </c:pt>
                <c:pt idx="111">
                  <c:v>112</c:v>
                </c:pt>
                <c:pt idx="112">
                  <c:v>113</c:v>
                </c:pt>
                <c:pt idx="113">
                  <c:v>114</c:v>
                </c:pt>
                <c:pt idx="114">
                  <c:v>115</c:v>
                </c:pt>
                <c:pt idx="115">
                  <c:v>116</c:v>
                </c:pt>
                <c:pt idx="116">
                  <c:v>117</c:v>
                </c:pt>
                <c:pt idx="117">
                  <c:v>118</c:v>
                </c:pt>
                <c:pt idx="118">
                  <c:v>119</c:v>
                </c:pt>
                <c:pt idx="119">
                  <c:v>120</c:v>
                </c:pt>
                <c:pt idx="120">
                  <c:v>121</c:v>
                </c:pt>
                <c:pt idx="121">
                  <c:v>122</c:v>
                </c:pt>
                <c:pt idx="122">
                  <c:v>123</c:v>
                </c:pt>
                <c:pt idx="123">
                  <c:v>124</c:v>
                </c:pt>
                <c:pt idx="124">
                  <c:v>125</c:v>
                </c:pt>
                <c:pt idx="125">
                  <c:v>126</c:v>
                </c:pt>
                <c:pt idx="126">
                  <c:v>127</c:v>
                </c:pt>
                <c:pt idx="127">
                  <c:v>128</c:v>
                </c:pt>
                <c:pt idx="128">
                  <c:v>129</c:v>
                </c:pt>
                <c:pt idx="129">
                  <c:v>130</c:v>
                </c:pt>
                <c:pt idx="130">
                  <c:v>131</c:v>
                </c:pt>
                <c:pt idx="131">
                  <c:v>132</c:v>
                </c:pt>
                <c:pt idx="132">
                  <c:v>133</c:v>
                </c:pt>
                <c:pt idx="133">
                  <c:v>134</c:v>
                </c:pt>
                <c:pt idx="134">
                  <c:v>135</c:v>
                </c:pt>
                <c:pt idx="135">
                  <c:v>136</c:v>
                </c:pt>
                <c:pt idx="136">
                  <c:v>137</c:v>
                </c:pt>
                <c:pt idx="137">
                  <c:v>138</c:v>
                </c:pt>
                <c:pt idx="138">
                  <c:v>139</c:v>
                </c:pt>
                <c:pt idx="139">
                  <c:v>140</c:v>
                </c:pt>
                <c:pt idx="140">
                  <c:v>141</c:v>
                </c:pt>
                <c:pt idx="141">
                  <c:v>142</c:v>
                </c:pt>
                <c:pt idx="142">
                  <c:v>143</c:v>
                </c:pt>
                <c:pt idx="143">
                  <c:v>144</c:v>
                </c:pt>
                <c:pt idx="144">
                  <c:v>145</c:v>
                </c:pt>
                <c:pt idx="145">
                  <c:v>146</c:v>
                </c:pt>
                <c:pt idx="146">
                  <c:v>147</c:v>
                </c:pt>
                <c:pt idx="147">
                  <c:v>148</c:v>
                </c:pt>
                <c:pt idx="148">
                  <c:v>149</c:v>
                </c:pt>
                <c:pt idx="149">
                  <c:v>150</c:v>
                </c:pt>
                <c:pt idx="150">
                  <c:v>151</c:v>
                </c:pt>
                <c:pt idx="151">
                  <c:v>152</c:v>
                </c:pt>
                <c:pt idx="152">
                  <c:v>153</c:v>
                </c:pt>
                <c:pt idx="153">
                  <c:v>154</c:v>
                </c:pt>
                <c:pt idx="154">
                  <c:v>155</c:v>
                </c:pt>
                <c:pt idx="155">
                  <c:v>156</c:v>
                </c:pt>
                <c:pt idx="156">
                  <c:v>157</c:v>
                </c:pt>
                <c:pt idx="157">
                  <c:v>158</c:v>
                </c:pt>
                <c:pt idx="158">
                  <c:v>159</c:v>
                </c:pt>
                <c:pt idx="159">
                  <c:v>160</c:v>
                </c:pt>
                <c:pt idx="160">
                  <c:v>161</c:v>
                </c:pt>
                <c:pt idx="161">
                  <c:v>162</c:v>
                </c:pt>
                <c:pt idx="162">
                  <c:v>163</c:v>
                </c:pt>
                <c:pt idx="163">
                  <c:v>164</c:v>
                </c:pt>
                <c:pt idx="164">
                  <c:v>165</c:v>
                </c:pt>
                <c:pt idx="165">
                  <c:v>166</c:v>
                </c:pt>
                <c:pt idx="166">
                  <c:v>167</c:v>
                </c:pt>
                <c:pt idx="167">
                  <c:v>168</c:v>
                </c:pt>
                <c:pt idx="168">
                  <c:v>169</c:v>
                </c:pt>
                <c:pt idx="169">
                  <c:v>170</c:v>
                </c:pt>
                <c:pt idx="170">
                  <c:v>171</c:v>
                </c:pt>
                <c:pt idx="171">
                  <c:v>172</c:v>
                </c:pt>
                <c:pt idx="172">
                  <c:v>173</c:v>
                </c:pt>
                <c:pt idx="173">
                  <c:v>174</c:v>
                </c:pt>
                <c:pt idx="174">
                  <c:v>175</c:v>
                </c:pt>
                <c:pt idx="175">
                  <c:v>176</c:v>
                </c:pt>
                <c:pt idx="176">
                  <c:v>177</c:v>
                </c:pt>
                <c:pt idx="177">
                  <c:v>178</c:v>
                </c:pt>
                <c:pt idx="178">
                  <c:v>179</c:v>
                </c:pt>
                <c:pt idx="179">
                  <c:v>180</c:v>
                </c:pt>
                <c:pt idx="180">
                  <c:v>181</c:v>
                </c:pt>
                <c:pt idx="181">
                  <c:v>182</c:v>
                </c:pt>
                <c:pt idx="182">
                  <c:v>183</c:v>
                </c:pt>
                <c:pt idx="183">
                  <c:v>184</c:v>
                </c:pt>
                <c:pt idx="184">
                  <c:v>185</c:v>
                </c:pt>
                <c:pt idx="185">
                  <c:v>186</c:v>
                </c:pt>
                <c:pt idx="186">
                  <c:v>187</c:v>
                </c:pt>
                <c:pt idx="187">
                  <c:v>188</c:v>
                </c:pt>
                <c:pt idx="188">
                  <c:v>189</c:v>
                </c:pt>
                <c:pt idx="189">
                  <c:v>190</c:v>
                </c:pt>
                <c:pt idx="190">
                  <c:v>191</c:v>
                </c:pt>
                <c:pt idx="191">
                  <c:v>192</c:v>
                </c:pt>
                <c:pt idx="192">
                  <c:v>193</c:v>
                </c:pt>
                <c:pt idx="193">
                  <c:v>194</c:v>
                </c:pt>
                <c:pt idx="194">
                  <c:v>195</c:v>
                </c:pt>
                <c:pt idx="195">
                  <c:v>196</c:v>
                </c:pt>
                <c:pt idx="196">
                  <c:v>197</c:v>
                </c:pt>
                <c:pt idx="197">
                  <c:v>198</c:v>
                </c:pt>
                <c:pt idx="198">
                  <c:v>199</c:v>
                </c:pt>
                <c:pt idx="199">
                  <c:v>200</c:v>
                </c:pt>
                <c:pt idx="200">
                  <c:v>201</c:v>
                </c:pt>
                <c:pt idx="201">
                  <c:v>202</c:v>
                </c:pt>
                <c:pt idx="202">
                  <c:v>203</c:v>
                </c:pt>
                <c:pt idx="203">
                  <c:v>204</c:v>
                </c:pt>
                <c:pt idx="204">
                  <c:v>205</c:v>
                </c:pt>
                <c:pt idx="205">
                  <c:v>206</c:v>
                </c:pt>
                <c:pt idx="206">
                  <c:v>207</c:v>
                </c:pt>
                <c:pt idx="207">
                  <c:v>208</c:v>
                </c:pt>
                <c:pt idx="208">
                  <c:v>209</c:v>
                </c:pt>
                <c:pt idx="209">
                  <c:v>210</c:v>
                </c:pt>
                <c:pt idx="210">
                  <c:v>211</c:v>
                </c:pt>
                <c:pt idx="211">
                  <c:v>212</c:v>
                </c:pt>
                <c:pt idx="212">
                  <c:v>213</c:v>
                </c:pt>
                <c:pt idx="213">
                  <c:v>214</c:v>
                </c:pt>
                <c:pt idx="214">
                  <c:v>215</c:v>
                </c:pt>
                <c:pt idx="215">
                  <c:v>216</c:v>
                </c:pt>
                <c:pt idx="216">
                  <c:v>217</c:v>
                </c:pt>
                <c:pt idx="217">
                  <c:v>218</c:v>
                </c:pt>
                <c:pt idx="218">
                  <c:v>219</c:v>
                </c:pt>
                <c:pt idx="219">
                  <c:v>220</c:v>
                </c:pt>
                <c:pt idx="220">
                  <c:v>221</c:v>
                </c:pt>
                <c:pt idx="221">
                  <c:v>222</c:v>
                </c:pt>
                <c:pt idx="222">
                  <c:v>223</c:v>
                </c:pt>
                <c:pt idx="223">
                  <c:v>224</c:v>
                </c:pt>
                <c:pt idx="224">
                  <c:v>225</c:v>
                </c:pt>
                <c:pt idx="225">
                  <c:v>226</c:v>
                </c:pt>
                <c:pt idx="226">
                  <c:v>227</c:v>
                </c:pt>
                <c:pt idx="227">
                  <c:v>228</c:v>
                </c:pt>
                <c:pt idx="228">
                  <c:v>229</c:v>
                </c:pt>
                <c:pt idx="229">
                  <c:v>230</c:v>
                </c:pt>
                <c:pt idx="230">
                  <c:v>231</c:v>
                </c:pt>
                <c:pt idx="231">
                  <c:v>232</c:v>
                </c:pt>
                <c:pt idx="232">
                  <c:v>233</c:v>
                </c:pt>
                <c:pt idx="233">
                  <c:v>234</c:v>
                </c:pt>
                <c:pt idx="234">
                  <c:v>235</c:v>
                </c:pt>
                <c:pt idx="235">
                  <c:v>236</c:v>
                </c:pt>
                <c:pt idx="236">
                  <c:v>237</c:v>
                </c:pt>
                <c:pt idx="237">
                  <c:v>238</c:v>
                </c:pt>
                <c:pt idx="238">
                  <c:v>239</c:v>
                </c:pt>
                <c:pt idx="239">
                  <c:v>240</c:v>
                </c:pt>
                <c:pt idx="240">
                  <c:v>241</c:v>
                </c:pt>
                <c:pt idx="241">
                  <c:v>242</c:v>
                </c:pt>
                <c:pt idx="242">
                  <c:v>243</c:v>
                </c:pt>
                <c:pt idx="243">
                  <c:v>244</c:v>
                </c:pt>
                <c:pt idx="244">
                  <c:v>245</c:v>
                </c:pt>
                <c:pt idx="245">
                  <c:v>246</c:v>
                </c:pt>
                <c:pt idx="246">
                  <c:v>247</c:v>
                </c:pt>
                <c:pt idx="247">
                  <c:v>248</c:v>
                </c:pt>
                <c:pt idx="248">
                  <c:v>249</c:v>
                </c:pt>
                <c:pt idx="249">
                  <c:v>250</c:v>
                </c:pt>
                <c:pt idx="250">
                  <c:v>251</c:v>
                </c:pt>
                <c:pt idx="251">
                  <c:v>252</c:v>
                </c:pt>
                <c:pt idx="252">
                  <c:v>253</c:v>
                </c:pt>
                <c:pt idx="253">
                  <c:v>254</c:v>
                </c:pt>
                <c:pt idx="254">
                  <c:v>255</c:v>
                </c:pt>
                <c:pt idx="255">
                  <c:v>256</c:v>
                </c:pt>
                <c:pt idx="256">
                  <c:v>257</c:v>
                </c:pt>
                <c:pt idx="257">
                  <c:v>258</c:v>
                </c:pt>
                <c:pt idx="258">
                  <c:v>259</c:v>
                </c:pt>
                <c:pt idx="259">
                  <c:v>260</c:v>
                </c:pt>
                <c:pt idx="260">
                  <c:v>261</c:v>
                </c:pt>
                <c:pt idx="261">
                  <c:v>262</c:v>
                </c:pt>
                <c:pt idx="262">
                  <c:v>263</c:v>
                </c:pt>
                <c:pt idx="263">
                  <c:v>264</c:v>
                </c:pt>
                <c:pt idx="264">
                  <c:v>265</c:v>
                </c:pt>
                <c:pt idx="265">
                  <c:v>266</c:v>
                </c:pt>
                <c:pt idx="266">
                  <c:v>267</c:v>
                </c:pt>
                <c:pt idx="267">
                  <c:v>268</c:v>
                </c:pt>
                <c:pt idx="268">
                  <c:v>269</c:v>
                </c:pt>
                <c:pt idx="269">
                  <c:v>270</c:v>
                </c:pt>
                <c:pt idx="270">
                  <c:v>271</c:v>
                </c:pt>
                <c:pt idx="271">
                  <c:v>272</c:v>
                </c:pt>
                <c:pt idx="272">
                  <c:v>273</c:v>
                </c:pt>
                <c:pt idx="273">
                  <c:v>274</c:v>
                </c:pt>
                <c:pt idx="274">
                  <c:v>275</c:v>
                </c:pt>
                <c:pt idx="275">
                  <c:v>276</c:v>
                </c:pt>
                <c:pt idx="276">
                  <c:v>277</c:v>
                </c:pt>
                <c:pt idx="277">
                  <c:v>278</c:v>
                </c:pt>
                <c:pt idx="278">
                  <c:v>279</c:v>
                </c:pt>
                <c:pt idx="279">
                  <c:v>280</c:v>
                </c:pt>
                <c:pt idx="280">
                  <c:v>281</c:v>
                </c:pt>
                <c:pt idx="281">
                  <c:v>282</c:v>
                </c:pt>
                <c:pt idx="282">
                  <c:v>283</c:v>
                </c:pt>
                <c:pt idx="283">
                  <c:v>284</c:v>
                </c:pt>
                <c:pt idx="284">
                  <c:v>285</c:v>
                </c:pt>
                <c:pt idx="285">
                  <c:v>286</c:v>
                </c:pt>
                <c:pt idx="286">
                  <c:v>287</c:v>
                </c:pt>
                <c:pt idx="287">
                  <c:v>288</c:v>
                </c:pt>
                <c:pt idx="288">
                  <c:v>289</c:v>
                </c:pt>
                <c:pt idx="289">
                  <c:v>290</c:v>
                </c:pt>
                <c:pt idx="290">
                  <c:v>291</c:v>
                </c:pt>
                <c:pt idx="291">
                  <c:v>292</c:v>
                </c:pt>
                <c:pt idx="292">
                  <c:v>293</c:v>
                </c:pt>
                <c:pt idx="293">
                  <c:v>294</c:v>
                </c:pt>
                <c:pt idx="294">
                  <c:v>295</c:v>
                </c:pt>
                <c:pt idx="295">
                  <c:v>296</c:v>
                </c:pt>
                <c:pt idx="296">
                  <c:v>297</c:v>
                </c:pt>
                <c:pt idx="297">
                  <c:v>298</c:v>
                </c:pt>
                <c:pt idx="298">
                  <c:v>299</c:v>
                </c:pt>
                <c:pt idx="299">
                  <c:v>300</c:v>
                </c:pt>
                <c:pt idx="300">
                  <c:v>301</c:v>
                </c:pt>
                <c:pt idx="301">
                  <c:v>302</c:v>
                </c:pt>
                <c:pt idx="302">
                  <c:v>303</c:v>
                </c:pt>
                <c:pt idx="303">
                  <c:v>304</c:v>
                </c:pt>
                <c:pt idx="304">
                  <c:v>305</c:v>
                </c:pt>
                <c:pt idx="305">
                  <c:v>306</c:v>
                </c:pt>
                <c:pt idx="306">
                  <c:v>307</c:v>
                </c:pt>
                <c:pt idx="307">
                  <c:v>308</c:v>
                </c:pt>
                <c:pt idx="308">
                  <c:v>309</c:v>
                </c:pt>
                <c:pt idx="309">
                  <c:v>310</c:v>
                </c:pt>
                <c:pt idx="310">
                  <c:v>311</c:v>
                </c:pt>
                <c:pt idx="311">
                  <c:v>312</c:v>
                </c:pt>
                <c:pt idx="312">
                  <c:v>313</c:v>
                </c:pt>
                <c:pt idx="313">
                  <c:v>314</c:v>
                </c:pt>
                <c:pt idx="314">
                  <c:v>315</c:v>
                </c:pt>
                <c:pt idx="315">
                  <c:v>316</c:v>
                </c:pt>
                <c:pt idx="316">
                  <c:v>317</c:v>
                </c:pt>
                <c:pt idx="317">
                  <c:v>318</c:v>
                </c:pt>
                <c:pt idx="318">
                  <c:v>319</c:v>
                </c:pt>
                <c:pt idx="319">
                  <c:v>320</c:v>
                </c:pt>
                <c:pt idx="320">
                  <c:v>321</c:v>
                </c:pt>
                <c:pt idx="321">
                  <c:v>322</c:v>
                </c:pt>
                <c:pt idx="322">
                  <c:v>323</c:v>
                </c:pt>
                <c:pt idx="323">
                  <c:v>324</c:v>
                </c:pt>
                <c:pt idx="324">
                  <c:v>325</c:v>
                </c:pt>
                <c:pt idx="325">
                  <c:v>326</c:v>
                </c:pt>
                <c:pt idx="326">
                  <c:v>327</c:v>
                </c:pt>
                <c:pt idx="327">
                  <c:v>328</c:v>
                </c:pt>
                <c:pt idx="328">
                  <c:v>329</c:v>
                </c:pt>
                <c:pt idx="329">
                  <c:v>330</c:v>
                </c:pt>
                <c:pt idx="330">
                  <c:v>331</c:v>
                </c:pt>
                <c:pt idx="331">
                  <c:v>332</c:v>
                </c:pt>
                <c:pt idx="332">
                  <c:v>333</c:v>
                </c:pt>
                <c:pt idx="333">
                  <c:v>334</c:v>
                </c:pt>
                <c:pt idx="334">
                  <c:v>335</c:v>
                </c:pt>
                <c:pt idx="335">
                  <c:v>336</c:v>
                </c:pt>
                <c:pt idx="336">
                  <c:v>337</c:v>
                </c:pt>
                <c:pt idx="337">
                  <c:v>338</c:v>
                </c:pt>
                <c:pt idx="338">
                  <c:v>339</c:v>
                </c:pt>
                <c:pt idx="339">
                  <c:v>340</c:v>
                </c:pt>
                <c:pt idx="340">
                  <c:v>341</c:v>
                </c:pt>
                <c:pt idx="341">
                  <c:v>342</c:v>
                </c:pt>
                <c:pt idx="342">
                  <c:v>343</c:v>
                </c:pt>
                <c:pt idx="343">
                  <c:v>344</c:v>
                </c:pt>
                <c:pt idx="344">
                  <c:v>345</c:v>
                </c:pt>
                <c:pt idx="345">
                  <c:v>346</c:v>
                </c:pt>
                <c:pt idx="346">
                  <c:v>347</c:v>
                </c:pt>
                <c:pt idx="347">
                  <c:v>348</c:v>
                </c:pt>
                <c:pt idx="348">
                  <c:v>349</c:v>
                </c:pt>
                <c:pt idx="349">
                  <c:v>350</c:v>
                </c:pt>
                <c:pt idx="350">
                  <c:v>351</c:v>
                </c:pt>
                <c:pt idx="351">
                  <c:v>352</c:v>
                </c:pt>
                <c:pt idx="352">
                  <c:v>353</c:v>
                </c:pt>
                <c:pt idx="353">
                  <c:v>354</c:v>
                </c:pt>
                <c:pt idx="354">
                  <c:v>355</c:v>
                </c:pt>
                <c:pt idx="355">
                  <c:v>356</c:v>
                </c:pt>
                <c:pt idx="356">
                  <c:v>357</c:v>
                </c:pt>
                <c:pt idx="357">
                  <c:v>358</c:v>
                </c:pt>
                <c:pt idx="358">
                  <c:v>359</c:v>
                </c:pt>
                <c:pt idx="359">
                  <c:v>360</c:v>
                </c:pt>
              </c:numCache>
            </c:numRef>
          </c:cat>
          <c:val>
            <c:numRef>
              <c:f>'Part 1'!$AA$4:$AA$363</c:f>
              <c:numCache>
                <c:formatCode>General</c:formatCode>
                <c:ptCount val="360"/>
                <c:pt idx="0">
                  <c:v>0</c:v>
                </c:pt>
                <c:pt idx="1">
                  <c:v>138240000.00000003</c:v>
                </c:pt>
                <c:pt idx="2">
                  <c:v>-276480000.00000006</c:v>
                </c:pt>
                <c:pt idx="3">
                  <c:v>138240000.00000003</c:v>
                </c:pt>
                <c:pt idx="4">
                  <c:v>0</c:v>
                </c:pt>
                <c:pt idx="5">
                  <c:v>138240000.00000003</c:v>
                </c:pt>
                <c:pt idx="6">
                  <c:v>-276480000.00000006</c:v>
                </c:pt>
                <c:pt idx="7">
                  <c:v>138240000.00000003</c:v>
                </c:pt>
                <c:pt idx="8">
                  <c:v>138240000</c:v>
                </c:pt>
                <c:pt idx="9">
                  <c:v>-276480000</c:v>
                </c:pt>
                <c:pt idx="10">
                  <c:v>138240000</c:v>
                </c:pt>
                <c:pt idx="11">
                  <c:v>138240000.00000006</c:v>
                </c:pt>
                <c:pt idx="12">
                  <c:v>-276480000.00000012</c:v>
                </c:pt>
                <c:pt idx="13">
                  <c:v>138240000.00000006</c:v>
                </c:pt>
                <c:pt idx="14">
                  <c:v>0</c:v>
                </c:pt>
                <c:pt idx="15">
                  <c:v>138240000.00000006</c:v>
                </c:pt>
                <c:pt idx="16">
                  <c:v>-276480000.00000012</c:v>
                </c:pt>
                <c:pt idx="17">
                  <c:v>276480000</c:v>
                </c:pt>
                <c:pt idx="18">
                  <c:v>-276479999.99999994</c:v>
                </c:pt>
                <c:pt idx="19">
                  <c:v>138239999.99999997</c:v>
                </c:pt>
                <c:pt idx="20">
                  <c:v>138240000.00000015</c:v>
                </c:pt>
                <c:pt idx="21">
                  <c:v>-276480000.0000003</c:v>
                </c:pt>
                <c:pt idx="22">
                  <c:v>138240000.00000015</c:v>
                </c:pt>
                <c:pt idx="23">
                  <c:v>138239999.99999997</c:v>
                </c:pt>
                <c:pt idx="24">
                  <c:v>-276479999.99999994</c:v>
                </c:pt>
                <c:pt idx="25">
                  <c:v>138239999.99999997</c:v>
                </c:pt>
                <c:pt idx="26">
                  <c:v>138239999.99999997</c:v>
                </c:pt>
                <c:pt idx="27">
                  <c:v>-276479999.99999994</c:v>
                </c:pt>
                <c:pt idx="28">
                  <c:v>276480000.00000012</c:v>
                </c:pt>
                <c:pt idx="29">
                  <c:v>-276480000.0000003</c:v>
                </c:pt>
                <c:pt idx="30">
                  <c:v>276480000.00000012</c:v>
                </c:pt>
                <c:pt idx="31">
                  <c:v>-276479999.99999994</c:v>
                </c:pt>
                <c:pt idx="32">
                  <c:v>138239999.99999997</c:v>
                </c:pt>
                <c:pt idx="33">
                  <c:v>138239999.99999997</c:v>
                </c:pt>
                <c:pt idx="34">
                  <c:v>-276479999.99999994</c:v>
                </c:pt>
                <c:pt idx="35">
                  <c:v>138239999.99999997</c:v>
                </c:pt>
                <c:pt idx="36">
                  <c:v>138240000.00000015</c:v>
                </c:pt>
                <c:pt idx="37">
                  <c:v>-276480000.0000003</c:v>
                </c:pt>
                <c:pt idx="38">
                  <c:v>138240000.00000015</c:v>
                </c:pt>
                <c:pt idx="39">
                  <c:v>138240000.00000015</c:v>
                </c:pt>
                <c:pt idx="40">
                  <c:v>-276480000.0000003</c:v>
                </c:pt>
                <c:pt idx="41">
                  <c:v>138240000.00000015</c:v>
                </c:pt>
                <c:pt idx="42">
                  <c:v>138239999.99999973</c:v>
                </c:pt>
                <c:pt idx="43">
                  <c:v>-276479999.99999946</c:v>
                </c:pt>
                <c:pt idx="44">
                  <c:v>138239999.99999973</c:v>
                </c:pt>
                <c:pt idx="45">
                  <c:v>138240000.00000015</c:v>
                </c:pt>
                <c:pt idx="46">
                  <c:v>-276480000.0000003</c:v>
                </c:pt>
                <c:pt idx="47">
                  <c:v>276480000.0000003</c:v>
                </c:pt>
                <c:pt idx="48">
                  <c:v>-276480000.0000003</c:v>
                </c:pt>
                <c:pt idx="49">
                  <c:v>276479999.99999994</c:v>
                </c:pt>
                <c:pt idx="50">
                  <c:v>-276479999.99999946</c:v>
                </c:pt>
                <c:pt idx="51">
                  <c:v>138239999.99999973</c:v>
                </c:pt>
                <c:pt idx="52">
                  <c:v>138240000.00000015</c:v>
                </c:pt>
                <c:pt idx="53">
                  <c:v>-276480000.0000003</c:v>
                </c:pt>
                <c:pt idx="54">
                  <c:v>138240000.00000015</c:v>
                </c:pt>
                <c:pt idx="55">
                  <c:v>0</c:v>
                </c:pt>
                <c:pt idx="56">
                  <c:v>138240000.00000015</c:v>
                </c:pt>
                <c:pt idx="57">
                  <c:v>-276480000.0000003</c:v>
                </c:pt>
                <c:pt idx="58">
                  <c:v>138240000.00000015</c:v>
                </c:pt>
                <c:pt idx="59">
                  <c:v>138239999.99999973</c:v>
                </c:pt>
                <c:pt idx="60">
                  <c:v>-276479999.99999946</c:v>
                </c:pt>
                <c:pt idx="61">
                  <c:v>138239999.99999973</c:v>
                </c:pt>
                <c:pt idx="62">
                  <c:v>138240000.00000015</c:v>
                </c:pt>
                <c:pt idx="63">
                  <c:v>-276480000.0000003</c:v>
                </c:pt>
                <c:pt idx="64">
                  <c:v>138240000.00000015</c:v>
                </c:pt>
                <c:pt idx="65">
                  <c:v>0</c:v>
                </c:pt>
                <c:pt idx="66">
                  <c:v>138240000.00000015</c:v>
                </c:pt>
                <c:pt idx="67">
                  <c:v>-276480000.0000003</c:v>
                </c:pt>
                <c:pt idx="68">
                  <c:v>138240000.00000015</c:v>
                </c:pt>
                <c:pt idx="69">
                  <c:v>0</c:v>
                </c:pt>
                <c:pt idx="70">
                  <c:v>138239999.99999973</c:v>
                </c:pt>
                <c:pt idx="71">
                  <c:v>-276479999.99999946</c:v>
                </c:pt>
                <c:pt idx="72">
                  <c:v>138239999.99999973</c:v>
                </c:pt>
                <c:pt idx="73">
                  <c:v>0</c:v>
                </c:pt>
                <c:pt idx="74">
                  <c:v>138240000.00000015</c:v>
                </c:pt>
                <c:pt idx="75">
                  <c:v>-276480000.0000003</c:v>
                </c:pt>
                <c:pt idx="76">
                  <c:v>138240000.00000015</c:v>
                </c:pt>
                <c:pt idx="77">
                  <c:v>0</c:v>
                </c:pt>
                <c:pt idx="78">
                  <c:v>0</c:v>
                </c:pt>
                <c:pt idx="79">
                  <c:v>0</c:v>
                </c:pt>
                <c:pt idx="80">
                  <c:v>138240000.00000015</c:v>
                </c:pt>
                <c:pt idx="81">
                  <c:v>-276480000.0000003</c:v>
                </c:pt>
                <c:pt idx="82">
                  <c:v>138240000.00000015</c:v>
                </c:pt>
                <c:pt idx="83">
                  <c:v>0</c:v>
                </c:pt>
                <c:pt idx="84">
                  <c:v>0</c:v>
                </c:pt>
                <c:pt idx="85">
                  <c:v>0</c:v>
                </c:pt>
                <c:pt idx="86">
                  <c:v>0</c:v>
                </c:pt>
                <c:pt idx="87">
                  <c:v>138240000.00000015</c:v>
                </c:pt>
                <c:pt idx="88">
                  <c:v>-276480000.0000003</c:v>
                </c:pt>
                <c:pt idx="89">
                  <c:v>138240000.00000015</c:v>
                </c:pt>
                <c:pt idx="90">
                  <c:v>0</c:v>
                </c:pt>
                <c:pt idx="91">
                  <c:v>0</c:v>
                </c:pt>
                <c:pt idx="92">
                  <c:v>0</c:v>
                </c:pt>
                <c:pt idx="93">
                  <c:v>0</c:v>
                </c:pt>
                <c:pt idx="94">
                  <c:v>0</c:v>
                </c:pt>
                <c:pt idx="95">
                  <c:v>0</c:v>
                </c:pt>
                <c:pt idx="96">
                  <c:v>0</c:v>
                </c:pt>
                <c:pt idx="97">
                  <c:v>0</c:v>
                </c:pt>
                <c:pt idx="98">
                  <c:v>0</c:v>
                </c:pt>
                <c:pt idx="99">
                  <c:v>138240000.00000015</c:v>
                </c:pt>
                <c:pt idx="100">
                  <c:v>-276480000.0000003</c:v>
                </c:pt>
                <c:pt idx="101">
                  <c:v>138240000.00000015</c:v>
                </c:pt>
                <c:pt idx="102">
                  <c:v>0</c:v>
                </c:pt>
                <c:pt idx="103">
                  <c:v>138239999.99999937</c:v>
                </c:pt>
                <c:pt idx="104">
                  <c:v>-138239999.9999986</c:v>
                </c:pt>
                <c:pt idx="105">
                  <c:v>-7.8337336617551045E-7</c:v>
                </c:pt>
                <c:pt idx="106">
                  <c:v>0</c:v>
                </c:pt>
                <c:pt idx="107">
                  <c:v>0</c:v>
                </c:pt>
                <c:pt idx="108">
                  <c:v>138239999.99999934</c:v>
                </c:pt>
                <c:pt idx="109">
                  <c:v>-276479999.99999869</c:v>
                </c:pt>
                <c:pt idx="110">
                  <c:v>276479999.99999946</c:v>
                </c:pt>
                <c:pt idx="111">
                  <c:v>-276480000.0000003</c:v>
                </c:pt>
                <c:pt idx="112">
                  <c:v>276479999.99999946</c:v>
                </c:pt>
                <c:pt idx="113">
                  <c:v>-138239999.99999854</c:v>
                </c:pt>
                <c:pt idx="114">
                  <c:v>-138240000.00000095</c:v>
                </c:pt>
                <c:pt idx="115">
                  <c:v>276480000.0000003</c:v>
                </c:pt>
                <c:pt idx="116">
                  <c:v>-276480000.00000107</c:v>
                </c:pt>
                <c:pt idx="117">
                  <c:v>276480000.00000185</c:v>
                </c:pt>
                <c:pt idx="118">
                  <c:v>-276480000.00000107</c:v>
                </c:pt>
                <c:pt idx="119">
                  <c:v>276480000.0000003</c:v>
                </c:pt>
                <c:pt idx="120">
                  <c:v>-138240000.00000015</c:v>
                </c:pt>
                <c:pt idx="121">
                  <c:v>-138240000.00000015</c:v>
                </c:pt>
                <c:pt idx="122">
                  <c:v>276479999.99999875</c:v>
                </c:pt>
                <c:pt idx="123">
                  <c:v>-138239999.99999702</c:v>
                </c:pt>
                <c:pt idx="124">
                  <c:v>-1.5667467323510209E-6</c:v>
                </c:pt>
                <c:pt idx="125">
                  <c:v>-138240000.00000015</c:v>
                </c:pt>
                <c:pt idx="126">
                  <c:v>414720000.00000048</c:v>
                </c:pt>
                <c:pt idx="127">
                  <c:v>-276480000.0000003</c:v>
                </c:pt>
                <c:pt idx="128">
                  <c:v>-138240000.00000167</c:v>
                </c:pt>
                <c:pt idx="129">
                  <c:v>276480000.00000334</c:v>
                </c:pt>
                <c:pt idx="130">
                  <c:v>-1.4624674804508686E-6</c:v>
                </c:pt>
                <c:pt idx="131">
                  <c:v>-1.6589183360338211E-6</c:v>
                </c:pt>
                <c:pt idx="132">
                  <c:v>-276479999.99999708</c:v>
                </c:pt>
                <c:pt idx="133">
                  <c:v>414719999.99999869</c:v>
                </c:pt>
                <c:pt idx="134">
                  <c:v>-276480000.00000173</c:v>
                </c:pt>
                <c:pt idx="135">
                  <c:v>3.0695446184836328E-6</c:v>
                </c:pt>
                <c:pt idx="136">
                  <c:v>276479999.99999887</c:v>
                </c:pt>
                <c:pt idx="137">
                  <c:v>-138240000.00000349</c:v>
                </c:pt>
                <c:pt idx="138">
                  <c:v>-276479999.99999386</c:v>
                </c:pt>
                <c:pt idx="139">
                  <c:v>-3.3396645449101925E-6</c:v>
                </c:pt>
                <c:pt idx="140">
                  <c:v>276479999.99999732</c:v>
                </c:pt>
                <c:pt idx="141">
                  <c:v>138240000.00000626</c:v>
                </c:pt>
                <c:pt idx="142">
                  <c:v>-276480000.00000638</c:v>
                </c:pt>
                <c:pt idx="143">
                  <c:v>138240000.00000626</c:v>
                </c:pt>
                <c:pt idx="144">
                  <c:v>-138240000.00000319</c:v>
                </c:pt>
                <c:pt idx="145">
                  <c:v>138239999.99999705</c:v>
                </c:pt>
                <c:pt idx="146">
                  <c:v>-138239999.99999398</c:v>
                </c:pt>
                <c:pt idx="147">
                  <c:v>-3.0695446184836328E-6</c:v>
                </c:pt>
                <c:pt idx="148">
                  <c:v>-276480000.00000638</c:v>
                </c:pt>
                <c:pt idx="149">
                  <c:v>829440000.00001299</c:v>
                </c:pt>
                <c:pt idx="150">
                  <c:v>552959999.9999944</c:v>
                </c:pt>
                <c:pt idx="151">
                  <c:v>-2626560000.0000052</c:v>
                </c:pt>
                <c:pt idx="152">
                  <c:v>2626560000.0000048</c:v>
                </c:pt>
                <c:pt idx="153">
                  <c:v>-2211840000.0000014</c:v>
                </c:pt>
                <c:pt idx="154">
                  <c:v>2073600000.0000043</c:v>
                </c:pt>
                <c:pt idx="155">
                  <c:v>-829440000.00000668</c:v>
                </c:pt>
                <c:pt idx="156">
                  <c:v>-414719999.99999732</c:v>
                </c:pt>
                <c:pt idx="157">
                  <c:v>552960000.0000006</c:v>
                </c:pt>
                <c:pt idx="158">
                  <c:v>-138240000.00000322</c:v>
                </c:pt>
                <c:pt idx="159">
                  <c:v>1.8422724679112434E-5</c:v>
                </c:pt>
                <c:pt idx="160">
                  <c:v>-3.0187948141247034E-5</c:v>
                </c:pt>
                <c:pt idx="161">
                  <c:v>1.1263182386755943E-5</c:v>
                </c:pt>
                <c:pt idx="162">
                  <c:v>-276479999.99998134</c:v>
                </c:pt>
                <c:pt idx="163">
                  <c:v>552959999.99997604</c:v>
                </c:pt>
                <c:pt idx="164">
                  <c:v>-829439999.99999404</c:v>
                </c:pt>
                <c:pt idx="165">
                  <c:v>1797120000.0000105</c:v>
                </c:pt>
                <c:pt idx="166">
                  <c:v>-3041280000.0000219</c:v>
                </c:pt>
                <c:pt idx="167">
                  <c:v>2488320000.0000334</c:v>
                </c:pt>
                <c:pt idx="168">
                  <c:v>-276480000.00003099</c:v>
                </c:pt>
                <c:pt idx="169">
                  <c:v>-552959999.9999882</c:v>
                </c:pt>
                <c:pt idx="170">
                  <c:v>-967679999.99999166</c:v>
                </c:pt>
                <c:pt idx="171">
                  <c:v>2073599999.9999809</c:v>
                </c:pt>
                <c:pt idx="172">
                  <c:v>-1105919999.9999893</c:v>
                </c:pt>
                <c:pt idx="173">
                  <c:v>-276479999.9999941</c:v>
                </c:pt>
                <c:pt idx="174">
                  <c:v>-5.2386894822120667E-7</c:v>
                </c:pt>
                <c:pt idx="175">
                  <c:v>276479999.99998236</c:v>
                </c:pt>
                <c:pt idx="176">
                  <c:v>691200000.00002277</c:v>
                </c:pt>
                <c:pt idx="177">
                  <c:v>-1658880000.000015</c:v>
                </c:pt>
                <c:pt idx="178">
                  <c:v>5.2386894822120667E-7</c:v>
                </c:pt>
                <c:pt idx="179">
                  <c:v>-414719999.99999112</c:v>
                </c:pt>
                <c:pt idx="180">
                  <c:v>1105920000.000001</c:v>
                </c:pt>
                <c:pt idx="181">
                  <c:v>-2.435990609228611E-5</c:v>
                </c:pt>
                <c:pt idx="182">
                  <c:v>-414719999.99996686</c:v>
                </c:pt>
                <c:pt idx="183">
                  <c:v>-276480000.0000186</c:v>
                </c:pt>
                <c:pt idx="184">
                  <c:v>138240000.00002185</c:v>
                </c:pt>
                <c:pt idx="185">
                  <c:v>829439999.99995756</c:v>
                </c:pt>
                <c:pt idx="186">
                  <c:v>-1520639999.9999676</c:v>
                </c:pt>
                <c:pt idx="187">
                  <c:v>1244159999.9999981</c:v>
                </c:pt>
                <c:pt idx="188">
                  <c:v>-276480000.00001866</c:v>
                </c:pt>
                <c:pt idx="189">
                  <c:v>552960000.00001276</c:v>
                </c:pt>
                <c:pt idx="190">
                  <c:v>-138239999.9999848</c:v>
                </c:pt>
                <c:pt idx="191">
                  <c:v>-414720000.00002795</c:v>
                </c:pt>
                <c:pt idx="192">
                  <c:v>1105920000.0000129</c:v>
                </c:pt>
                <c:pt idx="193">
                  <c:v>-967679999.99999166</c:v>
                </c:pt>
                <c:pt idx="194">
                  <c:v>829439999.99998343</c:v>
                </c:pt>
                <c:pt idx="195">
                  <c:v>138240000.00002104</c:v>
                </c:pt>
                <c:pt idx="196">
                  <c:v>-967680000.00002801</c:v>
                </c:pt>
                <c:pt idx="197">
                  <c:v>138240000.0000211</c:v>
                </c:pt>
                <c:pt idx="198">
                  <c:v>1244159999.9999981</c:v>
                </c:pt>
                <c:pt idx="199">
                  <c:v>-414720000.00000405</c:v>
                </c:pt>
                <c:pt idx="200">
                  <c:v>-1935360000.0000074</c:v>
                </c:pt>
                <c:pt idx="201">
                  <c:v>2626560000.0000181</c:v>
                </c:pt>
                <c:pt idx="202">
                  <c:v>-1244160000.0000231</c:v>
                </c:pt>
                <c:pt idx="203">
                  <c:v>1.8417267710901797E-5</c:v>
                </c:pt>
                <c:pt idx="204">
                  <c:v>1658879999.9999952</c:v>
                </c:pt>
                <c:pt idx="205">
                  <c:v>-4285440000.0000072</c:v>
                </c:pt>
                <c:pt idx="206">
                  <c:v>3870720000.00001</c:v>
                </c:pt>
                <c:pt idx="207">
                  <c:v>-552960000.0000006</c:v>
                </c:pt>
                <c:pt idx="208">
                  <c:v>-1244160000.0000103</c:v>
                </c:pt>
                <c:pt idx="209">
                  <c:v>1105920000.0000069</c:v>
                </c:pt>
                <c:pt idx="210">
                  <c:v>-552959999.99999392</c:v>
                </c:pt>
                <c:pt idx="211">
                  <c:v>-276480000.00001276</c:v>
                </c:pt>
                <c:pt idx="212">
                  <c:v>1105920000.0000069</c:v>
                </c:pt>
                <c:pt idx="213">
                  <c:v>-967679999.99999774</c:v>
                </c:pt>
                <c:pt idx="214">
                  <c:v>276479999.9999941</c:v>
                </c:pt>
                <c:pt idx="215">
                  <c:v>-138239999.99999398</c:v>
                </c:pt>
                <c:pt idx="216">
                  <c:v>-138240000.00000653</c:v>
                </c:pt>
                <c:pt idx="217">
                  <c:v>414720000.00000679</c:v>
                </c:pt>
                <c:pt idx="218">
                  <c:v>-138240000.00000602</c:v>
                </c:pt>
                <c:pt idx="219">
                  <c:v>-138239999.99999425</c:v>
                </c:pt>
                <c:pt idx="220">
                  <c:v>276479999.99999404</c:v>
                </c:pt>
                <c:pt idx="221">
                  <c:v>-414719999.99999702</c:v>
                </c:pt>
                <c:pt idx="222">
                  <c:v>414720000.00000316</c:v>
                </c:pt>
                <c:pt idx="223">
                  <c:v>-276480000.00000614</c:v>
                </c:pt>
                <c:pt idx="224">
                  <c:v>2.9416469260468148E-6</c:v>
                </c:pt>
                <c:pt idx="225">
                  <c:v>138240000.00000167</c:v>
                </c:pt>
                <c:pt idx="226">
                  <c:v>-138240000.00000319</c:v>
                </c:pt>
                <c:pt idx="227">
                  <c:v>276480000.00000173</c:v>
                </c:pt>
                <c:pt idx="228">
                  <c:v>-552959999.99999881</c:v>
                </c:pt>
                <c:pt idx="229">
                  <c:v>552959999.99999726</c:v>
                </c:pt>
                <c:pt idx="230">
                  <c:v>-138239999.99999845</c:v>
                </c:pt>
                <c:pt idx="231">
                  <c:v>-276479999.99999881</c:v>
                </c:pt>
                <c:pt idx="232">
                  <c:v>276479999.9999972</c:v>
                </c:pt>
                <c:pt idx="233">
                  <c:v>-138239999.9999986</c:v>
                </c:pt>
                <c:pt idx="234">
                  <c:v>138240000.00000009</c:v>
                </c:pt>
                <c:pt idx="235">
                  <c:v>-138239999.99999851</c:v>
                </c:pt>
                <c:pt idx="236">
                  <c:v>-3.1334934647020418E-6</c:v>
                </c:pt>
                <c:pt idx="237">
                  <c:v>1.5667467323510209E-6</c:v>
                </c:pt>
                <c:pt idx="238">
                  <c:v>0</c:v>
                </c:pt>
                <c:pt idx="239">
                  <c:v>0</c:v>
                </c:pt>
                <c:pt idx="240">
                  <c:v>7.9936057773011271E-7</c:v>
                </c:pt>
                <c:pt idx="241">
                  <c:v>-1.5987211554602254E-6</c:v>
                </c:pt>
                <c:pt idx="242">
                  <c:v>7.9936057773011271E-7</c:v>
                </c:pt>
                <c:pt idx="243">
                  <c:v>7.9936057773011271E-7</c:v>
                </c:pt>
                <c:pt idx="244">
                  <c:v>-1.5987211554602254E-6</c:v>
                </c:pt>
                <c:pt idx="245">
                  <c:v>7.9936057773011271E-7</c:v>
                </c:pt>
                <c:pt idx="246">
                  <c:v>7.9936057773011271E-7</c:v>
                </c:pt>
                <c:pt idx="247">
                  <c:v>-1.5987211554602254E-6</c:v>
                </c:pt>
                <c:pt idx="248">
                  <c:v>138240000.00000095</c:v>
                </c:pt>
                <c:pt idx="249">
                  <c:v>-276479999.99999946</c:v>
                </c:pt>
                <c:pt idx="250">
                  <c:v>138239999.99999854</c:v>
                </c:pt>
                <c:pt idx="251">
                  <c:v>7.9936057773011271E-7</c:v>
                </c:pt>
                <c:pt idx="252">
                  <c:v>3.836930773104541E-7</c:v>
                </c:pt>
                <c:pt idx="253">
                  <c:v>-3.836930773104541E-7</c:v>
                </c:pt>
                <c:pt idx="254">
                  <c:v>-3.836930773104541E-7</c:v>
                </c:pt>
                <c:pt idx="255">
                  <c:v>7.673861546209082E-7</c:v>
                </c:pt>
                <c:pt idx="256">
                  <c:v>138239999.99999937</c:v>
                </c:pt>
                <c:pt idx="257">
                  <c:v>-276479999.99999952</c:v>
                </c:pt>
                <c:pt idx="258">
                  <c:v>276479999.99999952</c:v>
                </c:pt>
                <c:pt idx="259">
                  <c:v>-138239999.99999958</c:v>
                </c:pt>
                <c:pt idx="260">
                  <c:v>-1.9184653865522705E-7</c:v>
                </c:pt>
                <c:pt idx="261">
                  <c:v>-1.9184653865522705E-7</c:v>
                </c:pt>
                <c:pt idx="262">
                  <c:v>138240000.00000036</c:v>
                </c:pt>
                <c:pt idx="263">
                  <c:v>-276480000.00000012</c:v>
                </c:pt>
                <c:pt idx="264">
                  <c:v>276479999.99999994</c:v>
                </c:pt>
                <c:pt idx="265">
                  <c:v>-138239999.99999997</c:v>
                </c:pt>
                <c:pt idx="266">
                  <c:v>0</c:v>
                </c:pt>
                <c:pt idx="267">
                  <c:v>0</c:v>
                </c:pt>
                <c:pt idx="268">
                  <c:v>0</c:v>
                </c:pt>
                <c:pt idx="269">
                  <c:v>-138239999.99999997</c:v>
                </c:pt>
                <c:pt idx="270">
                  <c:v>276479999.99999994</c:v>
                </c:pt>
                <c:pt idx="271">
                  <c:v>-138239999.99999997</c:v>
                </c:pt>
                <c:pt idx="272">
                  <c:v>0</c:v>
                </c:pt>
                <c:pt idx="273">
                  <c:v>-138240000.00000015</c:v>
                </c:pt>
                <c:pt idx="274">
                  <c:v>276480000.0000003</c:v>
                </c:pt>
                <c:pt idx="275">
                  <c:v>-138240000.00000015</c:v>
                </c:pt>
                <c:pt idx="276">
                  <c:v>0</c:v>
                </c:pt>
                <c:pt idx="277">
                  <c:v>-138239999.99999997</c:v>
                </c:pt>
                <c:pt idx="278">
                  <c:v>276479999.99999994</c:v>
                </c:pt>
                <c:pt idx="279">
                  <c:v>-138239999.99999997</c:v>
                </c:pt>
                <c:pt idx="280">
                  <c:v>0</c:v>
                </c:pt>
                <c:pt idx="281">
                  <c:v>0</c:v>
                </c:pt>
                <c:pt idx="282">
                  <c:v>-138240000.00000006</c:v>
                </c:pt>
                <c:pt idx="283">
                  <c:v>276480000.00000012</c:v>
                </c:pt>
                <c:pt idx="284">
                  <c:v>-138240000.00000006</c:v>
                </c:pt>
                <c:pt idx="285">
                  <c:v>-138240000.00000006</c:v>
                </c:pt>
                <c:pt idx="286">
                  <c:v>276480000.00000012</c:v>
                </c:pt>
                <c:pt idx="287">
                  <c:v>-138240000.00000006</c:v>
                </c:pt>
                <c:pt idx="288">
                  <c:v>-138240000</c:v>
                </c:pt>
                <c:pt idx="289">
                  <c:v>276480000</c:v>
                </c:pt>
                <c:pt idx="290">
                  <c:v>-138240000</c:v>
                </c:pt>
                <c:pt idx="291">
                  <c:v>-138240000.00000003</c:v>
                </c:pt>
                <c:pt idx="292">
                  <c:v>276480000.00000006</c:v>
                </c:pt>
                <c:pt idx="293">
                  <c:v>-138240000.00000003</c:v>
                </c:pt>
                <c:pt idx="294">
                  <c:v>0</c:v>
                </c:pt>
                <c:pt idx="295">
                  <c:v>-138240000.00000003</c:v>
                </c:pt>
                <c:pt idx="296">
                  <c:v>276480000.00000006</c:v>
                </c:pt>
                <c:pt idx="297">
                  <c:v>-138240000.00000003</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82AF-4352-8675-58217DD29988}"/>
            </c:ext>
          </c:extLst>
        </c:ser>
        <c:ser>
          <c:idx val="1"/>
          <c:order val="1"/>
          <c:tx>
            <c:v>Valve Exhaust</c:v>
          </c:tx>
          <c:spPr>
            <a:ln w="28575" cap="rnd">
              <a:solidFill>
                <a:schemeClr val="accent2"/>
              </a:solidFill>
              <a:round/>
            </a:ln>
            <a:effectLst/>
          </c:spPr>
          <c:marker>
            <c:symbol val="none"/>
          </c:marker>
          <c:val>
            <c:numRef>
              <c:f>'Part 1'!$AD$4:$AD$363</c:f>
              <c:numCache>
                <c:formatCode>General</c:formatCode>
                <c:ptCount val="360"/>
                <c:pt idx="0">
                  <c:v>0</c:v>
                </c:pt>
                <c:pt idx="1">
                  <c:v>0</c:v>
                </c:pt>
                <c:pt idx="2">
                  <c:v>0</c:v>
                </c:pt>
                <c:pt idx="3">
                  <c:v>0</c:v>
                </c:pt>
                <c:pt idx="4">
                  <c:v>0</c:v>
                </c:pt>
                <c:pt idx="5">
                  <c:v>0</c:v>
                </c:pt>
                <c:pt idx="6">
                  <c:v>0</c:v>
                </c:pt>
                <c:pt idx="7">
                  <c:v>138240000.00000003</c:v>
                </c:pt>
                <c:pt idx="8">
                  <c:v>138239999.99999997</c:v>
                </c:pt>
                <c:pt idx="9">
                  <c:v>-552960000</c:v>
                </c:pt>
                <c:pt idx="10">
                  <c:v>414720000</c:v>
                </c:pt>
                <c:pt idx="11">
                  <c:v>-138240000.00000024</c:v>
                </c:pt>
                <c:pt idx="12">
                  <c:v>-138239999.99999958</c:v>
                </c:pt>
                <c:pt idx="13">
                  <c:v>276479999.99999952</c:v>
                </c:pt>
                <c:pt idx="14">
                  <c:v>-138239999.99999937</c:v>
                </c:pt>
                <c:pt idx="15">
                  <c:v>-7.673861546209082E-7</c:v>
                </c:pt>
                <c:pt idx="16">
                  <c:v>-138239999.99999937</c:v>
                </c:pt>
                <c:pt idx="17">
                  <c:v>276479999.99999952</c:v>
                </c:pt>
                <c:pt idx="18">
                  <c:v>-138239999.99999976</c:v>
                </c:pt>
                <c:pt idx="19">
                  <c:v>3.836930773104541E-7</c:v>
                </c:pt>
                <c:pt idx="20">
                  <c:v>-7.673861546209082E-7</c:v>
                </c:pt>
                <c:pt idx="21">
                  <c:v>-138239999.99999937</c:v>
                </c:pt>
                <c:pt idx="22">
                  <c:v>276479999.99999994</c:v>
                </c:pt>
                <c:pt idx="23">
                  <c:v>-138240000.00000095</c:v>
                </c:pt>
                <c:pt idx="24">
                  <c:v>1.5987211554602254E-6</c:v>
                </c:pt>
                <c:pt idx="25">
                  <c:v>-7.9936057773011271E-7</c:v>
                </c:pt>
                <c:pt idx="26">
                  <c:v>-7.9936057773011271E-7</c:v>
                </c:pt>
                <c:pt idx="27">
                  <c:v>138240000.0000017</c:v>
                </c:pt>
                <c:pt idx="28">
                  <c:v>-138240000.00000167</c:v>
                </c:pt>
                <c:pt idx="29">
                  <c:v>138240000.00000173</c:v>
                </c:pt>
                <c:pt idx="30">
                  <c:v>-138240000.00000173</c:v>
                </c:pt>
                <c:pt idx="31">
                  <c:v>138240000.00000161</c:v>
                </c:pt>
                <c:pt idx="32">
                  <c:v>-138240000.00000235</c:v>
                </c:pt>
                <c:pt idx="33">
                  <c:v>3.0695446184836328E-6</c:v>
                </c:pt>
                <c:pt idx="34">
                  <c:v>276479999.9999972</c:v>
                </c:pt>
                <c:pt idx="35">
                  <c:v>-138239999.99999696</c:v>
                </c:pt>
                <c:pt idx="36">
                  <c:v>-276480000.00000358</c:v>
                </c:pt>
                <c:pt idx="37">
                  <c:v>138240000.00000179</c:v>
                </c:pt>
                <c:pt idx="38">
                  <c:v>138240000.00000179</c:v>
                </c:pt>
                <c:pt idx="39">
                  <c:v>-1.7898855730891228E-6</c:v>
                </c:pt>
                <c:pt idx="40">
                  <c:v>-138240000.00000307</c:v>
                </c:pt>
                <c:pt idx="41">
                  <c:v>6.1390892369672656E-6</c:v>
                </c:pt>
                <c:pt idx="42">
                  <c:v>138239999.99999398</c:v>
                </c:pt>
                <c:pt idx="43">
                  <c:v>6.133632268756628E-6</c:v>
                </c:pt>
                <c:pt idx="44">
                  <c:v>138239999.99999401</c:v>
                </c:pt>
                <c:pt idx="45">
                  <c:v>-552959999.9999944</c:v>
                </c:pt>
                <c:pt idx="46">
                  <c:v>691199999.99999452</c:v>
                </c:pt>
                <c:pt idx="47">
                  <c:v>-552959999.99999738</c:v>
                </c:pt>
                <c:pt idx="48">
                  <c:v>138240000.00000626</c:v>
                </c:pt>
                <c:pt idx="49">
                  <c:v>138239999.99998504</c:v>
                </c:pt>
                <c:pt idx="50">
                  <c:v>1.8160790205001831E-5</c:v>
                </c:pt>
                <c:pt idx="51">
                  <c:v>276479999.99998158</c:v>
                </c:pt>
                <c:pt idx="52">
                  <c:v>-829439999.9999882</c:v>
                </c:pt>
                <c:pt idx="53">
                  <c:v>829440000.00000072</c:v>
                </c:pt>
                <c:pt idx="54">
                  <c:v>-414720000.00000352</c:v>
                </c:pt>
                <c:pt idx="55">
                  <c:v>276479999.9999941</c:v>
                </c:pt>
                <c:pt idx="56">
                  <c:v>-276479999.99998796</c:v>
                </c:pt>
                <c:pt idx="57">
                  <c:v>-6.1390892369672656E-6</c:v>
                </c:pt>
                <c:pt idx="58">
                  <c:v>1105919999.999995</c:v>
                </c:pt>
                <c:pt idx="59">
                  <c:v>-1658879999.9999895</c:v>
                </c:pt>
                <c:pt idx="60">
                  <c:v>1244159999.9999926</c:v>
                </c:pt>
                <c:pt idx="61">
                  <c:v>-1520640000.0000055</c:v>
                </c:pt>
                <c:pt idx="62">
                  <c:v>1105920000.0000136</c:v>
                </c:pt>
                <c:pt idx="63">
                  <c:v>276479999.9999947</c:v>
                </c:pt>
                <c:pt idx="64">
                  <c:v>-829439999.99999571</c:v>
                </c:pt>
                <c:pt idx="65">
                  <c:v>552959999.99998927</c:v>
                </c:pt>
                <c:pt idx="66">
                  <c:v>-829439999.99999571</c:v>
                </c:pt>
                <c:pt idx="67">
                  <c:v>967679999.99999273</c:v>
                </c:pt>
                <c:pt idx="68">
                  <c:v>-967679999.99998045</c:v>
                </c:pt>
                <c:pt idx="69">
                  <c:v>3041279999.9999852</c:v>
                </c:pt>
                <c:pt idx="70">
                  <c:v>-5114879999.9999895</c:v>
                </c:pt>
                <c:pt idx="71">
                  <c:v>2488319999.9999847</c:v>
                </c:pt>
                <c:pt idx="72">
                  <c:v>-138239999.99998581</c:v>
                </c:pt>
                <c:pt idx="73">
                  <c:v>-138240000.00000888</c:v>
                </c:pt>
                <c:pt idx="74">
                  <c:v>-691199999.99999762</c:v>
                </c:pt>
                <c:pt idx="75">
                  <c:v>552960000.0000006</c:v>
                </c:pt>
                <c:pt idx="76">
                  <c:v>0</c:v>
                </c:pt>
                <c:pt idx="77">
                  <c:v>-1105919999.9999888</c:v>
                </c:pt>
                <c:pt idx="78">
                  <c:v>1520639999.9999797</c:v>
                </c:pt>
                <c:pt idx="79">
                  <c:v>138240000.00000936</c:v>
                </c:pt>
                <c:pt idx="80">
                  <c:v>-1382399999.9999957</c:v>
                </c:pt>
                <c:pt idx="81">
                  <c:v>1382399999.9999957</c:v>
                </c:pt>
                <c:pt idx="82">
                  <c:v>-414720000.00000298</c:v>
                </c:pt>
                <c:pt idx="83">
                  <c:v>-5.2386894822120667E-7</c:v>
                </c:pt>
                <c:pt idx="84">
                  <c:v>829440000.00000703</c:v>
                </c:pt>
                <c:pt idx="85">
                  <c:v>-1244160000.0000105</c:v>
                </c:pt>
                <c:pt idx="86">
                  <c:v>1520640000.0000169</c:v>
                </c:pt>
                <c:pt idx="87">
                  <c:v>-967680000.00001633</c:v>
                </c:pt>
                <c:pt idx="88">
                  <c:v>1244160000.0000105</c:v>
                </c:pt>
                <c:pt idx="89">
                  <c:v>-2211840000.0000024</c:v>
                </c:pt>
                <c:pt idx="90">
                  <c:v>1520639999.9999921</c:v>
                </c:pt>
                <c:pt idx="91">
                  <c:v>552960000.0000124</c:v>
                </c:pt>
                <c:pt idx="92">
                  <c:v>-1658880000.0000129</c:v>
                </c:pt>
                <c:pt idx="93">
                  <c:v>1520640000.0000165</c:v>
                </c:pt>
                <c:pt idx="94">
                  <c:v>-552960000.00001895</c:v>
                </c:pt>
                <c:pt idx="95">
                  <c:v>138240000.00001547</c:v>
                </c:pt>
                <c:pt idx="96">
                  <c:v>-552960000.00001276</c:v>
                </c:pt>
                <c:pt idx="97">
                  <c:v>967680000.00001013</c:v>
                </c:pt>
                <c:pt idx="98">
                  <c:v>-691200000.0000037</c:v>
                </c:pt>
                <c:pt idx="99">
                  <c:v>0</c:v>
                </c:pt>
                <c:pt idx="100">
                  <c:v>-552960000.0000006</c:v>
                </c:pt>
                <c:pt idx="101">
                  <c:v>1244159999.9999979</c:v>
                </c:pt>
                <c:pt idx="102">
                  <c:v>-552959999.99999392</c:v>
                </c:pt>
                <c:pt idx="103">
                  <c:v>-138240000.00000983</c:v>
                </c:pt>
                <c:pt idx="104">
                  <c:v>1.2789769243681803E-5</c:v>
                </c:pt>
                <c:pt idx="105">
                  <c:v>552959999.99999392</c:v>
                </c:pt>
                <c:pt idx="106">
                  <c:v>-967680000.00000036</c:v>
                </c:pt>
                <c:pt idx="107">
                  <c:v>552959999.9999969</c:v>
                </c:pt>
                <c:pt idx="108">
                  <c:v>552960000.00000405</c:v>
                </c:pt>
                <c:pt idx="109">
                  <c:v>-1382399999.9999983</c:v>
                </c:pt>
                <c:pt idx="110">
                  <c:v>1105919999.9999948</c:v>
                </c:pt>
                <c:pt idx="111">
                  <c:v>-552959999.99999464</c:v>
                </c:pt>
                <c:pt idx="112">
                  <c:v>552959999.99999475</c:v>
                </c:pt>
                <c:pt idx="113">
                  <c:v>-414719999.9999975</c:v>
                </c:pt>
                <c:pt idx="114">
                  <c:v>3.1974423109204508E-6</c:v>
                </c:pt>
                <c:pt idx="115">
                  <c:v>138239999.99999386</c:v>
                </c:pt>
                <c:pt idx="116">
                  <c:v>-276479999.99999577</c:v>
                </c:pt>
                <c:pt idx="117">
                  <c:v>276479999.99999744</c:v>
                </c:pt>
                <c:pt idx="118">
                  <c:v>138240000.00000307</c:v>
                </c:pt>
                <c:pt idx="119">
                  <c:v>-414720000.00000352</c:v>
                </c:pt>
                <c:pt idx="120">
                  <c:v>276480000.00000179</c:v>
                </c:pt>
                <c:pt idx="121">
                  <c:v>1.5279510989785194E-6</c:v>
                </c:pt>
                <c:pt idx="122">
                  <c:v>-276480000.00000334</c:v>
                </c:pt>
                <c:pt idx="123">
                  <c:v>414720000.00000191</c:v>
                </c:pt>
                <c:pt idx="124">
                  <c:v>-138239999.9999986</c:v>
                </c:pt>
                <c:pt idx="125">
                  <c:v>-276480000.00000334</c:v>
                </c:pt>
                <c:pt idx="126">
                  <c:v>276480000.00000173</c:v>
                </c:pt>
                <c:pt idx="127">
                  <c:v>-138240000.00000009</c:v>
                </c:pt>
                <c:pt idx="128">
                  <c:v>7.9936057773011271E-7</c:v>
                </c:pt>
                <c:pt idx="129">
                  <c:v>-1.5987211554602254E-6</c:v>
                </c:pt>
                <c:pt idx="130">
                  <c:v>7.9936057773011271E-7</c:v>
                </c:pt>
                <c:pt idx="131">
                  <c:v>7.9936057773011271E-7</c:v>
                </c:pt>
                <c:pt idx="132">
                  <c:v>138239999.99999854</c:v>
                </c:pt>
                <c:pt idx="133">
                  <c:v>-138239999.99999934</c:v>
                </c:pt>
                <c:pt idx="134">
                  <c:v>-138240000.00000015</c:v>
                </c:pt>
                <c:pt idx="135">
                  <c:v>138240000.00000095</c:v>
                </c:pt>
                <c:pt idx="136">
                  <c:v>-1.5987211554602254E-6</c:v>
                </c:pt>
                <c:pt idx="137">
                  <c:v>138240000.00000095</c:v>
                </c:pt>
                <c:pt idx="138">
                  <c:v>-276480000.0000003</c:v>
                </c:pt>
                <c:pt idx="139">
                  <c:v>276480000.00000107</c:v>
                </c:pt>
                <c:pt idx="140">
                  <c:v>-276480000.00000185</c:v>
                </c:pt>
                <c:pt idx="141">
                  <c:v>138240000.00000092</c:v>
                </c:pt>
                <c:pt idx="142">
                  <c:v>138240000.00000054</c:v>
                </c:pt>
                <c:pt idx="143">
                  <c:v>-276480000.00000107</c:v>
                </c:pt>
                <c:pt idx="144">
                  <c:v>138240000.00000095</c:v>
                </c:pt>
                <c:pt idx="145">
                  <c:v>138239999.99999937</c:v>
                </c:pt>
                <c:pt idx="146">
                  <c:v>-276479999.99999952</c:v>
                </c:pt>
                <c:pt idx="147">
                  <c:v>138239999.99999976</c:v>
                </c:pt>
                <c:pt idx="148">
                  <c:v>-3.836930773104541E-7</c:v>
                </c:pt>
                <c:pt idx="149">
                  <c:v>138240000.00000072</c:v>
                </c:pt>
                <c:pt idx="150">
                  <c:v>-138240000.00000033</c:v>
                </c:pt>
                <c:pt idx="151">
                  <c:v>-138240000.00000015</c:v>
                </c:pt>
                <c:pt idx="152">
                  <c:v>276480000.0000003</c:v>
                </c:pt>
                <c:pt idx="153">
                  <c:v>-1.964508555829525E-7</c:v>
                </c:pt>
                <c:pt idx="154">
                  <c:v>-276480000.00000012</c:v>
                </c:pt>
                <c:pt idx="155">
                  <c:v>138240000.00000036</c:v>
                </c:pt>
                <c:pt idx="156">
                  <c:v>138239999.99999976</c:v>
                </c:pt>
                <c:pt idx="157">
                  <c:v>-138239999.99999997</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-138240000.00000006</c:v>
                </c:pt>
                <c:pt idx="220">
                  <c:v>276480000.00000012</c:v>
                </c:pt>
                <c:pt idx="221">
                  <c:v>-138240000.00000006</c:v>
                </c:pt>
                <c:pt idx="222">
                  <c:v>0</c:v>
                </c:pt>
                <c:pt idx="223">
                  <c:v>-138240000.00000006</c:v>
                </c:pt>
                <c:pt idx="224">
                  <c:v>276480000.00000012</c:v>
                </c:pt>
                <c:pt idx="225">
                  <c:v>-138240000.00000006</c:v>
                </c:pt>
                <c:pt idx="226">
                  <c:v>0</c:v>
                </c:pt>
                <c:pt idx="227">
                  <c:v>0</c:v>
                </c:pt>
                <c:pt idx="228">
                  <c:v>0</c:v>
                </c:pt>
                <c:pt idx="229">
                  <c:v>0</c:v>
                </c:pt>
                <c:pt idx="230">
                  <c:v>0</c:v>
                </c:pt>
                <c:pt idx="231">
                  <c:v>0</c:v>
                </c:pt>
                <c:pt idx="232">
                  <c:v>-138240000</c:v>
                </c:pt>
                <c:pt idx="233">
                  <c:v>276480000</c:v>
                </c:pt>
                <c:pt idx="234">
                  <c:v>-138240000</c:v>
                </c:pt>
                <c:pt idx="235">
                  <c:v>0</c:v>
                </c:pt>
                <c:pt idx="236">
                  <c:v>0</c:v>
                </c:pt>
                <c:pt idx="237">
                  <c:v>0</c:v>
                </c:pt>
                <c:pt idx="238">
                  <c:v>0</c:v>
                </c:pt>
                <c:pt idx="239">
                  <c:v>0</c:v>
                </c:pt>
                <c:pt idx="240">
                  <c:v>0</c:v>
                </c:pt>
                <c:pt idx="241">
                  <c:v>0</c:v>
                </c:pt>
                <c:pt idx="242">
                  <c:v>0</c:v>
                </c:pt>
                <c:pt idx="243">
                  <c:v>0</c:v>
                </c:pt>
                <c:pt idx="244">
                  <c:v>-138240000.00000003</c:v>
                </c:pt>
                <c:pt idx="245">
                  <c:v>276480000.00000006</c:v>
                </c:pt>
                <c:pt idx="246">
                  <c:v>-138240000.00000003</c:v>
                </c:pt>
                <c:pt idx="247">
                  <c:v>0</c:v>
                </c:pt>
                <c:pt idx="248">
                  <c:v>0</c:v>
                </c:pt>
                <c:pt idx="249">
                  <c:v>0</c:v>
                </c:pt>
                <c:pt idx="250">
                  <c:v>0</c:v>
                </c:pt>
                <c:pt idx="251">
                  <c:v>0</c:v>
                </c:pt>
                <c:pt idx="252">
                  <c:v>0</c:v>
                </c:pt>
                <c:pt idx="253">
                  <c:v>-138240000.00000003</c:v>
                </c:pt>
                <c:pt idx="254">
                  <c:v>276480000.00000006</c:v>
                </c:pt>
                <c:pt idx="255">
                  <c:v>-138240000.00000003</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82AF-4352-8675-58217DD29988}"/>
            </c:ext>
          </c:extLst>
        </c:ser>
        <c:dLbls>
          <c:showLegendKey val="0"/>
          <c:showVal val="0"/>
          <c:showCatName val="0"/>
          <c:showSerName val="0"/>
          <c:showPercent val="0"/>
          <c:showBubbleSize val="0"/>
        </c:dLbls>
        <c:smooth val="0"/>
        <c:axId val="86148271"/>
        <c:axId val="1315316223"/>
      </c:lineChart>
      <c:catAx>
        <c:axId val="8614827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Degrees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5316223"/>
        <c:crosses val="autoZero"/>
        <c:auto val="1"/>
        <c:lblAlgn val="ctr"/>
        <c:lblOffset val="100"/>
        <c:noMultiLvlLbl val="0"/>
      </c:catAx>
      <c:valAx>
        <c:axId val="13153162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Jerk (m/s^3)</a:t>
                </a:r>
                <a:endParaRPr lang="en-GB" baseline="0"/>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148271"/>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Piston Position vs</a:t>
            </a:r>
            <a:r>
              <a:rPr lang="en-GB" baseline="0"/>
              <a:t> Inlet/Exhaust Valve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Piston Position</c:v>
          </c:tx>
          <c:spPr>
            <a:ln w="28575" cap="rnd">
              <a:solidFill>
                <a:schemeClr val="accent1"/>
              </a:solidFill>
              <a:round/>
            </a:ln>
            <a:effectLst/>
          </c:spPr>
          <c:marker>
            <c:symbol val="none"/>
          </c:marker>
          <c:val>
            <c:numRef>
              <c:f>'Part 1'!$AQ$4:$AQ$364</c:f>
              <c:numCache>
                <c:formatCode>General</c:formatCode>
                <c:ptCount val="361"/>
                <c:pt idx="0">
                  <c:v>83.1</c:v>
                </c:pt>
                <c:pt idx="1">
                  <c:v>83.093863647091723</c:v>
                </c:pt>
                <c:pt idx="2">
                  <c:v>83.075456298320944</c:v>
                </c:pt>
                <c:pt idx="3">
                  <c:v>83.044783083156062</c:v>
                </c:pt>
                <c:pt idx="4">
                  <c:v>83.001852549398947</c:v>
                </c:pt>
                <c:pt idx="5">
                  <c:v>82.946676661217296</c:v>
                </c:pt>
                <c:pt idx="6">
                  <c:v>82.879270796391921</c:v>
                </c:pt>
                <c:pt idx="7">
                  <c:v>82.799653742779782</c:v>
                </c:pt>
                <c:pt idx="8">
                  <c:v>82.707847693995461</c:v>
                </c:pt>
                <c:pt idx="9">
                  <c:v>82.603878244313094</c:v>
                </c:pt>
                <c:pt idx="10">
                  <c:v>82.48777438279167</c:v>
                </c:pt>
                <c:pt idx="11">
                  <c:v>82.359568486627168</c:v>
                </c:pt>
                <c:pt idx="12">
                  <c:v>82.219296313734873</c:v>
                </c:pt>
                <c:pt idx="13">
                  <c:v>82.06699699456621</c:v>
                </c:pt>
                <c:pt idx="14">
                  <c:v>81.90271302316421</c:v>
                </c:pt>
                <c:pt idx="15">
                  <c:v>81.726490247462664</c:v>
                </c:pt>
                <c:pt idx="16">
                  <c:v>81.538377858833712</c:v>
                </c:pt>
                <c:pt idx="17">
                  <c:v>81.338428380889454</c:v>
                </c:pt>
                <c:pt idx="18">
                  <c:v>81.126697657543346</c:v>
                </c:pt>
                <c:pt idx="19">
                  <c:v>80.903244840336825</c:v>
                </c:pt>
                <c:pt idx="20">
                  <c:v>80.668132375037914</c:v>
                </c:pt>
                <c:pt idx="21">
                  <c:v>80.42142598751775</c:v>
                </c:pt>
                <c:pt idx="22">
                  <c:v>80.163194668911629</c:v>
                </c:pt>
                <c:pt idx="23">
                  <c:v>79.893510660071342</c:v>
                </c:pt>
                <c:pt idx="24">
                  <c:v>79.612449435315369</c:v>
                </c:pt>
                <c:pt idx="25">
                  <c:v>79.320089685484163</c:v>
                </c:pt>
                <c:pt idx="26">
                  <c:v>79.016513300306713</c:v>
                </c:pt>
                <c:pt idx="27">
                  <c:v>78.701805350086119</c:v>
                </c:pt>
                <c:pt idx="28">
                  <c:v>78.376054066710296</c:v>
                </c:pt>
                <c:pt idx="29">
                  <c:v>78.039350823994994</c:v>
                </c:pt>
                <c:pt idx="30">
                  <c:v>77.691790117365585</c:v>
                </c:pt>
                <c:pt idx="31">
                  <c:v>77.333469542884259</c:v>
                </c:pt>
                <c:pt idx="32">
                  <c:v>76.964489775628863</c:v>
                </c:pt>
                <c:pt idx="33">
                  <c:v>76.584954547429234</c:v>
                </c:pt>
                <c:pt idx="34">
                  <c:v>76.194970623967166</c:v>
                </c:pt>
                <c:pt idx="35">
                  <c:v>75.794647781245303</c:v>
                </c:pt>
                <c:pt idx="36">
                  <c:v>75.384098781429842</c:v>
                </c:pt>
                <c:pt idx="37">
                  <c:v>74.963439348071972</c:v>
                </c:pt>
                <c:pt idx="38">
                  <c:v>74.532788140712142</c:v>
                </c:pt>
                <c:pt idx="39">
                  <c:v>74.09226672887101</c:v>
                </c:pt>
                <c:pt idx="40">
                  <c:v>73.641999565429927</c:v>
                </c:pt>
                <c:pt idx="41">
                  <c:v>73.182113959404077</c:v>
                </c:pt>
                <c:pt idx="42">
                  <c:v>72.712740048109808</c:v>
                </c:pt>
                <c:pt idx="43">
                  <c:v>72.234010768727856</c:v>
                </c:pt>
                <c:pt idx="44">
                  <c:v>71.746061829262942</c:v>
                </c:pt>
                <c:pt idx="45">
                  <c:v>71.249031678899854</c:v>
                </c:pt>
                <c:pt idx="46">
                  <c:v>70.743061477755248</c:v>
                </c:pt>
                <c:pt idx="47">
                  <c:v>70.228295066023577</c:v>
                </c:pt>
                <c:pt idx="48">
                  <c:v>69.704878932514987</c:v>
                </c:pt>
                <c:pt idx="49">
                  <c:v>69.172962182582168</c:v>
                </c:pt>
                <c:pt idx="50">
                  <c:v>68.632696505431838</c:v>
                </c:pt>
                <c:pt idx="51">
                  <c:v>68.084236140817026</c:v>
                </c:pt>
                <c:pt idx="52">
                  <c:v>67.527737845103672</c:v>
                </c:pt>
                <c:pt idx="53">
                  <c:v>66.963360856706032</c:v>
                </c:pt>
                <c:pt idx="54">
                  <c:v>66.39126686088315</c:v>
                </c:pt>
                <c:pt idx="55">
                  <c:v>65.811619953889249</c:v>
                </c:pt>
                <c:pt idx="56">
                  <c:v>65.224586606468293</c:v>
                </c:pt>
                <c:pt idx="57">
                  <c:v>64.630335626684541</c:v>
                </c:pt>
                <c:pt idx="58">
                  <c:v>64.029038122077864</c:v>
                </c:pt>
                <c:pt idx="59">
                  <c:v>63.420867461133923</c:v>
                </c:pt>
                <c:pt idx="60">
                  <c:v>62.805999234057047</c:v>
                </c:pt>
                <c:pt idx="61">
                  <c:v>62.184611212834511</c:v>
                </c:pt>
                <c:pt idx="62">
                  <c:v>61.556883310579032</c:v>
                </c:pt>
                <c:pt idx="63">
                  <c:v>60.92299754013716</c:v>
                </c:pt>
                <c:pt idx="64">
                  <c:v>60.283137971949884</c:v>
                </c:pt>
                <c:pt idx="65">
                  <c:v>59.637490691151804</c:v>
                </c:pt>
                <c:pt idx="66">
                  <c:v>58.986243753895351</c:v>
                </c:pt>
                <c:pt idx="67">
                  <c:v>58.329587142885764</c:v>
                </c:pt>
                <c:pt idx="68">
                  <c:v>57.667712722113087</c:v>
                </c:pt>
                <c:pt idx="69">
                  <c:v>57.000814190767265</c:v>
                </c:pt>
                <c:pt idx="70">
                  <c:v>56.329087036322363</c:v>
                </c:pt>
                <c:pt idx="71">
                  <c:v>55.652728486776972</c:v>
                </c:pt>
                <c:pt idx="72">
                  <c:v>54.971937462037275</c:v>
                </c:pt>
                <c:pt idx="73">
                  <c:v>54.286914524430635</c:v>
                </c:pt>
                <c:pt idx="74">
                  <c:v>53.597861828337628</c:v>
                </c:pt>
                <c:pt idx="75">
                  <c:v>52.904983068931571</c:v>
                </c:pt>
                <c:pt idx="76">
                  <c:v>52.208483430015072</c:v>
                </c:pt>
                <c:pt idx="77">
                  <c:v>51.508569530944627</c:v>
                </c:pt>
                <c:pt idx="78">
                  <c:v>50.805449372634982</c:v>
                </c:pt>
                <c:pt idx="79">
                  <c:v>50.099332282636311</c:v>
                </c:pt>
                <c:pt idx="80">
                  <c:v>49.390428859278707</c:v>
                </c:pt>
                <c:pt idx="81">
                  <c:v>48.67895091487992</c:v>
                </c:pt>
                <c:pt idx="82">
                  <c:v>47.965111418013628</c:v>
                </c:pt>
                <c:pt idx="83">
                  <c:v>47.249124434837341</c:v>
                </c:pt>
                <c:pt idx="84">
                  <c:v>46.531205069480997</c:v>
                </c:pt>
                <c:pt idx="85">
                  <c:v>45.811569403498552</c:v>
                </c:pt>
                <c:pt idx="86">
                  <c:v>45.09043443438744</c:v>
                </c:pt>
                <c:pt idx="87">
                  <c:v>44.368018013182215</c:v>
                </c:pt>
                <c:pt idx="88">
                  <c:v>43.644538781131267</c:v>
                </c:pt>
                <c:pt idx="89">
                  <c:v>42.92021610546692</c:v>
                </c:pt>
                <c:pt idx="90">
                  <c:v>42.195270014282173</c:v>
                </c:pt>
                <c:pt idx="91">
                  <c:v>41.469921130528661</c:v>
                </c:pt>
                <c:pt idx="92">
                  <c:v>40.744390605153434</c:v>
                </c:pt>
                <c:pt idx="93">
                  <c:v>40.018900049393579</c:v>
                </c:pt>
                <c:pt idx="94">
                  <c:v>39.293671466250629</c:v>
                </c:pt>
                <c:pt idx="95">
                  <c:v>38.568927181168164</c:v>
                </c:pt>
                <c:pt idx="96">
                  <c:v>37.844889771938995</c:v>
                </c:pt>
                <c:pt idx="97">
                  <c:v>37.12178199786959</c:v>
                </c:pt>
                <c:pt idx="98">
                  <c:v>36.399826728232192</c:v>
                </c:pt>
                <c:pt idx="99">
                  <c:v>35.679246870036742</c:v>
                </c:pt>
                <c:pt idx="100">
                  <c:v>34.960265295156795</c:v>
                </c:pt>
                <c:pt idx="101">
                  <c:v>34.243104766845434</c:v>
                </c:pt>
                <c:pt idx="102">
                  <c:v>33.527987865679179</c:v>
                </c:pt>
                <c:pt idx="103">
                  <c:v>32.81513691496945</c:v>
                </c:pt>
                <c:pt idx="104">
                  <c:v>32.104773905682684</c:v>
                </c:pt>
                <c:pt idx="105">
                  <c:v>31.397120420912103</c:v>
                </c:pt>
                <c:pt idx="106">
                  <c:v>30.692397559945007</c:v>
                </c:pt>
                <c:pt idx="107">
                  <c:v>29.990825861971206</c:v>
                </c:pt>
                <c:pt idx="108">
                  <c:v>29.292625229479142</c:v>
                </c:pt>
                <c:pt idx="109">
                  <c:v>28.598014851387255</c:v>
                </c:pt>
                <c:pt idx="110">
                  <c:v>27.907213125959291</c:v>
                </c:pt>
                <c:pt idx="111">
                  <c:v>27.220437583552812</c:v>
                </c:pt>
                <c:pt idx="112">
                  <c:v>26.537904809250808</c:v>
                </c:pt>
                <c:pt idx="113">
                  <c:v>25.859830365427111</c:v>
                </c:pt>
                <c:pt idx="114">
                  <c:v>25.186428714296355</c:v>
                </c:pt>
                <c:pt idx="115">
                  <c:v>24.517913140499683</c:v>
                </c:pt>
                <c:pt idx="116">
                  <c:v>23.854495673777553</c:v>
                </c:pt>
                <c:pt idx="117">
                  <c:v>23.196387011780828</c:v>
                </c:pt>
                <c:pt idx="118">
                  <c:v>22.5437964430715</c:v>
                </c:pt>
                <c:pt idx="119">
                  <c:v>21.896931770363899</c:v>
                </c:pt>
                <c:pt idx="120">
                  <c:v>21.255999234057057</c:v>
                </c:pt>
                <c:pt idx="121">
                  <c:v>20.62120343610842</c:v>
                </c:pt>
                <c:pt idx="122">
                  <c:v>19.992747264298544</c:v>
                </c:pt>
                <c:pt idx="123">
                  <c:v>19.370831816935791</c:v>
                </c:pt>
                <c:pt idx="124">
                  <c:v>18.755656328049248</c:v>
                </c:pt>
                <c:pt idx="125">
                  <c:v>18.147418093117324</c:v>
                </c:pt>
                <c:pt idx="126">
                  <c:v>17.546312395378653</c:v>
                </c:pt>
                <c:pt idx="127">
                  <c:v>16.952532432770806</c:v>
                </c:pt>
                <c:pt idx="128">
                  <c:v>16.366269245541478</c:v>
                </c:pt>
                <c:pt idx="129">
                  <c:v>15.787711644575534</c:v>
                </c:pt>
                <c:pt idx="130">
                  <c:v>15.217046140480422</c:v>
                </c:pt>
                <c:pt idx="131">
                  <c:v>14.654456873471004</c:v>
                </c:pt>
                <c:pt idx="132">
                  <c:v>14.100125544093885</c:v>
                </c:pt>
                <c:pt idx="133">
                  <c:v>13.554231344829955</c:v>
                </c:pt>
                <c:pt idx="134">
                  <c:v>13.016950892612581</c:v>
                </c:pt>
                <c:pt idx="135">
                  <c:v>12.488458162297762</c:v>
                </c:pt>
                <c:pt idx="136">
                  <c:v>11.968924421121034</c:v>
                </c:pt>
                <c:pt idx="137">
                  <c:v>11.458518164174798</c:v>
                </c:pt>
                <c:pt idx="138">
                  <c:v>10.957405050938357</c:v>
                </c:pt>
                <c:pt idx="139">
                  <c:v>10.465747842891728</c:v>
                </c:pt>
                <c:pt idx="140">
                  <c:v>9.9837063422428631</c:v>
                </c:pt>
                <c:pt idx="141">
                  <c:v>9.5114373317967349</c:v>
                </c:pt>
                <c:pt idx="142">
                  <c:v>9.0490945159935663</c:v>
                </c:pt>
                <c:pt idx="143">
                  <c:v>8.5968284631419394</c:v>
                </c:pt>
                <c:pt idx="144">
                  <c:v>8.1547865488717175</c:v>
                </c:pt>
                <c:pt idx="145">
                  <c:v>7.7231129008300927</c:v>
                </c:pt>
                <c:pt idx="146">
                  <c:v>7.3019483446432067</c:v>
                </c:pt>
                <c:pt idx="147">
                  <c:v>6.8914303511644928</c:v>
                </c:pt>
                <c:pt idx="148">
                  <c:v>6.4916929850298795</c:v>
                </c:pt>
                <c:pt idx="149">
                  <c:v>6.1028668545387488</c:v>
                </c:pt>
                <c:pt idx="150">
                  <c:v>5.7250790628787307</c:v>
                </c:pt>
                <c:pt idx="151">
                  <c:v>5.3584531607112051</c:v>
                </c:pt>
                <c:pt idx="152">
                  <c:v>5.0031091001334733</c:v>
                </c:pt>
                <c:pt idx="153">
                  <c:v>4.6591631900327544</c:v>
                </c:pt>
                <c:pt idx="154">
                  <c:v>4.3267280528459358</c:v>
                </c:pt>
                <c:pt idx="155">
                  <c:v>4.0059125827385493</c:v>
                </c:pt>
                <c:pt idx="156">
                  <c:v>3.6968219052152493</c:v>
                </c:pt>
                <c:pt idx="157">
                  <c:v>3.3995573381735436</c:v>
                </c:pt>
                <c:pt idx="158">
                  <c:v>3.1142163544116022</c:v>
                </c:pt>
                <c:pt idx="159">
                  <c:v>2.8408925456002896</c:v>
                </c:pt>
                <c:pt idx="160">
                  <c:v>2.5796755877289268</c:v>
                </c:pt>
                <c:pt idx="161">
                  <c:v>2.3306512080335917</c:v>
                </c:pt>
                <c:pt idx="162">
                  <c:v>2.0939011534160867</c:v>
                </c:pt>
                <c:pt idx="163">
                  <c:v>1.869503160361222</c:v>
                </c:pt>
                <c:pt idx="164">
                  <c:v>1.6575309263594136</c:v>
                </c:pt>
                <c:pt idx="165">
                  <c:v>1.4580540828411022</c:v>
                </c:pt>
                <c:pt idx="166">
                  <c:v>1.2711381696289195</c:v>
                </c:pt>
                <c:pt idx="167">
                  <c:v>1.0968446109131675</c:v>
                </c:pt>
                <c:pt idx="168">
                  <c:v>0.93523069275563153</c:v>
                </c:pt>
                <c:pt idx="169">
                  <c:v>0.7863495421262936</c:v>
                </c:pt>
                <c:pt idx="170">
                  <c:v>0.65025010747718504</c:v>
                </c:pt>
                <c:pt idx="171">
                  <c:v>0.5269771408571452</c:v>
                </c:pt>
                <c:pt idx="172">
                  <c:v>0.41657118157097073</c:v>
                </c:pt>
                <c:pt idx="173">
                  <c:v>0.31906854138592206</c:v>
                </c:pt>
                <c:pt idx="174">
                  <c:v>0.23450129128841013</c:v>
                </c:pt>
                <c:pt idx="175">
                  <c:v>0.16289724979325451</c:v>
                </c:pt>
                <c:pt idx="176">
                  <c:v>0.10427997280755537</c:v>
                </c:pt>
                <c:pt idx="177">
                  <c:v>5.8668745050992566E-2</c:v>
                </c:pt>
                <c:pt idx="178">
                  <c:v>2.6078573034091737E-2</c:v>
                </c:pt>
                <c:pt idx="179">
                  <c:v>6.5201795956128404E-3</c:v>
                </c:pt>
                <c:pt idx="180">
                  <c:v>0</c:v>
                </c:pt>
                <c:pt idx="181">
                  <c:v>6.5201795956128404E-3</c:v>
                </c:pt>
                <c:pt idx="182">
                  <c:v>2.6078573034091737E-2</c:v>
                </c:pt>
                <c:pt idx="183">
                  <c:v>5.8668745050992566E-2</c:v>
                </c:pt>
                <c:pt idx="184">
                  <c:v>0.10427997280755537</c:v>
                </c:pt>
                <c:pt idx="185">
                  <c:v>0.16289724979325451</c:v>
                </c:pt>
                <c:pt idx="186">
                  <c:v>0.23450129128841013</c:v>
                </c:pt>
                <c:pt idx="187">
                  <c:v>0.31906854138592206</c:v>
                </c:pt>
                <c:pt idx="188">
                  <c:v>0.41657118157097073</c:v>
                </c:pt>
                <c:pt idx="189">
                  <c:v>0.5269771408571452</c:v>
                </c:pt>
                <c:pt idx="190">
                  <c:v>0.65025010747718504</c:v>
                </c:pt>
                <c:pt idx="191">
                  <c:v>0.7863495421262936</c:v>
                </c:pt>
                <c:pt idx="192">
                  <c:v>0.93523069275563153</c:v>
                </c:pt>
                <c:pt idx="193">
                  <c:v>1.0968446109131675</c:v>
                </c:pt>
                <c:pt idx="194">
                  <c:v>1.2711381696289195</c:v>
                </c:pt>
                <c:pt idx="195">
                  <c:v>1.4580540828411022</c:v>
                </c:pt>
                <c:pt idx="196">
                  <c:v>1.6575309263594136</c:v>
                </c:pt>
                <c:pt idx="197">
                  <c:v>1.869503160361222</c:v>
                </c:pt>
                <c:pt idx="198">
                  <c:v>2.0939011534160867</c:v>
                </c:pt>
                <c:pt idx="199">
                  <c:v>2.3306512080335917</c:v>
                </c:pt>
                <c:pt idx="200">
                  <c:v>2.5796755877289268</c:v>
                </c:pt>
                <c:pt idx="201">
                  <c:v>2.8408925456002896</c:v>
                </c:pt>
                <c:pt idx="202">
                  <c:v>3.1142163544116022</c:v>
                </c:pt>
                <c:pt idx="203">
                  <c:v>3.3995573381735436</c:v>
                </c:pt>
                <c:pt idx="204">
                  <c:v>3.6968219052152493</c:v>
                </c:pt>
                <c:pt idx="205">
                  <c:v>4.0059125827385493</c:v>
                </c:pt>
                <c:pt idx="206">
                  <c:v>4.3267280528459358</c:v>
                </c:pt>
                <c:pt idx="207">
                  <c:v>4.6591631900327544</c:v>
                </c:pt>
                <c:pt idx="208">
                  <c:v>5.0031091001334733</c:v>
                </c:pt>
                <c:pt idx="209">
                  <c:v>5.3584531607112051</c:v>
                </c:pt>
                <c:pt idx="210">
                  <c:v>5.7250790628787307</c:v>
                </c:pt>
                <c:pt idx="211">
                  <c:v>6.1028668545387488</c:v>
                </c:pt>
                <c:pt idx="212">
                  <c:v>6.4916929850298795</c:v>
                </c:pt>
                <c:pt idx="213">
                  <c:v>6.8914303511644928</c:v>
                </c:pt>
                <c:pt idx="214">
                  <c:v>7.3019483446432067</c:v>
                </c:pt>
                <c:pt idx="215">
                  <c:v>7.7231129008300927</c:v>
                </c:pt>
                <c:pt idx="216">
                  <c:v>8.1547865488717175</c:v>
                </c:pt>
                <c:pt idx="217">
                  <c:v>8.5968284631419394</c:v>
                </c:pt>
                <c:pt idx="218">
                  <c:v>9.0490945159935663</c:v>
                </c:pt>
                <c:pt idx="219">
                  <c:v>9.5114373317967349</c:v>
                </c:pt>
                <c:pt idx="220">
                  <c:v>9.9837063422428631</c:v>
                </c:pt>
                <c:pt idx="221">
                  <c:v>10.465747842891728</c:v>
                </c:pt>
                <c:pt idx="222">
                  <c:v>10.957405050938357</c:v>
                </c:pt>
                <c:pt idx="223">
                  <c:v>11.458518164174798</c:v>
                </c:pt>
                <c:pt idx="224">
                  <c:v>11.968924421121034</c:v>
                </c:pt>
                <c:pt idx="225">
                  <c:v>12.488458162297762</c:v>
                </c:pt>
                <c:pt idx="226">
                  <c:v>13.016950892612581</c:v>
                </c:pt>
                <c:pt idx="227">
                  <c:v>13.554231344829955</c:v>
                </c:pt>
                <c:pt idx="228">
                  <c:v>14.100125544093885</c:v>
                </c:pt>
                <c:pt idx="229">
                  <c:v>14.654456873471004</c:v>
                </c:pt>
                <c:pt idx="230">
                  <c:v>15.217046140480422</c:v>
                </c:pt>
                <c:pt idx="231">
                  <c:v>15.787711644575534</c:v>
                </c:pt>
                <c:pt idx="232">
                  <c:v>16.366269245541478</c:v>
                </c:pt>
                <c:pt idx="233">
                  <c:v>16.952532432770806</c:v>
                </c:pt>
                <c:pt idx="234">
                  <c:v>17.546312395378653</c:v>
                </c:pt>
                <c:pt idx="235">
                  <c:v>18.147418093117324</c:v>
                </c:pt>
                <c:pt idx="236">
                  <c:v>18.755656328049248</c:v>
                </c:pt>
                <c:pt idx="237">
                  <c:v>19.370831816935791</c:v>
                </c:pt>
                <c:pt idx="238">
                  <c:v>19.992747264298544</c:v>
                </c:pt>
                <c:pt idx="239">
                  <c:v>20.62120343610842</c:v>
                </c:pt>
                <c:pt idx="240">
                  <c:v>21.255999234057057</c:v>
                </c:pt>
                <c:pt idx="241">
                  <c:v>21.896931770363899</c:v>
                </c:pt>
                <c:pt idx="242">
                  <c:v>22.5437964430715</c:v>
                </c:pt>
                <c:pt idx="243">
                  <c:v>23.196387011780828</c:v>
                </c:pt>
                <c:pt idx="244">
                  <c:v>23.854495673777553</c:v>
                </c:pt>
                <c:pt idx="245">
                  <c:v>24.517913140499683</c:v>
                </c:pt>
                <c:pt idx="246">
                  <c:v>25.186428714296355</c:v>
                </c:pt>
                <c:pt idx="247">
                  <c:v>25.859830365427111</c:v>
                </c:pt>
                <c:pt idx="248">
                  <c:v>26.537904809250808</c:v>
                </c:pt>
                <c:pt idx="249">
                  <c:v>27.220437583552812</c:v>
                </c:pt>
                <c:pt idx="250">
                  <c:v>27.907213125959291</c:v>
                </c:pt>
                <c:pt idx="251">
                  <c:v>28.598014851387255</c:v>
                </c:pt>
                <c:pt idx="252">
                  <c:v>29.292625229479142</c:v>
                </c:pt>
                <c:pt idx="253">
                  <c:v>29.990825861971206</c:v>
                </c:pt>
                <c:pt idx="254">
                  <c:v>30.692397559945007</c:v>
                </c:pt>
                <c:pt idx="255">
                  <c:v>31.397120420912103</c:v>
                </c:pt>
                <c:pt idx="256">
                  <c:v>32.104773905682684</c:v>
                </c:pt>
                <c:pt idx="257">
                  <c:v>32.81513691496945</c:v>
                </c:pt>
                <c:pt idx="258">
                  <c:v>33.527987865679179</c:v>
                </c:pt>
                <c:pt idx="259">
                  <c:v>34.243104766845434</c:v>
                </c:pt>
                <c:pt idx="260">
                  <c:v>34.960265295156795</c:v>
                </c:pt>
                <c:pt idx="261">
                  <c:v>35.679246870036742</c:v>
                </c:pt>
                <c:pt idx="262">
                  <c:v>36.399826728232192</c:v>
                </c:pt>
                <c:pt idx="263">
                  <c:v>37.12178199786959</c:v>
                </c:pt>
                <c:pt idx="264">
                  <c:v>37.844889771938995</c:v>
                </c:pt>
                <c:pt idx="265">
                  <c:v>38.568927181168164</c:v>
                </c:pt>
                <c:pt idx="266">
                  <c:v>39.293671466250629</c:v>
                </c:pt>
                <c:pt idx="267">
                  <c:v>40.018900049393579</c:v>
                </c:pt>
                <c:pt idx="268">
                  <c:v>40.744390605153434</c:v>
                </c:pt>
                <c:pt idx="269">
                  <c:v>41.469921130528661</c:v>
                </c:pt>
                <c:pt idx="270">
                  <c:v>42.195270014282173</c:v>
                </c:pt>
                <c:pt idx="271">
                  <c:v>42.92021610546692</c:v>
                </c:pt>
                <c:pt idx="272">
                  <c:v>43.644538781131267</c:v>
                </c:pt>
                <c:pt idx="273">
                  <c:v>44.368018013182215</c:v>
                </c:pt>
                <c:pt idx="274">
                  <c:v>45.09043443438744</c:v>
                </c:pt>
                <c:pt idx="275">
                  <c:v>45.811569403498552</c:v>
                </c:pt>
                <c:pt idx="276">
                  <c:v>46.531205069480997</c:v>
                </c:pt>
                <c:pt idx="277">
                  <c:v>47.249124434837341</c:v>
                </c:pt>
                <c:pt idx="278">
                  <c:v>47.965111418013628</c:v>
                </c:pt>
                <c:pt idx="279">
                  <c:v>48.67895091487992</c:v>
                </c:pt>
                <c:pt idx="280">
                  <c:v>49.390428859278707</c:v>
                </c:pt>
                <c:pt idx="281">
                  <c:v>50.099332282636311</c:v>
                </c:pt>
                <c:pt idx="282">
                  <c:v>50.805449372634982</c:v>
                </c:pt>
                <c:pt idx="283">
                  <c:v>51.508569530944627</c:v>
                </c:pt>
                <c:pt idx="284">
                  <c:v>52.208483430015072</c:v>
                </c:pt>
                <c:pt idx="285">
                  <c:v>52.904983068931571</c:v>
                </c:pt>
                <c:pt idx="286">
                  <c:v>53.597861828337628</c:v>
                </c:pt>
                <c:pt idx="287">
                  <c:v>54.286914524430635</c:v>
                </c:pt>
                <c:pt idx="288">
                  <c:v>54.971937462037275</c:v>
                </c:pt>
                <c:pt idx="289">
                  <c:v>55.652728486776972</c:v>
                </c:pt>
                <c:pt idx="290">
                  <c:v>56.329087036322363</c:v>
                </c:pt>
                <c:pt idx="291">
                  <c:v>57.000814190767265</c:v>
                </c:pt>
                <c:pt idx="292">
                  <c:v>57.667712722113087</c:v>
                </c:pt>
                <c:pt idx="293">
                  <c:v>58.329587142885764</c:v>
                </c:pt>
                <c:pt idx="294">
                  <c:v>58.986243753895351</c:v>
                </c:pt>
                <c:pt idx="295">
                  <c:v>59.637490691151804</c:v>
                </c:pt>
                <c:pt idx="296">
                  <c:v>60.283137971949884</c:v>
                </c:pt>
                <c:pt idx="297">
                  <c:v>60.92299754013716</c:v>
                </c:pt>
                <c:pt idx="298">
                  <c:v>61.556883310579032</c:v>
                </c:pt>
                <c:pt idx="299">
                  <c:v>62.184611212834511</c:v>
                </c:pt>
                <c:pt idx="300">
                  <c:v>62.805999234057047</c:v>
                </c:pt>
                <c:pt idx="301">
                  <c:v>63.420867461133923</c:v>
                </c:pt>
                <c:pt idx="302">
                  <c:v>64.029038122077864</c:v>
                </c:pt>
                <c:pt idx="303">
                  <c:v>64.630335626684541</c:v>
                </c:pt>
                <c:pt idx="304">
                  <c:v>65.224586606468293</c:v>
                </c:pt>
                <c:pt idx="305">
                  <c:v>65.811619953889249</c:v>
                </c:pt>
                <c:pt idx="306">
                  <c:v>66.39126686088315</c:v>
                </c:pt>
                <c:pt idx="307">
                  <c:v>66.963360856706032</c:v>
                </c:pt>
                <c:pt idx="308">
                  <c:v>67.527737845103672</c:v>
                </c:pt>
                <c:pt idx="309">
                  <c:v>68.084236140817026</c:v>
                </c:pt>
                <c:pt idx="310">
                  <c:v>68.632696505431838</c:v>
                </c:pt>
                <c:pt idx="311">
                  <c:v>69.172962182582168</c:v>
                </c:pt>
                <c:pt idx="312">
                  <c:v>69.704878932514987</c:v>
                </c:pt>
                <c:pt idx="313">
                  <c:v>70.228295066023577</c:v>
                </c:pt>
                <c:pt idx="314">
                  <c:v>70.743061477755248</c:v>
                </c:pt>
                <c:pt idx="315">
                  <c:v>71.249031678899854</c:v>
                </c:pt>
                <c:pt idx="316">
                  <c:v>71.746061829262942</c:v>
                </c:pt>
                <c:pt idx="317">
                  <c:v>72.234010768727856</c:v>
                </c:pt>
                <c:pt idx="318">
                  <c:v>72.712740048109808</c:v>
                </c:pt>
                <c:pt idx="319">
                  <c:v>73.182113959404077</c:v>
                </c:pt>
                <c:pt idx="320">
                  <c:v>73.641999565429927</c:v>
                </c:pt>
                <c:pt idx="321">
                  <c:v>74.09226672887101</c:v>
                </c:pt>
                <c:pt idx="322">
                  <c:v>74.532788140712142</c:v>
                </c:pt>
                <c:pt idx="323">
                  <c:v>74.963439348071972</c:v>
                </c:pt>
                <c:pt idx="324">
                  <c:v>75.384098781429842</c:v>
                </c:pt>
                <c:pt idx="325">
                  <c:v>75.794647781245303</c:v>
                </c:pt>
                <c:pt idx="326">
                  <c:v>76.194970623967166</c:v>
                </c:pt>
                <c:pt idx="327">
                  <c:v>76.584954547429234</c:v>
                </c:pt>
                <c:pt idx="328">
                  <c:v>76.964489775628863</c:v>
                </c:pt>
                <c:pt idx="329">
                  <c:v>77.333469542884259</c:v>
                </c:pt>
                <c:pt idx="330">
                  <c:v>77.691790117365585</c:v>
                </c:pt>
                <c:pt idx="331">
                  <c:v>78.039350823994994</c:v>
                </c:pt>
                <c:pt idx="332">
                  <c:v>78.376054066710296</c:v>
                </c:pt>
                <c:pt idx="333">
                  <c:v>78.701805350086119</c:v>
                </c:pt>
                <c:pt idx="334">
                  <c:v>79.016513300306713</c:v>
                </c:pt>
                <c:pt idx="335">
                  <c:v>79.320089685484163</c:v>
                </c:pt>
                <c:pt idx="336">
                  <c:v>79.612449435315369</c:v>
                </c:pt>
                <c:pt idx="337">
                  <c:v>79.893510660071342</c:v>
                </c:pt>
                <c:pt idx="338">
                  <c:v>80.163194668911629</c:v>
                </c:pt>
                <c:pt idx="339">
                  <c:v>80.42142598751775</c:v>
                </c:pt>
                <c:pt idx="340">
                  <c:v>80.668132375037914</c:v>
                </c:pt>
                <c:pt idx="341">
                  <c:v>80.903244840336825</c:v>
                </c:pt>
                <c:pt idx="342">
                  <c:v>81.126697657543346</c:v>
                </c:pt>
                <c:pt idx="343">
                  <c:v>81.338428380889454</c:v>
                </c:pt>
                <c:pt idx="344">
                  <c:v>81.538377858833712</c:v>
                </c:pt>
                <c:pt idx="345">
                  <c:v>81.726490247462664</c:v>
                </c:pt>
                <c:pt idx="346">
                  <c:v>81.90271302316421</c:v>
                </c:pt>
                <c:pt idx="347">
                  <c:v>82.06699699456621</c:v>
                </c:pt>
                <c:pt idx="348">
                  <c:v>82.219296313734873</c:v>
                </c:pt>
                <c:pt idx="349">
                  <c:v>82.359568486627168</c:v>
                </c:pt>
                <c:pt idx="350">
                  <c:v>82.48777438279167</c:v>
                </c:pt>
                <c:pt idx="351">
                  <c:v>82.603878244313094</c:v>
                </c:pt>
                <c:pt idx="352">
                  <c:v>82.707847693995461</c:v>
                </c:pt>
                <c:pt idx="353">
                  <c:v>82.799653742779782</c:v>
                </c:pt>
                <c:pt idx="354">
                  <c:v>82.879270796391921</c:v>
                </c:pt>
                <c:pt idx="355">
                  <c:v>82.946676661217296</c:v>
                </c:pt>
                <c:pt idx="356">
                  <c:v>83.001852549398947</c:v>
                </c:pt>
                <c:pt idx="357">
                  <c:v>83.044783083156062</c:v>
                </c:pt>
                <c:pt idx="358">
                  <c:v>83.075456298320944</c:v>
                </c:pt>
                <c:pt idx="359">
                  <c:v>83.093863647091723</c:v>
                </c:pt>
                <c:pt idx="360">
                  <c:v>83.1</c:v>
                </c:pt>
              </c:numCache>
            </c:numRef>
          </c:val>
          <c:smooth val="0"/>
          <c:extLst>
            <c:ext xmlns:c16="http://schemas.microsoft.com/office/drawing/2014/chart" uri="{C3380CC4-5D6E-409C-BE32-E72D297353CC}">
              <c16:uniqueId val="{00000000-0019-493C-864C-158CAE2CC9E8}"/>
            </c:ext>
          </c:extLst>
        </c:ser>
        <c:ser>
          <c:idx val="1"/>
          <c:order val="1"/>
          <c:tx>
            <c:v>Inlet</c:v>
          </c:tx>
          <c:spPr>
            <a:ln w="28575" cap="rnd">
              <a:solidFill>
                <a:schemeClr val="accent2"/>
              </a:solidFill>
              <a:round/>
            </a:ln>
            <a:effectLst/>
          </c:spPr>
          <c:marker>
            <c:symbol val="none"/>
          </c:marker>
          <c:val>
            <c:numRef>
              <c:f>'Part 1'!$AR$4:$AR$364</c:f>
              <c:numCache>
                <c:formatCode>General</c:formatCode>
                <c:ptCount val="361"/>
                <c:pt idx="0">
                  <c:v>9.32</c:v>
                </c:pt>
                <c:pt idx="1">
                  <c:v>9.36</c:v>
                </c:pt>
                <c:pt idx="2">
                  <c:v>9.35</c:v>
                </c:pt>
                <c:pt idx="3">
                  <c:v>9.27</c:v>
                </c:pt>
                <c:pt idx="4">
                  <c:v>9.1300000000000008</c:v>
                </c:pt>
                <c:pt idx="5">
                  <c:v>8.99</c:v>
                </c:pt>
                <c:pt idx="6">
                  <c:v>8.74</c:v>
                </c:pt>
                <c:pt idx="7">
                  <c:v>8.4700000000000006</c:v>
                </c:pt>
                <c:pt idx="8">
                  <c:v>8.16</c:v>
                </c:pt>
                <c:pt idx="9">
                  <c:v>7.85</c:v>
                </c:pt>
                <c:pt idx="10">
                  <c:v>7.53</c:v>
                </c:pt>
                <c:pt idx="11">
                  <c:v>7.17</c:v>
                </c:pt>
                <c:pt idx="12">
                  <c:v>6.85</c:v>
                </c:pt>
                <c:pt idx="13">
                  <c:v>6.5</c:v>
                </c:pt>
                <c:pt idx="14">
                  <c:v>6.18</c:v>
                </c:pt>
                <c:pt idx="15">
                  <c:v>5.9</c:v>
                </c:pt>
                <c:pt idx="16">
                  <c:v>5.59</c:v>
                </c:pt>
                <c:pt idx="17">
                  <c:v>5.26</c:v>
                </c:pt>
                <c:pt idx="18">
                  <c:v>5</c:v>
                </c:pt>
                <c:pt idx="19">
                  <c:v>4.78</c:v>
                </c:pt>
                <c:pt idx="20">
                  <c:v>4.46</c:v>
                </c:pt>
                <c:pt idx="21">
                  <c:v>4.2300000000000004</c:v>
                </c:pt>
                <c:pt idx="22">
                  <c:v>4</c:v>
                </c:pt>
                <c:pt idx="23">
                  <c:v>3.77</c:v>
                </c:pt>
                <c:pt idx="24">
                  <c:v>3.66</c:v>
                </c:pt>
                <c:pt idx="25">
                  <c:v>3.36</c:v>
                </c:pt>
                <c:pt idx="26">
                  <c:v>3.15</c:v>
                </c:pt>
                <c:pt idx="27">
                  <c:v>2.99</c:v>
                </c:pt>
                <c:pt idx="28">
                  <c:v>2.79</c:v>
                </c:pt>
                <c:pt idx="29">
                  <c:v>2.63</c:v>
                </c:pt>
                <c:pt idx="30">
                  <c:v>2.4700000000000002</c:v>
                </c:pt>
                <c:pt idx="31">
                  <c:v>2.29</c:v>
                </c:pt>
                <c:pt idx="32">
                  <c:v>2.17</c:v>
                </c:pt>
                <c:pt idx="33">
                  <c:v>2.04</c:v>
                </c:pt>
                <c:pt idx="34">
                  <c:v>1.92</c:v>
                </c:pt>
                <c:pt idx="35">
                  <c:v>1.8</c:v>
                </c:pt>
                <c:pt idx="36">
                  <c:v>1.67</c:v>
                </c:pt>
                <c:pt idx="37">
                  <c:v>1.56</c:v>
                </c:pt>
                <c:pt idx="38">
                  <c:v>1.46</c:v>
                </c:pt>
                <c:pt idx="39">
                  <c:v>1.36</c:v>
                </c:pt>
                <c:pt idx="40">
                  <c:v>1.28</c:v>
                </c:pt>
                <c:pt idx="41">
                  <c:v>1.19</c:v>
                </c:pt>
                <c:pt idx="42">
                  <c:v>1.1200000000000001</c:v>
                </c:pt>
                <c:pt idx="43">
                  <c:v>1.05</c:v>
                </c:pt>
                <c:pt idx="44">
                  <c:v>0.98</c:v>
                </c:pt>
                <c:pt idx="45">
                  <c:v>0.92</c:v>
                </c:pt>
                <c:pt idx="46">
                  <c:v>0.86</c:v>
                </c:pt>
                <c:pt idx="47">
                  <c:v>0.82</c:v>
                </c:pt>
                <c:pt idx="48">
                  <c:v>0.76</c:v>
                </c:pt>
                <c:pt idx="49">
                  <c:v>0.72</c:v>
                </c:pt>
                <c:pt idx="50">
                  <c:v>0.69</c:v>
                </c:pt>
                <c:pt idx="51">
                  <c:v>0.65</c:v>
                </c:pt>
                <c:pt idx="52">
                  <c:v>0.62</c:v>
                </c:pt>
                <c:pt idx="53">
                  <c:v>0.59</c:v>
                </c:pt>
                <c:pt idx="54">
                  <c:v>0.56999999999999995</c:v>
                </c:pt>
                <c:pt idx="55">
                  <c:v>0.55000000000000004</c:v>
                </c:pt>
                <c:pt idx="56">
                  <c:v>0.53</c:v>
                </c:pt>
                <c:pt idx="57">
                  <c:v>0.51</c:v>
                </c:pt>
                <c:pt idx="58">
                  <c:v>0.49</c:v>
                </c:pt>
                <c:pt idx="59">
                  <c:v>0.47</c:v>
                </c:pt>
                <c:pt idx="60">
                  <c:v>0.45</c:v>
                </c:pt>
                <c:pt idx="61">
                  <c:v>0.43</c:v>
                </c:pt>
                <c:pt idx="62">
                  <c:v>0.41</c:v>
                </c:pt>
                <c:pt idx="63">
                  <c:v>0.39</c:v>
                </c:pt>
                <c:pt idx="64">
                  <c:v>0.37</c:v>
                </c:pt>
                <c:pt idx="65">
                  <c:v>0.35</c:v>
                </c:pt>
                <c:pt idx="66">
                  <c:v>0.33</c:v>
                </c:pt>
                <c:pt idx="67">
                  <c:v>0.31</c:v>
                </c:pt>
                <c:pt idx="68">
                  <c:v>0.3</c:v>
                </c:pt>
                <c:pt idx="69">
                  <c:v>0.28000000000000003</c:v>
                </c:pt>
                <c:pt idx="70">
                  <c:v>0.26</c:v>
                </c:pt>
                <c:pt idx="71">
                  <c:v>0.24</c:v>
                </c:pt>
                <c:pt idx="72">
                  <c:v>0.22</c:v>
                </c:pt>
                <c:pt idx="73">
                  <c:v>0.2</c:v>
                </c:pt>
                <c:pt idx="74">
                  <c:v>0.18</c:v>
                </c:pt>
                <c:pt idx="75">
                  <c:v>0.16</c:v>
                </c:pt>
                <c:pt idx="76">
                  <c:v>0.15</c:v>
                </c:pt>
                <c:pt idx="77">
                  <c:v>0.13</c:v>
                </c:pt>
                <c:pt idx="78">
                  <c:v>0.12</c:v>
                </c:pt>
                <c:pt idx="79">
                  <c:v>0.11</c:v>
                </c:pt>
                <c:pt idx="80">
                  <c:v>0.1</c:v>
                </c:pt>
                <c:pt idx="81">
                  <c:v>0.09</c:v>
                </c:pt>
                <c:pt idx="82">
                  <c:v>0.09</c:v>
                </c:pt>
                <c:pt idx="83">
                  <c:v>0.08</c:v>
                </c:pt>
                <c:pt idx="84">
                  <c:v>0.08</c:v>
                </c:pt>
                <c:pt idx="85">
                  <c:v>0.08</c:v>
                </c:pt>
                <c:pt idx="86">
                  <c:v>0.08</c:v>
                </c:pt>
                <c:pt idx="87">
                  <c:v>0.08</c:v>
                </c:pt>
                <c:pt idx="88">
                  <c:v>0.08</c:v>
                </c:pt>
                <c:pt idx="89">
                  <c:v>7.0000000000000007E-2</c:v>
                </c:pt>
                <c:pt idx="90">
                  <c:v>7.0000000000000007E-2</c:v>
                </c:pt>
                <c:pt idx="91">
                  <c:v>7.0000000000000007E-2</c:v>
                </c:pt>
                <c:pt idx="92">
                  <c:v>7.0000000000000007E-2</c:v>
                </c:pt>
                <c:pt idx="93">
                  <c:v>0.06</c:v>
                </c:pt>
                <c:pt idx="94">
                  <c:v>0.06</c:v>
                </c:pt>
                <c:pt idx="95">
                  <c:v>0.06</c:v>
                </c:pt>
                <c:pt idx="96">
                  <c:v>0.06</c:v>
                </c:pt>
                <c:pt idx="97">
                  <c:v>0.05</c:v>
                </c:pt>
                <c:pt idx="98">
                  <c:v>0.05</c:v>
                </c:pt>
                <c:pt idx="99">
                  <c:v>0.05</c:v>
                </c:pt>
                <c:pt idx="100">
                  <c:v>0.05</c:v>
                </c:pt>
                <c:pt idx="101">
                  <c:v>0.05</c:v>
                </c:pt>
                <c:pt idx="102">
                  <c:v>0.04</c:v>
                </c:pt>
                <c:pt idx="103">
                  <c:v>0.04</c:v>
                </c:pt>
                <c:pt idx="104">
                  <c:v>0.04</c:v>
                </c:pt>
                <c:pt idx="105">
                  <c:v>0.03</c:v>
                </c:pt>
                <c:pt idx="106">
                  <c:v>0.03</c:v>
                </c:pt>
                <c:pt idx="107">
                  <c:v>0.03</c:v>
                </c:pt>
                <c:pt idx="108">
                  <c:v>0.02</c:v>
                </c:pt>
                <c:pt idx="109">
                  <c:v>0.02</c:v>
                </c:pt>
                <c:pt idx="110">
                  <c:v>0.02</c:v>
                </c:pt>
                <c:pt idx="111">
                  <c:v>0.01</c:v>
                </c:pt>
                <c:pt idx="112">
                  <c:v>0.01</c:v>
                </c:pt>
                <c:pt idx="113">
                  <c:v>0.01</c:v>
                </c:pt>
                <c:pt idx="114">
                  <c:v>0.01</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0.01</c:v>
                </c:pt>
                <c:pt idx="183">
                  <c:v>0.01</c:v>
                </c:pt>
                <c:pt idx="184">
                  <c:v>0.01</c:v>
                </c:pt>
                <c:pt idx="185">
                  <c:v>0.01</c:v>
                </c:pt>
                <c:pt idx="186">
                  <c:v>0.02</c:v>
                </c:pt>
                <c:pt idx="187">
                  <c:v>0.02</c:v>
                </c:pt>
                <c:pt idx="188">
                  <c:v>0.02</c:v>
                </c:pt>
                <c:pt idx="189">
                  <c:v>0.03</c:v>
                </c:pt>
                <c:pt idx="190">
                  <c:v>0.03</c:v>
                </c:pt>
                <c:pt idx="191">
                  <c:v>0.03</c:v>
                </c:pt>
                <c:pt idx="192">
                  <c:v>0.04</c:v>
                </c:pt>
                <c:pt idx="193">
                  <c:v>0.04</c:v>
                </c:pt>
                <c:pt idx="194">
                  <c:v>0.04</c:v>
                </c:pt>
                <c:pt idx="195">
                  <c:v>0.04</c:v>
                </c:pt>
                <c:pt idx="196">
                  <c:v>0.05</c:v>
                </c:pt>
                <c:pt idx="197">
                  <c:v>0.05</c:v>
                </c:pt>
                <c:pt idx="198">
                  <c:v>0.06</c:v>
                </c:pt>
                <c:pt idx="199">
                  <c:v>0.06</c:v>
                </c:pt>
                <c:pt idx="200">
                  <c:v>0.06</c:v>
                </c:pt>
                <c:pt idx="201">
                  <c:v>7.0000000000000007E-2</c:v>
                </c:pt>
                <c:pt idx="202">
                  <c:v>7.0000000000000007E-2</c:v>
                </c:pt>
                <c:pt idx="203">
                  <c:v>7.0000000000000007E-2</c:v>
                </c:pt>
                <c:pt idx="204">
                  <c:v>0.08</c:v>
                </c:pt>
                <c:pt idx="205">
                  <c:v>0.08</c:v>
                </c:pt>
                <c:pt idx="206">
                  <c:v>0.08</c:v>
                </c:pt>
                <c:pt idx="207">
                  <c:v>0.09</c:v>
                </c:pt>
                <c:pt idx="208">
                  <c:v>0.09</c:v>
                </c:pt>
                <c:pt idx="209">
                  <c:v>0.1</c:v>
                </c:pt>
                <c:pt idx="210">
                  <c:v>0.1</c:v>
                </c:pt>
                <c:pt idx="211">
                  <c:v>0.11</c:v>
                </c:pt>
                <c:pt idx="212">
                  <c:v>0.11</c:v>
                </c:pt>
                <c:pt idx="213">
                  <c:v>0.11</c:v>
                </c:pt>
                <c:pt idx="214">
                  <c:v>0.12</c:v>
                </c:pt>
                <c:pt idx="215">
                  <c:v>0.12</c:v>
                </c:pt>
                <c:pt idx="216">
                  <c:v>0.12</c:v>
                </c:pt>
                <c:pt idx="217">
                  <c:v>0.13</c:v>
                </c:pt>
                <c:pt idx="218">
                  <c:v>0.13</c:v>
                </c:pt>
                <c:pt idx="219">
                  <c:v>0.13</c:v>
                </c:pt>
                <c:pt idx="220">
                  <c:v>0.14000000000000001</c:v>
                </c:pt>
                <c:pt idx="221">
                  <c:v>0.14000000000000001</c:v>
                </c:pt>
                <c:pt idx="222">
                  <c:v>0.14000000000000001</c:v>
                </c:pt>
                <c:pt idx="223">
                  <c:v>0.15</c:v>
                </c:pt>
                <c:pt idx="224">
                  <c:v>0.15</c:v>
                </c:pt>
                <c:pt idx="225">
                  <c:v>0.15</c:v>
                </c:pt>
                <c:pt idx="226">
                  <c:v>0.16</c:v>
                </c:pt>
                <c:pt idx="227">
                  <c:v>0.16</c:v>
                </c:pt>
                <c:pt idx="228">
                  <c:v>0.17</c:v>
                </c:pt>
                <c:pt idx="229">
                  <c:v>0.17</c:v>
                </c:pt>
                <c:pt idx="230">
                  <c:v>0.18</c:v>
                </c:pt>
                <c:pt idx="231">
                  <c:v>0.18</c:v>
                </c:pt>
                <c:pt idx="232">
                  <c:v>0.18</c:v>
                </c:pt>
                <c:pt idx="233">
                  <c:v>0.19</c:v>
                </c:pt>
                <c:pt idx="234">
                  <c:v>0.19</c:v>
                </c:pt>
                <c:pt idx="235">
                  <c:v>0.19</c:v>
                </c:pt>
                <c:pt idx="236">
                  <c:v>0.19</c:v>
                </c:pt>
                <c:pt idx="237">
                  <c:v>0.2</c:v>
                </c:pt>
                <c:pt idx="238">
                  <c:v>0.2</c:v>
                </c:pt>
                <c:pt idx="239">
                  <c:v>0.2</c:v>
                </c:pt>
                <c:pt idx="240">
                  <c:v>0.21</c:v>
                </c:pt>
                <c:pt idx="241">
                  <c:v>0.21</c:v>
                </c:pt>
                <c:pt idx="242">
                  <c:v>0.21</c:v>
                </c:pt>
                <c:pt idx="243">
                  <c:v>0.22</c:v>
                </c:pt>
                <c:pt idx="244">
                  <c:v>0.22</c:v>
                </c:pt>
                <c:pt idx="245">
                  <c:v>0.22</c:v>
                </c:pt>
                <c:pt idx="246">
                  <c:v>0.22</c:v>
                </c:pt>
                <c:pt idx="247">
                  <c:v>0.23</c:v>
                </c:pt>
                <c:pt idx="248">
                  <c:v>0.23</c:v>
                </c:pt>
                <c:pt idx="249">
                  <c:v>0.23</c:v>
                </c:pt>
                <c:pt idx="250">
                  <c:v>0.23</c:v>
                </c:pt>
                <c:pt idx="251">
                  <c:v>0.24</c:v>
                </c:pt>
                <c:pt idx="252">
                  <c:v>0.24</c:v>
                </c:pt>
                <c:pt idx="253">
                  <c:v>0.24</c:v>
                </c:pt>
                <c:pt idx="254">
                  <c:v>0.24</c:v>
                </c:pt>
                <c:pt idx="255">
                  <c:v>0.25</c:v>
                </c:pt>
                <c:pt idx="256">
                  <c:v>0.25</c:v>
                </c:pt>
                <c:pt idx="257">
                  <c:v>0.25</c:v>
                </c:pt>
                <c:pt idx="258">
                  <c:v>0.25</c:v>
                </c:pt>
                <c:pt idx="259">
                  <c:v>0.25</c:v>
                </c:pt>
                <c:pt idx="260">
                  <c:v>0.25</c:v>
                </c:pt>
                <c:pt idx="261">
                  <c:v>0.26</c:v>
                </c:pt>
                <c:pt idx="262">
                  <c:v>0.26</c:v>
                </c:pt>
                <c:pt idx="263">
                  <c:v>0.26</c:v>
                </c:pt>
                <c:pt idx="264">
                  <c:v>0.26</c:v>
                </c:pt>
                <c:pt idx="265">
                  <c:v>0.26</c:v>
                </c:pt>
                <c:pt idx="266">
                  <c:v>0.26</c:v>
                </c:pt>
                <c:pt idx="267">
                  <c:v>0.26</c:v>
                </c:pt>
                <c:pt idx="268">
                  <c:v>0.27</c:v>
                </c:pt>
                <c:pt idx="269">
                  <c:v>0.27</c:v>
                </c:pt>
                <c:pt idx="270">
                  <c:v>0.27</c:v>
                </c:pt>
                <c:pt idx="271">
                  <c:v>0.27</c:v>
                </c:pt>
                <c:pt idx="272">
                  <c:v>0.27</c:v>
                </c:pt>
                <c:pt idx="273">
                  <c:v>0.27</c:v>
                </c:pt>
                <c:pt idx="274">
                  <c:v>0.27</c:v>
                </c:pt>
                <c:pt idx="275">
                  <c:v>0.27</c:v>
                </c:pt>
                <c:pt idx="276">
                  <c:v>0.27</c:v>
                </c:pt>
                <c:pt idx="277">
                  <c:v>0.27</c:v>
                </c:pt>
                <c:pt idx="278">
                  <c:v>0.27</c:v>
                </c:pt>
                <c:pt idx="279">
                  <c:v>0.27</c:v>
                </c:pt>
                <c:pt idx="280">
                  <c:v>0.28000000000000003</c:v>
                </c:pt>
                <c:pt idx="281">
                  <c:v>0.28000000000000003</c:v>
                </c:pt>
                <c:pt idx="282">
                  <c:v>0.28000000000000003</c:v>
                </c:pt>
                <c:pt idx="283">
                  <c:v>0.28000000000000003</c:v>
                </c:pt>
                <c:pt idx="284">
                  <c:v>0.28999999999999998</c:v>
                </c:pt>
                <c:pt idx="285">
                  <c:v>0.3</c:v>
                </c:pt>
                <c:pt idx="286">
                  <c:v>0.31</c:v>
                </c:pt>
                <c:pt idx="287">
                  <c:v>0.32</c:v>
                </c:pt>
                <c:pt idx="288">
                  <c:v>0.33</c:v>
                </c:pt>
                <c:pt idx="289">
                  <c:v>0.35</c:v>
                </c:pt>
                <c:pt idx="290">
                  <c:v>0.36</c:v>
                </c:pt>
                <c:pt idx="291">
                  <c:v>0.38</c:v>
                </c:pt>
                <c:pt idx="292">
                  <c:v>0.39</c:v>
                </c:pt>
                <c:pt idx="293">
                  <c:v>0.41</c:v>
                </c:pt>
                <c:pt idx="294">
                  <c:v>0.43</c:v>
                </c:pt>
                <c:pt idx="295">
                  <c:v>0.44</c:v>
                </c:pt>
                <c:pt idx="296">
                  <c:v>0.46</c:v>
                </c:pt>
                <c:pt idx="297">
                  <c:v>0.47</c:v>
                </c:pt>
                <c:pt idx="298">
                  <c:v>0.49</c:v>
                </c:pt>
                <c:pt idx="299">
                  <c:v>0.5</c:v>
                </c:pt>
                <c:pt idx="300">
                  <c:v>0.52</c:v>
                </c:pt>
                <c:pt idx="301">
                  <c:v>0.54</c:v>
                </c:pt>
                <c:pt idx="302">
                  <c:v>0.55000000000000004</c:v>
                </c:pt>
                <c:pt idx="303">
                  <c:v>0.56999999999999995</c:v>
                </c:pt>
                <c:pt idx="304">
                  <c:v>0.59</c:v>
                </c:pt>
                <c:pt idx="305">
                  <c:v>0.61</c:v>
                </c:pt>
                <c:pt idx="306">
                  <c:v>0.62</c:v>
                </c:pt>
                <c:pt idx="307">
                  <c:v>0.65</c:v>
                </c:pt>
                <c:pt idx="308">
                  <c:v>0.68</c:v>
                </c:pt>
                <c:pt idx="309">
                  <c:v>0.7</c:v>
                </c:pt>
                <c:pt idx="310">
                  <c:v>0.73</c:v>
                </c:pt>
                <c:pt idx="311">
                  <c:v>0.77</c:v>
                </c:pt>
                <c:pt idx="312">
                  <c:v>0.82</c:v>
                </c:pt>
                <c:pt idx="313">
                  <c:v>0.86</c:v>
                </c:pt>
                <c:pt idx="314">
                  <c:v>0.92</c:v>
                </c:pt>
                <c:pt idx="315">
                  <c:v>0.98</c:v>
                </c:pt>
                <c:pt idx="316">
                  <c:v>1.04</c:v>
                </c:pt>
                <c:pt idx="317">
                  <c:v>1.1200000000000001</c:v>
                </c:pt>
                <c:pt idx="318">
                  <c:v>1.21</c:v>
                </c:pt>
                <c:pt idx="319">
                  <c:v>1.29</c:v>
                </c:pt>
                <c:pt idx="320">
                  <c:v>1.36</c:v>
                </c:pt>
                <c:pt idx="321">
                  <c:v>1.44</c:v>
                </c:pt>
                <c:pt idx="322">
                  <c:v>1.54</c:v>
                </c:pt>
                <c:pt idx="323">
                  <c:v>1.64</c:v>
                </c:pt>
                <c:pt idx="324">
                  <c:v>1.75</c:v>
                </c:pt>
                <c:pt idx="325">
                  <c:v>1.86</c:v>
                </c:pt>
                <c:pt idx="326">
                  <c:v>1.98</c:v>
                </c:pt>
                <c:pt idx="327">
                  <c:v>2.1</c:v>
                </c:pt>
                <c:pt idx="328">
                  <c:v>2.2200000000000002</c:v>
                </c:pt>
                <c:pt idx="329">
                  <c:v>2.3199999999999998</c:v>
                </c:pt>
                <c:pt idx="330">
                  <c:v>2.46</c:v>
                </c:pt>
                <c:pt idx="331">
                  <c:v>2.68</c:v>
                </c:pt>
                <c:pt idx="332">
                  <c:v>2.79</c:v>
                </c:pt>
                <c:pt idx="333">
                  <c:v>2.98</c:v>
                </c:pt>
                <c:pt idx="334">
                  <c:v>3.09</c:v>
                </c:pt>
                <c:pt idx="335">
                  <c:v>3.27</c:v>
                </c:pt>
                <c:pt idx="336">
                  <c:v>3.46</c:v>
                </c:pt>
                <c:pt idx="337">
                  <c:v>3.63</c:v>
                </c:pt>
                <c:pt idx="338">
                  <c:v>3.82</c:v>
                </c:pt>
                <c:pt idx="339">
                  <c:v>4.0199999999999996</c:v>
                </c:pt>
                <c:pt idx="340">
                  <c:v>4.2300000000000004</c:v>
                </c:pt>
                <c:pt idx="341">
                  <c:v>4.45</c:v>
                </c:pt>
                <c:pt idx="342">
                  <c:v>4.68</c:v>
                </c:pt>
                <c:pt idx="343">
                  <c:v>4.9000000000000004</c:v>
                </c:pt>
                <c:pt idx="344">
                  <c:v>5.15</c:v>
                </c:pt>
                <c:pt idx="345">
                  <c:v>5.37</c:v>
                </c:pt>
                <c:pt idx="346">
                  <c:v>5.69</c:v>
                </c:pt>
                <c:pt idx="347">
                  <c:v>5.89</c:v>
                </c:pt>
                <c:pt idx="348">
                  <c:v>6.15</c:v>
                </c:pt>
                <c:pt idx="349">
                  <c:v>6.45</c:v>
                </c:pt>
                <c:pt idx="350">
                  <c:v>6.75</c:v>
                </c:pt>
                <c:pt idx="351">
                  <c:v>6.98</c:v>
                </c:pt>
                <c:pt idx="352">
                  <c:v>7.29</c:v>
                </c:pt>
                <c:pt idx="353">
                  <c:v>7.6</c:v>
                </c:pt>
                <c:pt idx="354">
                  <c:v>7.89</c:v>
                </c:pt>
                <c:pt idx="355">
                  <c:v>8.16</c:v>
                </c:pt>
                <c:pt idx="356">
                  <c:v>8.43</c:v>
                </c:pt>
                <c:pt idx="357">
                  <c:v>8.75</c:v>
                </c:pt>
                <c:pt idx="358">
                  <c:v>9</c:v>
                </c:pt>
                <c:pt idx="359">
                  <c:v>9.18</c:v>
                </c:pt>
                <c:pt idx="360">
                  <c:v>9.26</c:v>
                </c:pt>
              </c:numCache>
            </c:numRef>
          </c:val>
          <c:smooth val="0"/>
          <c:extLst>
            <c:ext xmlns:c16="http://schemas.microsoft.com/office/drawing/2014/chart" uri="{C3380CC4-5D6E-409C-BE32-E72D297353CC}">
              <c16:uniqueId val="{00000001-0019-493C-864C-158CAE2CC9E8}"/>
            </c:ext>
          </c:extLst>
        </c:ser>
        <c:ser>
          <c:idx val="2"/>
          <c:order val="2"/>
          <c:tx>
            <c:v>Exhaust</c:v>
          </c:tx>
          <c:spPr>
            <a:ln w="28575" cap="rnd">
              <a:solidFill>
                <a:schemeClr val="accent3"/>
              </a:solidFill>
              <a:round/>
            </a:ln>
            <a:effectLst/>
          </c:spPr>
          <c:marker>
            <c:symbol val="none"/>
          </c:marker>
          <c:val>
            <c:numRef>
              <c:f>'Part 1'!$AS$4:$AS$364</c:f>
              <c:numCache>
                <c:formatCode>General</c:formatCode>
                <c:ptCount val="361"/>
                <c:pt idx="0">
                  <c:v>0</c:v>
                </c:pt>
                <c:pt idx="1">
                  <c:v>0</c:v>
                </c:pt>
                <c:pt idx="2">
                  <c:v>0</c:v>
                </c:pt>
                <c:pt idx="3">
                  <c:v>0</c:v>
                </c:pt>
                <c:pt idx="4">
                  <c:v>0</c:v>
                </c:pt>
                <c:pt idx="5">
                  <c:v>0</c:v>
                </c:pt>
                <c:pt idx="6">
                  <c:v>0</c:v>
                </c:pt>
                <c:pt idx="7">
                  <c:v>0.01</c:v>
                </c:pt>
                <c:pt idx="8">
                  <c:v>0.04</c:v>
                </c:pt>
                <c:pt idx="9">
                  <c:v>0.05</c:v>
                </c:pt>
                <c:pt idx="10">
                  <c:v>7.0000000000000007E-2</c:v>
                </c:pt>
                <c:pt idx="11">
                  <c:v>0.09</c:v>
                </c:pt>
                <c:pt idx="12">
                  <c:v>0.1</c:v>
                </c:pt>
                <c:pt idx="13">
                  <c:v>0.12</c:v>
                </c:pt>
                <c:pt idx="14">
                  <c:v>0.14000000000000001</c:v>
                </c:pt>
                <c:pt idx="15">
                  <c:v>0.16</c:v>
                </c:pt>
                <c:pt idx="16">
                  <c:v>0.17</c:v>
                </c:pt>
                <c:pt idx="17">
                  <c:v>0.19</c:v>
                </c:pt>
                <c:pt idx="18">
                  <c:v>0.21</c:v>
                </c:pt>
                <c:pt idx="19">
                  <c:v>0.23</c:v>
                </c:pt>
                <c:pt idx="20">
                  <c:v>0.25</c:v>
                </c:pt>
                <c:pt idx="21">
                  <c:v>0.26</c:v>
                </c:pt>
                <c:pt idx="22">
                  <c:v>0.28000000000000003</c:v>
                </c:pt>
                <c:pt idx="23">
                  <c:v>0.3</c:v>
                </c:pt>
                <c:pt idx="24">
                  <c:v>0.32</c:v>
                </c:pt>
                <c:pt idx="25">
                  <c:v>0.34</c:v>
                </c:pt>
                <c:pt idx="26">
                  <c:v>0.36</c:v>
                </c:pt>
                <c:pt idx="27">
                  <c:v>0.39</c:v>
                </c:pt>
                <c:pt idx="28">
                  <c:v>0.42</c:v>
                </c:pt>
                <c:pt idx="29">
                  <c:v>0.46</c:v>
                </c:pt>
                <c:pt idx="30">
                  <c:v>0.5</c:v>
                </c:pt>
                <c:pt idx="31">
                  <c:v>0.55000000000000004</c:v>
                </c:pt>
                <c:pt idx="32">
                  <c:v>0.6</c:v>
                </c:pt>
                <c:pt idx="33">
                  <c:v>0.65</c:v>
                </c:pt>
                <c:pt idx="34">
                  <c:v>0.72</c:v>
                </c:pt>
                <c:pt idx="35">
                  <c:v>0.8</c:v>
                </c:pt>
                <c:pt idx="36">
                  <c:v>0.87</c:v>
                </c:pt>
                <c:pt idx="37">
                  <c:v>0.94</c:v>
                </c:pt>
                <c:pt idx="38">
                  <c:v>1.02</c:v>
                </c:pt>
                <c:pt idx="39">
                  <c:v>1.1100000000000001</c:v>
                </c:pt>
                <c:pt idx="40">
                  <c:v>1.2</c:v>
                </c:pt>
                <c:pt idx="41">
                  <c:v>1.29</c:v>
                </c:pt>
                <c:pt idx="42">
                  <c:v>1.39</c:v>
                </c:pt>
                <c:pt idx="43">
                  <c:v>1.5</c:v>
                </c:pt>
                <c:pt idx="44">
                  <c:v>1.63</c:v>
                </c:pt>
                <c:pt idx="45">
                  <c:v>1.74</c:v>
                </c:pt>
                <c:pt idx="46">
                  <c:v>1.88</c:v>
                </c:pt>
                <c:pt idx="47">
                  <c:v>2.0099999999999998</c:v>
                </c:pt>
                <c:pt idx="48">
                  <c:v>2.14</c:v>
                </c:pt>
                <c:pt idx="49">
                  <c:v>2.2799999999999998</c:v>
                </c:pt>
                <c:pt idx="50">
                  <c:v>2.4300000000000002</c:v>
                </c:pt>
                <c:pt idx="51">
                  <c:v>2.61</c:v>
                </c:pt>
                <c:pt idx="52">
                  <c:v>2.76</c:v>
                </c:pt>
                <c:pt idx="53">
                  <c:v>2.94</c:v>
                </c:pt>
                <c:pt idx="54">
                  <c:v>3.12</c:v>
                </c:pt>
                <c:pt idx="55">
                  <c:v>3.32</c:v>
                </c:pt>
                <c:pt idx="56">
                  <c:v>3.52</c:v>
                </c:pt>
                <c:pt idx="57">
                  <c:v>3.72</c:v>
                </c:pt>
                <c:pt idx="58">
                  <c:v>4</c:v>
                </c:pt>
                <c:pt idx="59">
                  <c:v>4.24</c:v>
                </c:pt>
                <c:pt idx="60">
                  <c:v>4.53</c:v>
                </c:pt>
                <c:pt idx="61">
                  <c:v>4.76</c:v>
                </c:pt>
                <c:pt idx="62">
                  <c:v>5.01</c:v>
                </c:pt>
                <c:pt idx="63">
                  <c:v>5.3</c:v>
                </c:pt>
                <c:pt idx="64">
                  <c:v>5.57</c:v>
                </c:pt>
                <c:pt idx="65">
                  <c:v>5.86</c:v>
                </c:pt>
                <c:pt idx="66">
                  <c:v>6.11</c:v>
                </c:pt>
                <c:pt idx="67">
                  <c:v>6.39</c:v>
                </c:pt>
                <c:pt idx="68">
                  <c:v>6.63</c:v>
                </c:pt>
                <c:pt idx="69">
                  <c:v>7.05</c:v>
                </c:pt>
                <c:pt idx="70">
                  <c:v>7.28</c:v>
                </c:pt>
                <c:pt idx="71">
                  <c:v>7.5</c:v>
                </c:pt>
                <c:pt idx="72">
                  <c:v>7.7</c:v>
                </c:pt>
                <c:pt idx="73">
                  <c:v>7.87</c:v>
                </c:pt>
                <c:pt idx="74">
                  <c:v>7.96</c:v>
                </c:pt>
                <c:pt idx="75">
                  <c:v>8.01</c:v>
                </c:pt>
                <c:pt idx="76">
                  <c:v>8.02</c:v>
                </c:pt>
                <c:pt idx="77">
                  <c:v>7.91</c:v>
                </c:pt>
                <c:pt idx="78">
                  <c:v>7.79</c:v>
                </c:pt>
                <c:pt idx="79">
                  <c:v>7.67</c:v>
                </c:pt>
                <c:pt idx="80">
                  <c:v>7.45</c:v>
                </c:pt>
                <c:pt idx="81">
                  <c:v>7.23</c:v>
                </c:pt>
                <c:pt idx="82">
                  <c:v>6.98</c:v>
                </c:pt>
                <c:pt idx="83">
                  <c:v>6.7</c:v>
                </c:pt>
                <c:pt idx="84">
                  <c:v>6.45</c:v>
                </c:pt>
                <c:pt idx="85">
                  <c:v>6.14</c:v>
                </c:pt>
                <c:pt idx="86">
                  <c:v>5.88</c:v>
                </c:pt>
                <c:pt idx="87">
                  <c:v>5.6</c:v>
                </c:pt>
                <c:pt idx="88">
                  <c:v>5.39</c:v>
                </c:pt>
                <c:pt idx="89">
                  <c:v>5.09</c:v>
                </c:pt>
                <c:pt idx="90">
                  <c:v>4.8099999999999996</c:v>
                </c:pt>
                <c:pt idx="91">
                  <c:v>4.59</c:v>
                </c:pt>
                <c:pt idx="92">
                  <c:v>4.3099999999999996</c:v>
                </c:pt>
                <c:pt idx="93">
                  <c:v>4.08</c:v>
                </c:pt>
                <c:pt idx="94">
                  <c:v>3.86</c:v>
                </c:pt>
                <c:pt idx="95">
                  <c:v>3.66</c:v>
                </c:pt>
                <c:pt idx="96">
                  <c:v>3.44</c:v>
                </c:pt>
                <c:pt idx="97">
                  <c:v>3.27</c:v>
                </c:pt>
                <c:pt idx="98">
                  <c:v>3.1</c:v>
                </c:pt>
                <c:pt idx="99">
                  <c:v>2.93</c:v>
                </c:pt>
                <c:pt idx="100">
                  <c:v>2.72</c:v>
                </c:pt>
                <c:pt idx="101">
                  <c:v>2.56</c:v>
                </c:pt>
                <c:pt idx="102">
                  <c:v>2.41</c:v>
                </c:pt>
                <c:pt idx="103">
                  <c:v>2.2599999999999998</c:v>
                </c:pt>
                <c:pt idx="104">
                  <c:v>2.11</c:v>
                </c:pt>
                <c:pt idx="105">
                  <c:v>2</c:v>
                </c:pt>
                <c:pt idx="106">
                  <c:v>1.86</c:v>
                </c:pt>
                <c:pt idx="107">
                  <c:v>1.73</c:v>
                </c:pt>
                <c:pt idx="108">
                  <c:v>1.65</c:v>
                </c:pt>
                <c:pt idx="109">
                  <c:v>1.52</c:v>
                </c:pt>
                <c:pt idx="110">
                  <c:v>1.42</c:v>
                </c:pt>
                <c:pt idx="111">
                  <c:v>1.31</c:v>
                </c:pt>
                <c:pt idx="112">
                  <c:v>1.23</c:v>
                </c:pt>
                <c:pt idx="113">
                  <c:v>1.1499999999999999</c:v>
                </c:pt>
                <c:pt idx="114">
                  <c:v>1.07</c:v>
                </c:pt>
                <c:pt idx="115">
                  <c:v>1</c:v>
                </c:pt>
                <c:pt idx="116">
                  <c:v>0.92</c:v>
                </c:pt>
                <c:pt idx="117">
                  <c:v>0.85</c:v>
                </c:pt>
                <c:pt idx="118">
                  <c:v>0.8</c:v>
                </c:pt>
                <c:pt idx="119">
                  <c:v>0.74</c:v>
                </c:pt>
                <c:pt idx="120">
                  <c:v>0.69</c:v>
                </c:pt>
                <c:pt idx="121">
                  <c:v>0.65</c:v>
                </c:pt>
                <c:pt idx="122">
                  <c:v>0.6</c:v>
                </c:pt>
                <c:pt idx="123">
                  <c:v>0.56999999999999995</c:v>
                </c:pt>
                <c:pt idx="124">
                  <c:v>0.55000000000000004</c:v>
                </c:pt>
                <c:pt idx="125">
                  <c:v>0.52</c:v>
                </c:pt>
                <c:pt idx="126">
                  <c:v>0.5</c:v>
                </c:pt>
                <c:pt idx="127">
                  <c:v>0.48</c:v>
                </c:pt>
                <c:pt idx="128">
                  <c:v>0.46</c:v>
                </c:pt>
                <c:pt idx="129">
                  <c:v>0.44</c:v>
                </c:pt>
                <c:pt idx="130">
                  <c:v>0.42</c:v>
                </c:pt>
                <c:pt idx="131">
                  <c:v>0.4</c:v>
                </c:pt>
                <c:pt idx="132">
                  <c:v>0.39</c:v>
                </c:pt>
                <c:pt idx="133">
                  <c:v>0.38</c:v>
                </c:pt>
                <c:pt idx="134">
                  <c:v>0.36</c:v>
                </c:pt>
                <c:pt idx="135">
                  <c:v>0.34</c:v>
                </c:pt>
                <c:pt idx="136">
                  <c:v>0.32</c:v>
                </c:pt>
                <c:pt idx="137">
                  <c:v>0.31</c:v>
                </c:pt>
                <c:pt idx="138">
                  <c:v>0.28999999999999998</c:v>
                </c:pt>
                <c:pt idx="139">
                  <c:v>0.28000000000000003</c:v>
                </c:pt>
                <c:pt idx="140">
                  <c:v>0.26</c:v>
                </c:pt>
                <c:pt idx="141">
                  <c:v>0.24</c:v>
                </c:pt>
                <c:pt idx="142">
                  <c:v>0.23</c:v>
                </c:pt>
                <c:pt idx="143">
                  <c:v>0.21</c:v>
                </c:pt>
                <c:pt idx="144">
                  <c:v>0.19</c:v>
                </c:pt>
                <c:pt idx="145">
                  <c:v>0.18</c:v>
                </c:pt>
                <c:pt idx="146">
                  <c:v>0.16</c:v>
                </c:pt>
                <c:pt idx="147">
                  <c:v>0.14000000000000001</c:v>
                </c:pt>
                <c:pt idx="148">
                  <c:v>0.12</c:v>
                </c:pt>
                <c:pt idx="149">
                  <c:v>0.11</c:v>
                </c:pt>
                <c:pt idx="150">
                  <c:v>0.1</c:v>
                </c:pt>
                <c:pt idx="151">
                  <c:v>0.08</c:v>
                </c:pt>
                <c:pt idx="152">
                  <c:v>7.0000000000000007E-2</c:v>
                </c:pt>
                <c:pt idx="153">
                  <c:v>7.0000000000000007E-2</c:v>
                </c:pt>
                <c:pt idx="154">
                  <c:v>0.06</c:v>
                </c:pt>
                <c:pt idx="155">
                  <c:v>0.05</c:v>
                </c:pt>
                <c:pt idx="156">
                  <c:v>0.05</c:v>
                </c:pt>
                <c:pt idx="157">
                  <c:v>0.05</c:v>
                </c:pt>
                <c:pt idx="158">
                  <c:v>0.05</c:v>
                </c:pt>
                <c:pt idx="159">
                  <c:v>0.05</c:v>
                </c:pt>
                <c:pt idx="160">
                  <c:v>0.05</c:v>
                </c:pt>
                <c:pt idx="161">
                  <c:v>0.05</c:v>
                </c:pt>
                <c:pt idx="162">
                  <c:v>0.05</c:v>
                </c:pt>
                <c:pt idx="163">
                  <c:v>0.05</c:v>
                </c:pt>
                <c:pt idx="164">
                  <c:v>0.05</c:v>
                </c:pt>
                <c:pt idx="165">
                  <c:v>0.05</c:v>
                </c:pt>
                <c:pt idx="166">
                  <c:v>0.05</c:v>
                </c:pt>
                <c:pt idx="167">
                  <c:v>0.05</c:v>
                </c:pt>
                <c:pt idx="168">
                  <c:v>0.05</c:v>
                </c:pt>
                <c:pt idx="169">
                  <c:v>0.05</c:v>
                </c:pt>
                <c:pt idx="170">
                  <c:v>0.05</c:v>
                </c:pt>
                <c:pt idx="171">
                  <c:v>0.05</c:v>
                </c:pt>
                <c:pt idx="172">
                  <c:v>0.05</c:v>
                </c:pt>
                <c:pt idx="173">
                  <c:v>0.05</c:v>
                </c:pt>
                <c:pt idx="174">
                  <c:v>0.05</c:v>
                </c:pt>
                <c:pt idx="175">
                  <c:v>0.05</c:v>
                </c:pt>
                <c:pt idx="176">
                  <c:v>0.05</c:v>
                </c:pt>
                <c:pt idx="177">
                  <c:v>0.05</c:v>
                </c:pt>
                <c:pt idx="178">
                  <c:v>0.05</c:v>
                </c:pt>
                <c:pt idx="179">
                  <c:v>0.05</c:v>
                </c:pt>
                <c:pt idx="180">
                  <c:v>0.05</c:v>
                </c:pt>
                <c:pt idx="181">
                  <c:v>0.05</c:v>
                </c:pt>
                <c:pt idx="182">
                  <c:v>0.05</c:v>
                </c:pt>
                <c:pt idx="183">
                  <c:v>0.05</c:v>
                </c:pt>
                <c:pt idx="184">
                  <c:v>0.05</c:v>
                </c:pt>
                <c:pt idx="185">
                  <c:v>0.05</c:v>
                </c:pt>
                <c:pt idx="186">
                  <c:v>0.05</c:v>
                </c:pt>
                <c:pt idx="187">
                  <c:v>0.05</c:v>
                </c:pt>
                <c:pt idx="188">
                  <c:v>0.05</c:v>
                </c:pt>
                <c:pt idx="189">
                  <c:v>0.05</c:v>
                </c:pt>
                <c:pt idx="190">
                  <c:v>0.05</c:v>
                </c:pt>
                <c:pt idx="191">
                  <c:v>0.05</c:v>
                </c:pt>
                <c:pt idx="192">
                  <c:v>0.05</c:v>
                </c:pt>
                <c:pt idx="193">
                  <c:v>0.05</c:v>
                </c:pt>
                <c:pt idx="194">
                  <c:v>0.05</c:v>
                </c:pt>
                <c:pt idx="195">
                  <c:v>0.05</c:v>
                </c:pt>
                <c:pt idx="196">
                  <c:v>0.05</c:v>
                </c:pt>
                <c:pt idx="197">
                  <c:v>0.05</c:v>
                </c:pt>
                <c:pt idx="198">
                  <c:v>0.05</c:v>
                </c:pt>
                <c:pt idx="199">
                  <c:v>0.05</c:v>
                </c:pt>
                <c:pt idx="200">
                  <c:v>0.05</c:v>
                </c:pt>
                <c:pt idx="201">
                  <c:v>0.05</c:v>
                </c:pt>
                <c:pt idx="202">
                  <c:v>0.05</c:v>
                </c:pt>
                <c:pt idx="203">
                  <c:v>0.05</c:v>
                </c:pt>
                <c:pt idx="204">
                  <c:v>0.05</c:v>
                </c:pt>
                <c:pt idx="205">
                  <c:v>0.05</c:v>
                </c:pt>
                <c:pt idx="206">
                  <c:v>0.05</c:v>
                </c:pt>
                <c:pt idx="207">
                  <c:v>0.05</c:v>
                </c:pt>
                <c:pt idx="208">
                  <c:v>0.05</c:v>
                </c:pt>
                <c:pt idx="209">
                  <c:v>0.05</c:v>
                </c:pt>
                <c:pt idx="210">
                  <c:v>0.05</c:v>
                </c:pt>
                <c:pt idx="211">
                  <c:v>0.05</c:v>
                </c:pt>
                <c:pt idx="212">
                  <c:v>0.05</c:v>
                </c:pt>
                <c:pt idx="213">
                  <c:v>0.05</c:v>
                </c:pt>
                <c:pt idx="214">
                  <c:v>0.05</c:v>
                </c:pt>
                <c:pt idx="215">
                  <c:v>0.05</c:v>
                </c:pt>
                <c:pt idx="216">
                  <c:v>0.05</c:v>
                </c:pt>
                <c:pt idx="217">
                  <c:v>0.05</c:v>
                </c:pt>
                <c:pt idx="218">
                  <c:v>0.05</c:v>
                </c:pt>
                <c:pt idx="219">
                  <c:v>0.04</c:v>
                </c:pt>
                <c:pt idx="220">
                  <c:v>0.04</c:v>
                </c:pt>
                <c:pt idx="221">
                  <c:v>0.04</c:v>
                </c:pt>
                <c:pt idx="222">
                  <c:v>0.04</c:v>
                </c:pt>
                <c:pt idx="223">
                  <c:v>0.03</c:v>
                </c:pt>
                <c:pt idx="224">
                  <c:v>0.03</c:v>
                </c:pt>
                <c:pt idx="225">
                  <c:v>0.03</c:v>
                </c:pt>
                <c:pt idx="226">
                  <c:v>0.03</c:v>
                </c:pt>
                <c:pt idx="227">
                  <c:v>0.03</c:v>
                </c:pt>
                <c:pt idx="228">
                  <c:v>0.03</c:v>
                </c:pt>
                <c:pt idx="229">
                  <c:v>0.03</c:v>
                </c:pt>
                <c:pt idx="230">
                  <c:v>0.03</c:v>
                </c:pt>
                <c:pt idx="231">
                  <c:v>0.03</c:v>
                </c:pt>
                <c:pt idx="232">
                  <c:v>0.02</c:v>
                </c:pt>
                <c:pt idx="233">
                  <c:v>0.02</c:v>
                </c:pt>
                <c:pt idx="234">
                  <c:v>0.02</c:v>
                </c:pt>
                <c:pt idx="235">
                  <c:v>0.02</c:v>
                </c:pt>
                <c:pt idx="236">
                  <c:v>0.02</c:v>
                </c:pt>
                <c:pt idx="237">
                  <c:v>0.02</c:v>
                </c:pt>
                <c:pt idx="238">
                  <c:v>0.02</c:v>
                </c:pt>
                <c:pt idx="239">
                  <c:v>0.02</c:v>
                </c:pt>
                <c:pt idx="240">
                  <c:v>0.02</c:v>
                </c:pt>
                <c:pt idx="241">
                  <c:v>0.02</c:v>
                </c:pt>
                <c:pt idx="242">
                  <c:v>0.02</c:v>
                </c:pt>
                <c:pt idx="243">
                  <c:v>0.02</c:v>
                </c:pt>
                <c:pt idx="244">
                  <c:v>0.01</c:v>
                </c:pt>
                <c:pt idx="245">
                  <c:v>0.01</c:v>
                </c:pt>
                <c:pt idx="246">
                  <c:v>0.01</c:v>
                </c:pt>
                <c:pt idx="247">
                  <c:v>0.01</c:v>
                </c:pt>
                <c:pt idx="248">
                  <c:v>0.01</c:v>
                </c:pt>
                <c:pt idx="249">
                  <c:v>0.01</c:v>
                </c:pt>
                <c:pt idx="250">
                  <c:v>0.01</c:v>
                </c:pt>
                <c:pt idx="251">
                  <c:v>0.01</c:v>
                </c:pt>
                <c:pt idx="252">
                  <c:v>0.01</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2-0019-493C-864C-158CAE2CC9E8}"/>
            </c:ext>
          </c:extLst>
        </c:ser>
        <c:dLbls>
          <c:showLegendKey val="0"/>
          <c:showVal val="0"/>
          <c:showCatName val="0"/>
          <c:showSerName val="0"/>
          <c:showPercent val="0"/>
          <c:showBubbleSize val="0"/>
        </c:dLbls>
        <c:smooth val="0"/>
        <c:axId val="1513795663"/>
        <c:axId val="1513792783"/>
      </c:lineChart>
      <c:catAx>
        <c:axId val="1513795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3792783"/>
        <c:crosses val="autoZero"/>
        <c:auto val="1"/>
        <c:lblAlgn val="ctr"/>
        <c:lblOffset val="100"/>
        <c:noMultiLvlLbl val="0"/>
      </c:catAx>
      <c:valAx>
        <c:axId val="151379278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1379566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Rate vs Valve Lift (Inlet)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Rate</c:v>
          </c:tx>
          <c:spPr>
            <a:ln w="28575" cap="rnd">
              <a:solidFill>
                <a:schemeClr val="accent1"/>
              </a:solidFill>
              <a:round/>
            </a:ln>
            <a:effectLst/>
          </c:spPr>
          <c:marker>
            <c:symbol val="none"/>
          </c:marker>
          <c:dLbls>
            <c:dLbl>
              <c:idx val="4"/>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2D7-43A2-8633-B373ED50C1C3}"/>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numRef>
              <c:f>'Part 2'!$D$30:$K$30</c:f>
              <c:numCache>
                <c:formatCode>General</c:formatCode>
                <c:ptCount val="8"/>
                <c:pt idx="0">
                  <c:v>1.75</c:v>
                </c:pt>
                <c:pt idx="1">
                  <c:v>3.5</c:v>
                </c:pt>
                <c:pt idx="2">
                  <c:v>5.25</c:v>
                </c:pt>
                <c:pt idx="3">
                  <c:v>7</c:v>
                </c:pt>
                <c:pt idx="4">
                  <c:v>8.75</c:v>
                </c:pt>
                <c:pt idx="5">
                  <c:v>10.5</c:v>
                </c:pt>
                <c:pt idx="6">
                  <c:v>12.25</c:v>
                </c:pt>
                <c:pt idx="7">
                  <c:v>14</c:v>
                </c:pt>
              </c:numCache>
            </c:numRef>
          </c:cat>
          <c:val>
            <c:numRef>
              <c:f>'Part 2'!$D$36:$K$36</c:f>
              <c:numCache>
                <c:formatCode>General</c:formatCode>
                <c:ptCount val="8"/>
                <c:pt idx="0">
                  <c:v>29.815000000000001</c:v>
                </c:pt>
                <c:pt idx="1">
                  <c:v>62.303999999999995</c:v>
                </c:pt>
                <c:pt idx="2">
                  <c:v>79.913999999999987</c:v>
                </c:pt>
                <c:pt idx="3">
                  <c:v>99.541999999999987</c:v>
                </c:pt>
                <c:pt idx="4">
                  <c:v>110.758</c:v>
                </c:pt>
                <c:pt idx="5">
                  <c:v>112.4404</c:v>
                </c:pt>
                <c:pt idx="6">
                  <c:v>117.76799999999999</c:v>
                </c:pt>
                <c:pt idx="7">
                  <c:v>117.76799999999999</c:v>
                </c:pt>
              </c:numCache>
            </c:numRef>
          </c:val>
          <c:smooth val="0"/>
          <c:extLst>
            <c:ext xmlns:c16="http://schemas.microsoft.com/office/drawing/2014/chart" uri="{C3380CC4-5D6E-409C-BE32-E72D297353CC}">
              <c16:uniqueId val="{00000000-B2D7-43A2-8633-B373ED50C1C3}"/>
            </c:ext>
          </c:extLst>
        </c:ser>
        <c:dLbls>
          <c:showLegendKey val="0"/>
          <c:showVal val="0"/>
          <c:showCatName val="0"/>
          <c:showSerName val="0"/>
          <c:showPercent val="0"/>
          <c:showBubbleSize val="0"/>
        </c:dLbls>
        <c:smooth val="0"/>
        <c:axId val="1253144512"/>
        <c:axId val="1253143072"/>
      </c:lineChart>
      <c:catAx>
        <c:axId val="12531445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143072"/>
        <c:crosses val="autoZero"/>
        <c:auto val="1"/>
        <c:lblAlgn val="ctr"/>
        <c:lblOffset val="100"/>
        <c:noMultiLvlLbl val="0"/>
      </c:catAx>
      <c:valAx>
        <c:axId val="12531430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 Flow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1445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Rate vs Valve Lift (Exhaust)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Rate</c:v>
          </c:tx>
          <c:spPr>
            <a:ln w="28575" cap="rnd">
              <a:solidFill>
                <a:schemeClr val="accent1"/>
              </a:solidFill>
              <a:round/>
            </a:ln>
            <a:effectLst/>
          </c:spPr>
          <c:marker>
            <c:symbol val="none"/>
          </c:marker>
          <c:dLbls>
            <c:dLbl>
              <c:idx val="4"/>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1-E2AD-4545-84D9-5CD886419BAA}"/>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numRef>
              <c:f>'Part 2'!$D$43:$L$43</c:f>
              <c:numCache>
                <c:formatCode>General</c:formatCode>
                <c:ptCount val="9"/>
                <c:pt idx="0">
                  <c:v>1.5</c:v>
                </c:pt>
                <c:pt idx="1">
                  <c:v>3</c:v>
                </c:pt>
                <c:pt idx="2">
                  <c:v>4.5</c:v>
                </c:pt>
                <c:pt idx="3">
                  <c:v>6</c:v>
                </c:pt>
                <c:pt idx="4">
                  <c:v>7.5</c:v>
                </c:pt>
                <c:pt idx="5">
                  <c:v>9</c:v>
                </c:pt>
                <c:pt idx="6">
                  <c:v>10.5</c:v>
                </c:pt>
                <c:pt idx="7">
                  <c:v>12</c:v>
                </c:pt>
                <c:pt idx="8">
                  <c:v>13.5</c:v>
                </c:pt>
              </c:numCache>
            </c:numRef>
          </c:cat>
          <c:val>
            <c:numRef>
              <c:f>'Part 2'!$D$49:$L$49</c:f>
              <c:numCache>
                <c:formatCode>General</c:formatCode>
                <c:ptCount val="9"/>
                <c:pt idx="0">
                  <c:v>16.820999999999998</c:v>
                </c:pt>
                <c:pt idx="1">
                  <c:v>47.25</c:v>
                </c:pt>
                <c:pt idx="2">
                  <c:v>60.750000000000007</c:v>
                </c:pt>
                <c:pt idx="3">
                  <c:v>66.75</c:v>
                </c:pt>
                <c:pt idx="4">
                  <c:v>70.5</c:v>
                </c:pt>
                <c:pt idx="5">
                  <c:v>72</c:v>
                </c:pt>
                <c:pt idx="6">
                  <c:v>73.125</c:v>
                </c:pt>
                <c:pt idx="7">
                  <c:v>73.875</c:v>
                </c:pt>
                <c:pt idx="8">
                  <c:v>74.25</c:v>
                </c:pt>
              </c:numCache>
            </c:numRef>
          </c:val>
          <c:smooth val="0"/>
          <c:extLst>
            <c:ext xmlns:c16="http://schemas.microsoft.com/office/drawing/2014/chart" uri="{C3380CC4-5D6E-409C-BE32-E72D297353CC}">
              <c16:uniqueId val="{00000000-E2AD-4545-84D9-5CD886419BAA}"/>
            </c:ext>
          </c:extLst>
        </c:ser>
        <c:dLbls>
          <c:showLegendKey val="0"/>
          <c:showVal val="0"/>
          <c:showCatName val="0"/>
          <c:showSerName val="0"/>
          <c:showPercent val="0"/>
          <c:showBubbleSize val="0"/>
        </c:dLbls>
        <c:smooth val="0"/>
        <c:axId val="1253144512"/>
        <c:axId val="1253143072"/>
      </c:lineChart>
      <c:catAx>
        <c:axId val="12531445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143072"/>
        <c:crosses val="autoZero"/>
        <c:auto val="1"/>
        <c:lblAlgn val="ctr"/>
        <c:lblOffset val="100"/>
        <c:noMultiLvlLbl val="0"/>
      </c:catAx>
      <c:valAx>
        <c:axId val="12531430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 Flow (l/s)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1445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Rate</a:t>
            </a:r>
            <a:r>
              <a:rPr lang="en-US" baseline="0"/>
              <a:t> </a:t>
            </a:r>
            <a:r>
              <a:rPr lang="en-US"/>
              <a:t>vs Valve Lift (Inlet)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Rate</c:v>
          </c:tx>
          <c:spPr>
            <a:ln w="28575" cap="rnd">
              <a:solidFill>
                <a:schemeClr val="accent1"/>
              </a:solidFill>
              <a:round/>
            </a:ln>
            <a:effectLst/>
          </c:spPr>
          <c:marker>
            <c:symbol val="none"/>
          </c:marker>
          <c:dLbls>
            <c:dLbl>
              <c:idx val="4"/>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DE8-41C4-884A-9099120A0163}"/>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numRef>
              <c:f>'Part 2'!$D$30:$K$30</c:f>
              <c:numCache>
                <c:formatCode>General</c:formatCode>
                <c:ptCount val="8"/>
                <c:pt idx="0">
                  <c:v>1.75</c:v>
                </c:pt>
                <c:pt idx="1">
                  <c:v>3.5</c:v>
                </c:pt>
                <c:pt idx="2">
                  <c:v>5.25</c:v>
                </c:pt>
                <c:pt idx="3">
                  <c:v>7</c:v>
                </c:pt>
                <c:pt idx="4">
                  <c:v>8.75</c:v>
                </c:pt>
                <c:pt idx="5">
                  <c:v>10.5</c:v>
                </c:pt>
                <c:pt idx="6">
                  <c:v>12.25</c:v>
                </c:pt>
                <c:pt idx="7">
                  <c:v>14</c:v>
                </c:pt>
              </c:numCache>
            </c:numRef>
          </c:cat>
          <c:val>
            <c:numRef>
              <c:f>'Part 2'!$D$37:$K$37</c:f>
              <c:numCache>
                <c:formatCode>General</c:formatCode>
                <c:ptCount val="8"/>
                <c:pt idx="0">
                  <c:v>15.528645833333334</c:v>
                </c:pt>
                <c:pt idx="1">
                  <c:v>32.449999999999996</c:v>
                </c:pt>
                <c:pt idx="2">
                  <c:v>41.621874999999996</c:v>
                </c:pt>
                <c:pt idx="3">
                  <c:v>51.844791666666659</c:v>
                </c:pt>
                <c:pt idx="4">
                  <c:v>57.686458333333334</c:v>
                </c:pt>
                <c:pt idx="5">
                  <c:v>58.562708333333333</c:v>
                </c:pt>
                <c:pt idx="6">
                  <c:v>61.337499999999999</c:v>
                </c:pt>
                <c:pt idx="7">
                  <c:v>61.337499999999999</c:v>
                </c:pt>
              </c:numCache>
            </c:numRef>
          </c:val>
          <c:smooth val="0"/>
          <c:extLst>
            <c:ext xmlns:c16="http://schemas.microsoft.com/office/drawing/2014/chart" uri="{C3380CC4-5D6E-409C-BE32-E72D297353CC}">
              <c16:uniqueId val="{00000000-8DE8-41C4-884A-9099120A0163}"/>
            </c:ext>
          </c:extLst>
        </c:ser>
        <c:dLbls>
          <c:showLegendKey val="0"/>
          <c:showVal val="0"/>
          <c:showCatName val="0"/>
          <c:showSerName val="0"/>
          <c:showPercent val="0"/>
          <c:showBubbleSize val="0"/>
        </c:dLbls>
        <c:smooth val="0"/>
        <c:axId val="1253144512"/>
        <c:axId val="1253143072"/>
      </c:lineChart>
      <c:catAx>
        <c:axId val="12531445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143072"/>
        <c:crosses val="autoZero"/>
        <c:auto val="1"/>
        <c:lblAlgn val="ctr"/>
        <c:lblOffset val="100"/>
        <c:noMultiLvlLbl val="0"/>
      </c:catAx>
      <c:valAx>
        <c:axId val="12531430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 Flow (l/s/cm^2)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1445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Rate vs Valve Lift (Exhaust)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Rate</c:v>
          </c:tx>
          <c:spPr>
            <a:ln w="28575" cap="rnd">
              <a:solidFill>
                <a:schemeClr val="accent1"/>
              </a:solidFill>
              <a:round/>
            </a:ln>
            <a:effectLst/>
          </c:spPr>
          <c:marker>
            <c:symbol val="none"/>
          </c:marker>
          <c:dLbls>
            <c:dLbl>
              <c:idx val="4"/>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C4F-4D38-A048-706AC302C905}"/>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numRef>
              <c:f>'Part 2'!$D$43:$L$43</c:f>
              <c:numCache>
                <c:formatCode>General</c:formatCode>
                <c:ptCount val="9"/>
                <c:pt idx="0">
                  <c:v>1.5</c:v>
                </c:pt>
                <c:pt idx="1">
                  <c:v>3</c:v>
                </c:pt>
                <c:pt idx="2">
                  <c:v>4.5</c:v>
                </c:pt>
                <c:pt idx="3">
                  <c:v>6</c:v>
                </c:pt>
                <c:pt idx="4">
                  <c:v>7.5</c:v>
                </c:pt>
                <c:pt idx="5">
                  <c:v>9</c:v>
                </c:pt>
                <c:pt idx="6">
                  <c:v>10.5</c:v>
                </c:pt>
                <c:pt idx="7">
                  <c:v>12</c:v>
                </c:pt>
                <c:pt idx="8">
                  <c:v>13.5</c:v>
                </c:pt>
              </c:numCache>
            </c:numRef>
          </c:cat>
          <c:val>
            <c:numRef>
              <c:f>'Part 2'!$D$50:$L$50</c:f>
              <c:numCache>
                <c:formatCode>General</c:formatCode>
                <c:ptCount val="9"/>
                <c:pt idx="0">
                  <c:v>11.929787234042552</c:v>
                </c:pt>
                <c:pt idx="1">
                  <c:v>33.51063829787234</c:v>
                </c:pt>
                <c:pt idx="2">
                  <c:v>43.085106382978729</c:v>
                </c:pt>
                <c:pt idx="3">
                  <c:v>47.340425531914896</c:v>
                </c:pt>
                <c:pt idx="4">
                  <c:v>50</c:v>
                </c:pt>
                <c:pt idx="5">
                  <c:v>51.063829787234049</c:v>
                </c:pt>
                <c:pt idx="6">
                  <c:v>51.861702127659576</c:v>
                </c:pt>
                <c:pt idx="7">
                  <c:v>52.393617021276597</c:v>
                </c:pt>
                <c:pt idx="8">
                  <c:v>52.659574468085111</c:v>
                </c:pt>
              </c:numCache>
            </c:numRef>
          </c:val>
          <c:smooth val="0"/>
          <c:extLst>
            <c:ext xmlns:c16="http://schemas.microsoft.com/office/drawing/2014/chart" uri="{C3380CC4-5D6E-409C-BE32-E72D297353CC}">
              <c16:uniqueId val="{00000000-BC4F-4D38-A048-706AC302C905}"/>
            </c:ext>
          </c:extLst>
        </c:ser>
        <c:dLbls>
          <c:showLegendKey val="0"/>
          <c:showVal val="0"/>
          <c:showCatName val="0"/>
          <c:showSerName val="0"/>
          <c:showPercent val="0"/>
          <c:showBubbleSize val="0"/>
        </c:dLbls>
        <c:smooth val="0"/>
        <c:axId val="1253144512"/>
        <c:axId val="1253143072"/>
      </c:lineChart>
      <c:catAx>
        <c:axId val="12531445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143072"/>
        <c:crosses val="autoZero"/>
        <c:auto val="1"/>
        <c:lblAlgn val="ctr"/>
        <c:lblOffset val="100"/>
        <c:noMultiLvlLbl val="0"/>
      </c:catAx>
      <c:valAx>
        <c:axId val="12531430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 Flow (l/s/cm^2)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1445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Rate CoEf vs Valve Lift (Inlet)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'Part 2'!$AC$41:$AJ$41</c:f>
              <c:strCache>
                <c:ptCount val="8"/>
                <c:pt idx="0">
                  <c:v>94.5153389</c:v>
                </c:pt>
                <c:pt idx="1">
                  <c:v>197.5074182</c:v>
                </c:pt>
                <c:pt idx="2">
                  <c:v>253.3321748</c:v>
                </c:pt>
                <c:pt idx="3">
                  <c:v>315.5541125</c:v>
                </c:pt>
                <c:pt idx="4">
                  <c:v>351.1095055</c:v>
                </c:pt>
                <c:pt idx="5">
                  <c:v>356.4428144</c:v>
                </c:pt>
                <c:pt idx="6">
                  <c:v>373.3316261</c:v>
                </c:pt>
                <c:pt idx="7">
                  <c:v>373.3316261</c:v>
                </c:pt>
              </c:strCache>
            </c:strRef>
          </c:tx>
          <c:spPr>
            <a:ln w="28575" cap="rnd">
              <a:solidFill>
                <a:schemeClr val="accent1"/>
              </a:solidFill>
              <a:round/>
            </a:ln>
            <a:effectLst/>
          </c:spPr>
          <c:marker>
            <c:symbol val="none"/>
          </c:marker>
          <c:dLbls>
            <c:dLbl>
              <c:idx val="4"/>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3F4-4678-BDED-D6CD7C2E11CC}"/>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numRef>
              <c:f>'Part 2'!$D$30:$K$30</c:f>
              <c:numCache>
                <c:formatCode>General</c:formatCode>
                <c:ptCount val="8"/>
                <c:pt idx="0">
                  <c:v>1.75</c:v>
                </c:pt>
                <c:pt idx="1">
                  <c:v>3.5</c:v>
                </c:pt>
                <c:pt idx="2">
                  <c:v>5.25</c:v>
                </c:pt>
                <c:pt idx="3">
                  <c:v>7</c:v>
                </c:pt>
                <c:pt idx="4">
                  <c:v>8.75</c:v>
                </c:pt>
                <c:pt idx="5">
                  <c:v>10.5</c:v>
                </c:pt>
                <c:pt idx="6">
                  <c:v>12.25</c:v>
                </c:pt>
                <c:pt idx="7">
                  <c:v>14</c:v>
                </c:pt>
              </c:numCache>
            </c:numRef>
          </c:cat>
          <c:val>
            <c:numRef>
              <c:f>'Part 2'!$D$50:$L$50</c:f>
              <c:numCache>
                <c:formatCode>General</c:formatCode>
                <c:ptCount val="9"/>
                <c:pt idx="0">
                  <c:v>11.929787234042552</c:v>
                </c:pt>
                <c:pt idx="1">
                  <c:v>33.51063829787234</c:v>
                </c:pt>
                <c:pt idx="2">
                  <c:v>43.085106382978729</c:v>
                </c:pt>
                <c:pt idx="3">
                  <c:v>47.340425531914896</c:v>
                </c:pt>
                <c:pt idx="4">
                  <c:v>50</c:v>
                </c:pt>
                <c:pt idx="5">
                  <c:v>51.063829787234049</c:v>
                </c:pt>
                <c:pt idx="6">
                  <c:v>51.861702127659576</c:v>
                </c:pt>
                <c:pt idx="7">
                  <c:v>52.393617021276597</c:v>
                </c:pt>
                <c:pt idx="8">
                  <c:v>52.659574468085111</c:v>
                </c:pt>
              </c:numCache>
            </c:numRef>
          </c:val>
          <c:smooth val="0"/>
          <c:extLst>
            <c:ext xmlns:c16="http://schemas.microsoft.com/office/drawing/2014/chart" uri="{C3380CC4-5D6E-409C-BE32-E72D297353CC}">
              <c16:uniqueId val="{00000000-63F4-4678-BDED-D6CD7C2E11CC}"/>
            </c:ext>
          </c:extLst>
        </c:ser>
        <c:dLbls>
          <c:showLegendKey val="0"/>
          <c:showVal val="0"/>
          <c:showCatName val="0"/>
          <c:showSerName val="0"/>
          <c:showPercent val="0"/>
          <c:showBubbleSize val="0"/>
        </c:dLbls>
        <c:smooth val="0"/>
        <c:axId val="1253144512"/>
        <c:axId val="1253143072"/>
      </c:lineChart>
      <c:catAx>
        <c:axId val="12531445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143072"/>
        <c:crosses val="autoZero"/>
        <c:auto val="1"/>
        <c:lblAlgn val="ctr"/>
        <c:lblOffset val="100"/>
        <c:noMultiLvlLbl val="0"/>
      </c:catAx>
      <c:valAx>
        <c:axId val="12531430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 Flow CoEf (CF)</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1445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Flow Rate CoEf vs Valve Lift (Exhaust)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Flow Rate</c:v>
          </c:tx>
          <c:spPr>
            <a:ln w="28575" cap="rnd">
              <a:solidFill>
                <a:schemeClr val="accent1"/>
              </a:solidFill>
              <a:round/>
            </a:ln>
            <a:effectLst/>
          </c:spPr>
          <c:marker>
            <c:symbol val="none"/>
          </c:marker>
          <c:dLbls>
            <c:dLbl>
              <c:idx val="4"/>
              <c:showLegendKey val="0"/>
              <c:showVal val="1"/>
              <c:showCatName val="1"/>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B2D-46A3-A5E4-A0D820389D1B}"/>
                </c:ext>
              </c:extLst>
            </c:dLbl>
            <c:spPr>
              <a:solidFill>
                <a:sysClr val="window" lastClr="FFFFFF"/>
              </a:solidFill>
              <a:ln>
                <a:solidFill>
                  <a:sysClr val="windowText" lastClr="000000">
                    <a:lumMod val="25000"/>
                    <a:lumOff val="75000"/>
                  </a:sys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numRef>
              <c:f>'Part 2'!$D$43:$L$43</c:f>
              <c:numCache>
                <c:formatCode>General</c:formatCode>
                <c:ptCount val="9"/>
                <c:pt idx="0">
                  <c:v>1.5</c:v>
                </c:pt>
                <c:pt idx="1">
                  <c:v>3</c:v>
                </c:pt>
                <c:pt idx="2">
                  <c:v>4.5</c:v>
                </c:pt>
                <c:pt idx="3">
                  <c:v>6</c:v>
                </c:pt>
                <c:pt idx="4">
                  <c:v>7.5</c:v>
                </c:pt>
                <c:pt idx="5">
                  <c:v>9</c:v>
                </c:pt>
                <c:pt idx="6">
                  <c:v>10.5</c:v>
                </c:pt>
                <c:pt idx="7">
                  <c:v>12</c:v>
                </c:pt>
                <c:pt idx="8">
                  <c:v>13.5</c:v>
                </c:pt>
              </c:numCache>
            </c:numRef>
          </c:cat>
          <c:val>
            <c:numRef>
              <c:f>'Part 2'!$AC$42:$AK$42</c:f>
              <c:numCache>
                <c:formatCode>General</c:formatCode>
                <c:ptCount val="9"/>
                <c:pt idx="0">
                  <c:v>53.32357926000001</c:v>
                </c:pt>
                <c:pt idx="1">
                  <c:v>149.785335</c:v>
                </c:pt>
                <c:pt idx="2">
                  <c:v>192.58114500000002</c:v>
                </c:pt>
                <c:pt idx="3">
                  <c:v>211.601505</c:v>
                </c:pt>
                <c:pt idx="4">
                  <c:v>223.48922999999999</c:v>
                </c:pt>
                <c:pt idx="5">
                  <c:v>228.24432000000002</c:v>
                </c:pt>
                <c:pt idx="6">
                  <c:v>231.81063750000004</c:v>
                </c:pt>
                <c:pt idx="7">
                  <c:v>234.18818249999998</c:v>
                </c:pt>
                <c:pt idx="8">
                  <c:v>235.37695500000001</c:v>
                </c:pt>
              </c:numCache>
            </c:numRef>
          </c:val>
          <c:smooth val="0"/>
          <c:extLst>
            <c:ext xmlns:c16="http://schemas.microsoft.com/office/drawing/2014/chart" uri="{C3380CC4-5D6E-409C-BE32-E72D297353CC}">
              <c16:uniqueId val="{00000000-4B2D-46A3-A5E4-A0D820389D1B}"/>
            </c:ext>
          </c:extLst>
        </c:ser>
        <c:dLbls>
          <c:showLegendKey val="0"/>
          <c:showVal val="0"/>
          <c:showCatName val="0"/>
          <c:showSerName val="0"/>
          <c:showPercent val="0"/>
          <c:showBubbleSize val="0"/>
        </c:dLbls>
        <c:smooth val="0"/>
        <c:axId val="1253144512"/>
        <c:axId val="1253143072"/>
      </c:lineChart>
      <c:catAx>
        <c:axId val="12531445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 Lift</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143072"/>
        <c:crosses val="autoZero"/>
        <c:auto val="1"/>
        <c:lblAlgn val="ctr"/>
        <c:lblOffset val="100"/>
        <c:noMultiLvlLbl val="0"/>
      </c:catAx>
      <c:valAx>
        <c:axId val="12531430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 Flow CoEf (CF)</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1445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Crank</a:t>
            </a:r>
            <a:r>
              <a:rPr lang="en-US" baseline="0"/>
              <a:t> Angle @ </a:t>
            </a:r>
            <a:r>
              <a:rPr lang="en-GB" sz="1400" b="0" i="0" u="none" strike="noStrike" baseline="0"/>
              <a:t>Specific</a:t>
            </a:r>
            <a:r>
              <a:rPr lang="en-US" baseline="0"/>
              <a:t>Flow CoEf</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Inlet Flow CoEf</c:v>
          </c:tx>
          <c:spPr>
            <a:ln w="28575" cap="rnd">
              <a:solidFill>
                <a:schemeClr val="accent1"/>
              </a:solidFill>
              <a:round/>
            </a:ln>
            <a:effectLst/>
          </c:spPr>
          <c:marker>
            <c:symbol val="none"/>
          </c:marker>
          <c:cat>
            <c:numRef>
              <c:f>'Part 2'!$AC$49:$AG$49</c:f>
              <c:numCache>
                <c:formatCode>General</c:formatCode>
                <c:ptCount val="5"/>
                <c:pt idx="0">
                  <c:v>144</c:v>
                </c:pt>
                <c:pt idx="1">
                  <c:v>156</c:v>
                </c:pt>
                <c:pt idx="2">
                  <c:v>165</c:v>
                </c:pt>
                <c:pt idx="3">
                  <c:v>171</c:v>
                </c:pt>
                <c:pt idx="4">
                  <c:v>177</c:v>
                </c:pt>
              </c:numCache>
            </c:numRef>
          </c:cat>
          <c:val>
            <c:numRef>
              <c:f>'Part 2'!$AC$47:$AG$47</c:f>
              <c:numCache>
                <c:formatCode>General</c:formatCode>
                <c:ptCount val="5"/>
                <c:pt idx="0">
                  <c:v>94.515338900000003</c:v>
                </c:pt>
                <c:pt idx="1">
                  <c:v>197.50741824000002</c:v>
                </c:pt>
                <c:pt idx="2">
                  <c:v>253.33217484000002</c:v>
                </c:pt>
                <c:pt idx="3">
                  <c:v>315.55411252000005</c:v>
                </c:pt>
                <c:pt idx="4">
                  <c:v>351.10950548</c:v>
                </c:pt>
              </c:numCache>
            </c:numRef>
          </c:val>
          <c:smooth val="0"/>
          <c:extLst>
            <c:ext xmlns:c16="http://schemas.microsoft.com/office/drawing/2014/chart" uri="{C3380CC4-5D6E-409C-BE32-E72D297353CC}">
              <c16:uniqueId val="{00000001-FC22-4C2D-B356-86909B45668A}"/>
            </c:ext>
          </c:extLst>
        </c:ser>
        <c:dLbls>
          <c:showLegendKey val="0"/>
          <c:showVal val="0"/>
          <c:showCatName val="0"/>
          <c:showSerName val="0"/>
          <c:showPercent val="0"/>
          <c:showBubbleSize val="0"/>
        </c:dLbls>
        <c:smooth val="0"/>
        <c:axId val="1685324623"/>
        <c:axId val="1685324143"/>
      </c:lineChart>
      <c:catAx>
        <c:axId val="168532462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5324143"/>
        <c:crosses val="autoZero"/>
        <c:auto val="1"/>
        <c:lblAlgn val="ctr"/>
        <c:lblOffset val="100"/>
        <c:noMultiLvlLbl val="0"/>
      </c:catAx>
      <c:valAx>
        <c:axId val="16853241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Flow CoEf</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532462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3.xml"/><Relationship Id="rId3" Type="http://schemas.openxmlformats.org/officeDocument/2006/relationships/chart" Target="../charts/chart8.xml"/><Relationship Id="rId7" Type="http://schemas.openxmlformats.org/officeDocument/2006/relationships/chart" Target="../charts/chart12.xml"/><Relationship Id="rId2" Type="http://schemas.openxmlformats.org/officeDocument/2006/relationships/chart" Target="../charts/chart7.xml"/><Relationship Id="rId1" Type="http://schemas.openxmlformats.org/officeDocument/2006/relationships/image" Target="../media/image1.jpeg"/><Relationship Id="rId6" Type="http://schemas.openxmlformats.org/officeDocument/2006/relationships/chart" Target="../charts/chart11.xml"/><Relationship Id="rId5" Type="http://schemas.openxmlformats.org/officeDocument/2006/relationships/chart" Target="../charts/chart10.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4</xdr:col>
      <xdr:colOff>571500</xdr:colOff>
      <xdr:row>13</xdr:row>
      <xdr:rowOff>161924</xdr:rowOff>
    </xdr:from>
    <xdr:to>
      <xdr:col>8</xdr:col>
      <xdr:colOff>571500</xdr:colOff>
      <xdr:row>29</xdr:row>
      <xdr:rowOff>19050</xdr:rowOff>
    </xdr:to>
    <xdr:sp macro="" textlink="">
      <xdr:nvSpPr>
        <xdr:cNvPr id="2" name="TextBox 1">
          <a:extLst>
            <a:ext uri="{FF2B5EF4-FFF2-40B4-BE49-F238E27FC236}">
              <a16:creationId xmlns:a16="http://schemas.microsoft.com/office/drawing/2014/main" id="{D4E2A049-9634-B6E7-8820-278EF82352B3}"/>
            </a:ext>
          </a:extLst>
        </xdr:cNvPr>
        <xdr:cNvSpPr txBox="1"/>
      </xdr:nvSpPr>
      <xdr:spPr>
        <a:xfrm>
          <a:off x="3171825" y="2266949"/>
          <a:ext cx="2771775" cy="2447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a:latin typeface="Times New Roman" panose="02020603050405020304" pitchFamily="18" charset="0"/>
              <a:cs typeface="Times New Roman" panose="02020603050405020304" pitchFamily="18" charset="0"/>
            </a:rPr>
            <a:t>The accuracy of the methods was bifurcated, with direct mass measurements of components using a 0.1g-resolution scale being precise for larger items but incurring significant relative error for the smallest parts like collets, alongside routine risks of human error from taring or contamination, while the most critical parameter—the stated 10.8:1 compression ratio—introduces the largest systematic uncertainty, as it was not verified through direct volumetric measurement of the combustion chamber but is instead a provided or calculated figure that relies on unconfirmed assumptions about piston topography and gasket thickness, making it the dominant source of potential inaccuracy for any subsequent engineering analysis.</a:t>
          </a:r>
        </a:p>
      </xdr:txBody>
    </xdr:sp>
    <xdr:clientData/>
  </xdr:twoCellAnchor>
  <xdr:twoCellAnchor>
    <xdr:from>
      <xdr:col>12</xdr:col>
      <xdr:colOff>123825</xdr:colOff>
      <xdr:row>4</xdr:row>
      <xdr:rowOff>0</xdr:rowOff>
    </xdr:from>
    <xdr:to>
      <xdr:col>20</xdr:col>
      <xdr:colOff>428625</xdr:colOff>
      <xdr:row>20</xdr:row>
      <xdr:rowOff>152400</xdr:rowOff>
    </xdr:to>
    <xdr:graphicFrame macro="">
      <xdr:nvGraphicFramePr>
        <xdr:cNvPr id="3" name="Chart 2">
          <a:extLst>
            <a:ext uri="{FF2B5EF4-FFF2-40B4-BE49-F238E27FC236}">
              <a16:creationId xmlns:a16="http://schemas.microsoft.com/office/drawing/2014/main" id="{5377DCAC-40C1-1DCE-7FC8-A1D390C8EF6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161925</xdr:colOff>
      <xdr:row>4</xdr:row>
      <xdr:rowOff>9525</xdr:rowOff>
    </xdr:from>
    <xdr:to>
      <xdr:col>38</xdr:col>
      <xdr:colOff>504825</xdr:colOff>
      <xdr:row>21</xdr:row>
      <xdr:rowOff>0</xdr:rowOff>
    </xdr:to>
    <xdr:graphicFrame macro="">
      <xdr:nvGraphicFramePr>
        <xdr:cNvPr id="4" name="Chart 3">
          <a:extLst>
            <a:ext uri="{FF2B5EF4-FFF2-40B4-BE49-F238E27FC236}">
              <a16:creationId xmlns:a16="http://schemas.microsoft.com/office/drawing/2014/main" id="{FD967402-7DC7-CBF6-53E0-B42A40209BE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30</xdr:col>
      <xdr:colOff>152400</xdr:colOff>
      <xdr:row>23</xdr:row>
      <xdr:rowOff>9525</xdr:rowOff>
    </xdr:from>
    <xdr:to>
      <xdr:col>38</xdr:col>
      <xdr:colOff>495300</xdr:colOff>
      <xdr:row>40</xdr:row>
      <xdr:rowOff>0</xdr:rowOff>
    </xdr:to>
    <xdr:graphicFrame macro="">
      <xdr:nvGraphicFramePr>
        <xdr:cNvPr id="5" name="Chart 4">
          <a:extLst>
            <a:ext uri="{FF2B5EF4-FFF2-40B4-BE49-F238E27FC236}">
              <a16:creationId xmlns:a16="http://schemas.microsoft.com/office/drawing/2014/main" id="{D51569C8-F9E3-4A47-BC25-5C4CF89CCC0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30</xdr:col>
      <xdr:colOff>161925</xdr:colOff>
      <xdr:row>41</xdr:row>
      <xdr:rowOff>0</xdr:rowOff>
    </xdr:from>
    <xdr:to>
      <xdr:col>38</xdr:col>
      <xdr:colOff>504825</xdr:colOff>
      <xdr:row>57</xdr:row>
      <xdr:rowOff>152400</xdr:rowOff>
    </xdr:to>
    <xdr:graphicFrame macro="">
      <xdr:nvGraphicFramePr>
        <xdr:cNvPr id="6" name="Chart 5">
          <a:extLst>
            <a:ext uri="{FF2B5EF4-FFF2-40B4-BE49-F238E27FC236}">
              <a16:creationId xmlns:a16="http://schemas.microsoft.com/office/drawing/2014/main" id="{A8BB77F4-FB07-41B9-AC26-2EEC1F2DCED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30</xdr:col>
      <xdr:colOff>180975</xdr:colOff>
      <xdr:row>59</xdr:row>
      <xdr:rowOff>9525</xdr:rowOff>
    </xdr:from>
    <xdr:to>
      <xdr:col>38</xdr:col>
      <xdr:colOff>523875</xdr:colOff>
      <xdr:row>76</xdr:row>
      <xdr:rowOff>0</xdr:rowOff>
    </xdr:to>
    <xdr:graphicFrame macro="">
      <xdr:nvGraphicFramePr>
        <xdr:cNvPr id="7" name="Chart 6">
          <a:extLst>
            <a:ext uri="{FF2B5EF4-FFF2-40B4-BE49-F238E27FC236}">
              <a16:creationId xmlns:a16="http://schemas.microsoft.com/office/drawing/2014/main" id="{BCC35DB7-AD68-4050-9540-FD1C76465CC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45</xdr:col>
      <xdr:colOff>609599</xdr:colOff>
      <xdr:row>2</xdr:row>
      <xdr:rowOff>142875</xdr:rowOff>
    </xdr:from>
    <xdr:to>
      <xdr:col>55</xdr:col>
      <xdr:colOff>561974</xdr:colOff>
      <xdr:row>23</xdr:row>
      <xdr:rowOff>114300</xdr:rowOff>
    </xdr:to>
    <xdr:graphicFrame macro="">
      <xdr:nvGraphicFramePr>
        <xdr:cNvPr id="9" name="Chart 8">
          <a:extLst>
            <a:ext uri="{FF2B5EF4-FFF2-40B4-BE49-F238E27FC236}">
              <a16:creationId xmlns:a16="http://schemas.microsoft.com/office/drawing/2014/main" id="{112A27B1-6352-9C7F-40D4-9497B7B0FBF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38100</xdr:colOff>
      <xdr:row>41</xdr:row>
      <xdr:rowOff>152401</xdr:rowOff>
    </xdr:from>
    <xdr:to>
      <xdr:col>5</xdr:col>
      <xdr:colOff>47625</xdr:colOff>
      <xdr:row>54</xdr:row>
      <xdr:rowOff>85726</xdr:rowOff>
    </xdr:to>
    <xdr:sp macro="" textlink="">
      <xdr:nvSpPr>
        <xdr:cNvPr id="10" name="TextBox 9">
          <a:extLst>
            <a:ext uri="{FF2B5EF4-FFF2-40B4-BE49-F238E27FC236}">
              <a16:creationId xmlns:a16="http://schemas.microsoft.com/office/drawing/2014/main" id="{CA52C23C-2F94-E8AB-4047-1889BBEC3A67}"/>
            </a:ext>
          </a:extLst>
        </xdr:cNvPr>
        <xdr:cNvSpPr txBox="1"/>
      </xdr:nvSpPr>
      <xdr:spPr>
        <a:xfrm>
          <a:off x="647700" y="6791326"/>
          <a:ext cx="2943225" cy="2038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000">
              <a:effectLst/>
              <a:latin typeface="Times New Roman" panose="02020603050405020304" pitchFamily="18" charset="0"/>
              <a:cs typeface="Times New Roman" panose="02020603050405020304" pitchFamily="18" charset="0"/>
            </a:rPr>
            <a:t>To increase both the valve float RPM and mechanical rev limit by 25%, the target RPM becomes 10,928. Achieving this requires a 56.25% improvement in the stiffness-to-mass ratio (since RPM ∝ √(k/m)). With spring stiffness held constant, the intake valvetrain mass must be reduced from 0.1791 kg to 0.1146 kg—a 36% reduction. This substantial weight savings would necessitate replacing multiple steel components with advanced lightweight materials such as titanium valves, hollow sodium-filled stems, and carbon composite retainers, while maintaining structural integrity and durability under increased operational stresses.</a:t>
          </a:r>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5</xdr:col>
      <xdr:colOff>465992</xdr:colOff>
      <xdr:row>1</xdr:row>
      <xdr:rowOff>56728</xdr:rowOff>
    </xdr:from>
    <xdr:ext cx="1807379" cy="383803"/>
    <xdr:pic>
      <xdr:nvPicPr>
        <xdr:cNvPr id="2" name="Picture 1" descr="See the source image">
          <a:extLst>
            <a:ext uri="{FF2B5EF4-FFF2-40B4-BE49-F238E27FC236}">
              <a16:creationId xmlns:a16="http://schemas.microsoft.com/office/drawing/2014/main" id="{36CA5BC9-6637-44D3-87DB-56D1211C80C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513992" y="247228"/>
          <a:ext cx="1807379" cy="38380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6</xdr:col>
      <xdr:colOff>323118</xdr:colOff>
      <xdr:row>56</xdr:row>
      <xdr:rowOff>180554</xdr:rowOff>
    </xdr:from>
    <xdr:ext cx="1446529" cy="303958"/>
    <xdr:pic>
      <xdr:nvPicPr>
        <xdr:cNvPr id="3" name="Picture 2" descr="See the source image">
          <a:extLst>
            <a:ext uri="{FF2B5EF4-FFF2-40B4-BE49-F238E27FC236}">
              <a16:creationId xmlns:a16="http://schemas.microsoft.com/office/drawing/2014/main" id="{EF346E68-7684-459D-AD5E-DEA6DED10D6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980718" y="10848554"/>
          <a:ext cx="1446529" cy="30395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17</xdr:col>
      <xdr:colOff>17858</xdr:colOff>
      <xdr:row>2</xdr:row>
      <xdr:rowOff>247650</xdr:rowOff>
    </xdr:from>
    <xdr:to>
      <xdr:col>24</xdr:col>
      <xdr:colOff>339327</xdr:colOff>
      <xdr:row>13</xdr:row>
      <xdr:rowOff>240507</xdr:rowOff>
    </xdr:to>
    <xdr:graphicFrame macro="">
      <xdr:nvGraphicFramePr>
        <xdr:cNvPr id="10" name="Chart 9">
          <a:extLst>
            <a:ext uri="{FF2B5EF4-FFF2-40B4-BE49-F238E27FC236}">
              <a16:creationId xmlns:a16="http://schemas.microsoft.com/office/drawing/2014/main" id="{99B6923C-8B24-C9FA-E68D-F22BD8BE8A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26</xdr:col>
      <xdr:colOff>0</xdr:colOff>
      <xdr:row>3</xdr:row>
      <xdr:rowOff>0</xdr:rowOff>
    </xdr:from>
    <xdr:to>
      <xdr:col>33</xdr:col>
      <xdr:colOff>321468</xdr:colOff>
      <xdr:row>13</xdr:row>
      <xdr:rowOff>242888</xdr:rowOff>
    </xdr:to>
    <xdr:graphicFrame macro="">
      <xdr:nvGraphicFramePr>
        <xdr:cNvPr id="11" name="Chart 10">
          <a:extLst>
            <a:ext uri="{FF2B5EF4-FFF2-40B4-BE49-F238E27FC236}">
              <a16:creationId xmlns:a16="http://schemas.microsoft.com/office/drawing/2014/main" id="{9022E77F-5195-4E47-B37B-E86C55A9C0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17</xdr:col>
      <xdr:colOff>0</xdr:colOff>
      <xdr:row>15</xdr:row>
      <xdr:rowOff>0</xdr:rowOff>
    </xdr:from>
    <xdr:to>
      <xdr:col>24</xdr:col>
      <xdr:colOff>321469</xdr:colOff>
      <xdr:row>25</xdr:row>
      <xdr:rowOff>242888</xdr:rowOff>
    </xdr:to>
    <xdr:graphicFrame macro="">
      <xdr:nvGraphicFramePr>
        <xdr:cNvPr id="12" name="Chart 11">
          <a:extLst>
            <a:ext uri="{FF2B5EF4-FFF2-40B4-BE49-F238E27FC236}">
              <a16:creationId xmlns:a16="http://schemas.microsoft.com/office/drawing/2014/main" id="{3DFD31D9-624A-4B46-A1A1-CE654557CE6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26</xdr:col>
      <xdr:colOff>0</xdr:colOff>
      <xdr:row>15</xdr:row>
      <xdr:rowOff>0</xdr:rowOff>
    </xdr:from>
    <xdr:to>
      <xdr:col>33</xdr:col>
      <xdr:colOff>321468</xdr:colOff>
      <xdr:row>25</xdr:row>
      <xdr:rowOff>242888</xdr:rowOff>
    </xdr:to>
    <xdr:graphicFrame macro="">
      <xdr:nvGraphicFramePr>
        <xdr:cNvPr id="13" name="Chart 12">
          <a:extLst>
            <a:ext uri="{FF2B5EF4-FFF2-40B4-BE49-F238E27FC236}">
              <a16:creationId xmlns:a16="http://schemas.microsoft.com/office/drawing/2014/main" id="{8E0A92F8-3064-4845-BC94-80626AA7F6F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17</xdr:col>
      <xdr:colOff>0</xdr:colOff>
      <xdr:row>27</xdr:row>
      <xdr:rowOff>0</xdr:rowOff>
    </xdr:from>
    <xdr:to>
      <xdr:col>24</xdr:col>
      <xdr:colOff>321469</xdr:colOff>
      <xdr:row>37</xdr:row>
      <xdr:rowOff>242888</xdr:rowOff>
    </xdr:to>
    <xdr:graphicFrame macro="">
      <xdr:nvGraphicFramePr>
        <xdr:cNvPr id="14" name="Chart 13">
          <a:extLst>
            <a:ext uri="{FF2B5EF4-FFF2-40B4-BE49-F238E27FC236}">
              <a16:creationId xmlns:a16="http://schemas.microsoft.com/office/drawing/2014/main" id="{4658BA16-B485-415C-812F-206E39AD3F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26</xdr:col>
      <xdr:colOff>0</xdr:colOff>
      <xdr:row>27</xdr:row>
      <xdr:rowOff>0</xdr:rowOff>
    </xdr:from>
    <xdr:to>
      <xdr:col>33</xdr:col>
      <xdr:colOff>321468</xdr:colOff>
      <xdr:row>37</xdr:row>
      <xdr:rowOff>242888</xdr:rowOff>
    </xdr:to>
    <xdr:graphicFrame macro="">
      <xdr:nvGraphicFramePr>
        <xdr:cNvPr id="15" name="Chart 14">
          <a:extLst>
            <a:ext uri="{FF2B5EF4-FFF2-40B4-BE49-F238E27FC236}">
              <a16:creationId xmlns:a16="http://schemas.microsoft.com/office/drawing/2014/main" id="{B0FD9919-CBA9-4849-8013-C2C8AD717C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34</xdr:col>
      <xdr:colOff>23812</xdr:colOff>
      <xdr:row>3</xdr:row>
      <xdr:rowOff>11906</xdr:rowOff>
    </xdr:from>
    <xdr:to>
      <xdr:col>44</xdr:col>
      <xdr:colOff>59531</xdr:colOff>
      <xdr:row>9</xdr:row>
      <xdr:rowOff>47625</xdr:rowOff>
    </xdr:to>
    <xdr:sp macro="" textlink="">
      <xdr:nvSpPr>
        <xdr:cNvPr id="16" name="TextBox 15">
          <a:extLst>
            <a:ext uri="{FF2B5EF4-FFF2-40B4-BE49-F238E27FC236}">
              <a16:creationId xmlns:a16="http://schemas.microsoft.com/office/drawing/2014/main" id="{0C922CA5-F3F6-4CAC-B4A1-E15C899110BB}"/>
            </a:ext>
          </a:extLst>
        </xdr:cNvPr>
        <xdr:cNvSpPr txBox="1"/>
      </xdr:nvSpPr>
      <xdr:spPr>
        <a:xfrm>
          <a:off x="20228718" y="762000"/>
          <a:ext cx="6107907" cy="15359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a:effectLst/>
              <a:latin typeface="Times New Roman" panose="02020603050405020304" pitchFamily="18" charset="0"/>
              <a:cs typeface="Times New Roman" panose="02020603050405020304" pitchFamily="18" charset="0"/>
            </a:rPr>
            <a:t>For the intake, the raw test flow (l/s) stabilizes at 140.2 l/s from valve lift 7mm onward, despite increasing lift. Similarly, the exhaust raw flow plateaus at 75 l/s starting from 4.5mm lift. This indicates that beyond a certain valve lift, further opening does not significantly improve airflow—the port or valve curtain area is no longer the limiting factor; instead, flow is restricted by port geometry, valve seat design, or other internal characteristics.</a:t>
          </a:r>
        </a:p>
        <a:p>
          <a:r>
            <a:rPr lang="en-GB" sz="1000">
              <a:effectLst/>
              <a:latin typeface="Times New Roman" panose="02020603050405020304" pitchFamily="18" charset="0"/>
              <a:cs typeface="Times New Roman" panose="02020603050405020304" pitchFamily="18" charset="0"/>
            </a:rPr>
            <a:t>This plateau is important because it identifies the point of diminishing returns in valve lift. In engine design, operating beyond this lift provides little performance benefit while increasing mechanical stress, valvetrain complexity, and potential for valve float. Knowing where the flow saturates helps designers optimize cam profiles to maximize efficiency without over-lifting, balance intake and exhaust timing, and avoid wasted energy in the valvetrain. It also highlights areas for potential port or combustion chamber modification if higher flow is desired.</a:t>
          </a:r>
        </a:p>
        <a:p>
          <a:endParaRPr lang="en-GB" sz="1100"/>
        </a:p>
      </xdr:txBody>
    </xdr:sp>
    <xdr:clientData/>
  </xdr:twoCellAnchor>
  <xdr:twoCellAnchor>
    <xdr:from>
      <xdr:col>17</xdr:col>
      <xdr:colOff>17858</xdr:colOff>
      <xdr:row>40</xdr:row>
      <xdr:rowOff>247650</xdr:rowOff>
    </xdr:from>
    <xdr:to>
      <xdr:col>24</xdr:col>
      <xdr:colOff>339327</xdr:colOff>
      <xdr:row>51</xdr:row>
      <xdr:rowOff>240506</xdr:rowOff>
    </xdr:to>
    <xdr:graphicFrame macro="">
      <xdr:nvGraphicFramePr>
        <xdr:cNvPr id="18" name="Chart 17">
          <a:extLst>
            <a:ext uri="{FF2B5EF4-FFF2-40B4-BE49-F238E27FC236}">
              <a16:creationId xmlns:a16="http://schemas.microsoft.com/office/drawing/2014/main" id="{90198AFC-7729-8AA3-FCD5-BC03B50E7AE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29</xdr:col>
      <xdr:colOff>571499</xdr:colOff>
      <xdr:row>51</xdr:row>
      <xdr:rowOff>0</xdr:rowOff>
    </xdr:from>
    <xdr:to>
      <xdr:col>37</xdr:col>
      <xdr:colOff>476249</xdr:colOff>
      <xdr:row>61</xdr:row>
      <xdr:rowOff>178593</xdr:rowOff>
    </xdr:to>
    <xdr:sp macro="" textlink="">
      <xdr:nvSpPr>
        <xdr:cNvPr id="19" name="TextBox 18">
          <a:extLst>
            <a:ext uri="{FF2B5EF4-FFF2-40B4-BE49-F238E27FC236}">
              <a16:creationId xmlns:a16="http://schemas.microsoft.com/office/drawing/2014/main" id="{3B1DF699-6544-3D69-555A-BE01C753C04F}"/>
            </a:ext>
          </a:extLst>
        </xdr:cNvPr>
        <xdr:cNvSpPr txBox="1"/>
      </xdr:nvSpPr>
      <xdr:spPr>
        <a:xfrm>
          <a:off x="17740312" y="12751594"/>
          <a:ext cx="4762500" cy="232171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0">
              <a:latin typeface="Times New Roman" panose="02020603050405020304" pitchFamily="18" charset="0"/>
              <a:cs typeface="Times New Roman" panose="02020603050405020304" pitchFamily="18" charset="0"/>
            </a:rPr>
            <a:t>Coefficient Formula: </a:t>
          </a:r>
          <a:r>
            <a:rPr lang="en-GB" sz="1000" b="0">
              <a:solidFill>
                <a:schemeClr val="dk1"/>
              </a:solidFill>
              <a:latin typeface="Times New Roman" panose="02020603050405020304" pitchFamily="18" charset="0"/>
              <a:ea typeface="+mn-ea"/>
              <a:cs typeface="Times New Roman" panose="02020603050405020304" pitchFamily="18" charset="0"/>
            </a:rPr>
            <a:t>(Flow Value × 15.8503) ÷ √25</a:t>
          </a:r>
          <a:br>
            <a:rPr lang="en-GB" sz="1000" b="0">
              <a:latin typeface="Times New Roman" panose="02020603050405020304" pitchFamily="18" charset="0"/>
              <a:cs typeface="Times New Roman" panose="02020603050405020304" pitchFamily="18" charset="0"/>
            </a:rPr>
          </a:br>
          <a:r>
            <a:rPr lang="en-GB" sz="1000" b="0">
              <a:latin typeface="Times New Roman" panose="02020603050405020304" pitchFamily="18" charset="0"/>
              <a:cs typeface="Times New Roman" panose="02020603050405020304" pitchFamily="18" charset="0"/>
            </a:rPr>
            <a:t>Where: √25 = 5, so formula simplifies to: </a:t>
          </a:r>
          <a:r>
            <a:rPr lang="en-GB" sz="1000" b="0">
              <a:solidFill>
                <a:schemeClr val="dk1"/>
              </a:solidFill>
              <a:latin typeface="Times New Roman" panose="02020603050405020304" pitchFamily="18" charset="0"/>
              <a:ea typeface="+mn-ea"/>
              <a:cs typeface="Times New Roman" panose="02020603050405020304" pitchFamily="18" charset="0"/>
            </a:rPr>
            <a:t>(Flow Value × 15.8503) ÷ 5</a:t>
          </a:r>
          <a:r>
            <a:rPr lang="en-GB" sz="1000" b="0">
              <a:latin typeface="Times New Roman" panose="02020603050405020304" pitchFamily="18" charset="0"/>
              <a:cs typeface="Times New Roman" panose="02020603050405020304" pitchFamily="18" charset="0"/>
            </a:rPr>
            <a:t> = </a:t>
          </a:r>
          <a:r>
            <a:rPr lang="en-GB" sz="1000" b="0">
              <a:solidFill>
                <a:schemeClr val="dk1"/>
              </a:solidFill>
              <a:latin typeface="Times New Roman" panose="02020603050405020304" pitchFamily="18" charset="0"/>
              <a:ea typeface="+mn-ea"/>
              <a:cs typeface="Times New Roman" panose="02020603050405020304" pitchFamily="18" charset="0"/>
            </a:rPr>
            <a:t>Flow Value × 3.17006</a:t>
          </a:r>
          <a:endParaRPr lang="en-GB" sz="1000" b="0">
            <a:latin typeface="Times New Roman" panose="02020603050405020304" pitchFamily="18" charset="0"/>
            <a:cs typeface="Times New Roman" panose="02020603050405020304" pitchFamily="18" charset="0"/>
          </a:endParaRPr>
        </a:p>
        <a:p>
          <a:r>
            <a:rPr lang="en-GB" sz="1000" b="0">
              <a:latin typeface="Times New Roman" panose="02020603050405020304" pitchFamily="18" charset="0"/>
              <a:cs typeface="Times New Roman" panose="02020603050405020304" pitchFamily="18" charset="0"/>
            </a:rPr>
            <a:t>Test 1: 29.815 × 3.17006 = 94.53</a:t>
          </a:r>
        </a:p>
        <a:p>
          <a:r>
            <a:rPr lang="en-GB" sz="1000" b="0">
              <a:latin typeface="Times New Roman" panose="02020603050405020304" pitchFamily="18" charset="0"/>
              <a:cs typeface="Times New Roman" panose="02020603050405020304" pitchFamily="18" charset="0"/>
            </a:rPr>
            <a:t>Test 2: 62.304 × 3.17006 = 197.52</a:t>
          </a:r>
        </a:p>
        <a:p>
          <a:r>
            <a:rPr lang="en-GB" sz="1000" b="0">
              <a:latin typeface="Times New Roman" panose="02020603050405020304" pitchFamily="18" charset="0"/>
              <a:cs typeface="Times New Roman" panose="02020603050405020304" pitchFamily="18" charset="0"/>
            </a:rPr>
            <a:t>Test 3: 79.914 × 3.17006 = 253.32</a:t>
          </a:r>
        </a:p>
        <a:p>
          <a:r>
            <a:rPr lang="en-GB" sz="1000" b="0">
              <a:latin typeface="Times New Roman" panose="02020603050405020304" pitchFamily="18" charset="0"/>
              <a:cs typeface="Times New Roman" panose="02020603050405020304" pitchFamily="18" charset="0"/>
            </a:rPr>
            <a:t>Test 4: 99.542 × 3.17006 = 315.59</a:t>
          </a:r>
        </a:p>
        <a:p>
          <a:r>
            <a:rPr lang="en-GB" sz="1000" b="0">
              <a:latin typeface="Times New Roman" panose="02020603050405020304" pitchFamily="18" charset="0"/>
              <a:cs typeface="Times New Roman" panose="02020603050405020304" pitchFamily="18" charset="0"/>
            </a:rPr>
            <a:t>Test 5: 110.758 × 3.17006 = 351.16</a:t>
          </a:r>
        </a:p>
        <a:p>
          <a:r>
            <a:rPr lang="en-GB" sz="1000" b="0">
              <a:latin typeface="Times New Roman" panose="02020603050405020304" pitchFamily="18" charset="0"/>
              <a:cs typeface="Times New Roman" panose="02020603050405020304" pitchFamily="18" charset="0"/>
            </a:rPr>
            <a:t>Test 6: 112.4404 × 3.17006 = 356.47</a:t>
          </a:r>
        </a:p>
        <a:p>
          <a:r>
            <a:rPr lang="en-GB" sz="1000" b="0">
              <a:latin typeface="Times New Roman" panose="02020603050405020304" pitchFamily="18" charset="0"/>
              <a:cs typeface="Times New Roman" panose="02020603050405020304" pitchFamily="18" charset="0"/>
            </a:rPr>
            <a:t>Test 7: 117.768 × 3.17006 = 373.37</a:t>
          </a:r>
        </a:p>
        <a:p>
          <a:r>
            <a:rPr lang="en-GB" sz="1000" b="0">
              <a:latin typeface="Times New Roman" panose="02020603050405020304" pitchFamily="18" charset="0"/>
              <a:cs typeface="Times New Roman" panose="02020603050405020304" pitchFamily="18" charset="0"/>
            </a:rPr>
            <a:t>Test 8: 117.768 × 3.17006 = 373.37</a:t>
          </a:r>
        </a:p>
        <a:p>
          <a:r>
            <a:rPr lang="en-GB" sz="1000" b="0">
              <a:latin typeface="Times New Roman" panose="02020603050405020304" pitchFamily="18" charset="0"/>
              <a:cs typeface="Times New Roman" panose="02020603050405020304" pitchFamily="18" charset="0"/>
            </a:rPr>
            <a:t>2. MEAN INTAKE FLOW COEFFICIENT:</a:t>
          </a:r>
        </a:p>
        <a:p>
          <a:r>
            <a:rPr lang="en-GB" sz="1000" b="0">
              <a:latin typeface="Times New Roman" panose="02020603050405020304" pitchFamily="18" charset="0"/>
              <a:cs typeface="Times New Roman" panose="02020603050405020304" pitchFamily="18" charset="0"/>
            </a:rPr>
            <a:t>Sum = 94.53 + 197.52 + 253.32 + 315.59 + 351.16 + 356.47 + 373.37 + 373.37 = 2,315.33</a:t>
          </a:r>
          <a:br>
            <a:rPr lang="en-GB" sz="1000" b="0">
              <a:latin typeface="Times New Roman" panose="02020603050405020304" pitchFamily="18" charset="0"/>
              <a:cs typeface="Times New Roman" panose="02020603050405020304" pitchFamily="18" charset="0"/>
            </a:rPr>
          </a:br>
          <a:r>
            <a:rPr lang="en-GB" sz="1000" b="0">
              <a:latin typeface="Times New Roman" panose="02020603050405020304" pitchFamily="18" charset="0"/>
              <a:cs typeface="Times New Roman" panose="02020603050405020304" pitchFamily="18" charset="0"/>
            </a:rPr>
            <a:t>Mean = 2,315.33 ÷ 8 = </a:t>
          </a:r>
          <a:r>
            <a:rPr lang="en-GB" sz="1000" b="0" u="sng">
              <a:latin typeface="Times New Roman" panose="02020603050405020304" pitchFamily="18" charset="0"/>
              <a:cs typeface="Times New Roman" panose="02020603050405020304" pitchFamily="18" charset="0"/>
            </a:rPr>
            <a:t>289.42</a:t>
          </a:r>
        </a:p>
        <a:p>
          <a:endParaRPr lang="en-GB" sz="1100"/>
        </a:p>
      </xdr:txBody>
    </xdr:sp>
    <xdr:clientData/>
  </xdr:twoCellAnchor>
  <xdr:twoCellAnchor>
    <xdr:from>
      <xdr:col>30</xdr:col>
      <xdr:colOff>0</xdr:colOff>
      <xdr:row>62</xdr:row>
      <xdr:rowOff>154781</xdr:rowOff>
    </xdr:from>
    <xdr:to>
      <xdr:col>38</xdr:col>
      <xdr:colOff>440531</xdr:colOff>
      <xdr:row>72</xdr:row>
      <xdr:rowOff>119062</xdr:rowOff>
    </xdr:to>
    <xdr:sp macro="" textlink="">
      <xdr:nvSpPr>
        <xdr:cNvPr id="20" name="TextBox 19">
          <a:extLst>
            <a:ext uri="{FF2B5EF4-FFF2-40B4-BE49-F238E27FC236}">
              <a16:creationId xmlns:a16="http://schemas.microsoft.com/office/drawing/2014/main" id="{5650D242-4942-CCF4-1F17-8CA9EE75598A}"/>
            </a:ext>
          </a:extLst>
        </xdr:cNvPr>
        <xdr:cNvSpPr txBox="1"/>
      </xdr:nvSpPr>
      <xdr:spPr>
        <a:xfrm>
          <a:off x="17776031" y="15240000"/>
          <a:ext cx="5298281" cy="186928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0">
              <a:latin typeface="Times New Roman" panose="02020603050405020304" pitchFamily="18" charset="0"/>
              <a:cs typeface="Times New Roman" panose="02020603050405020304" pitchFamily="18" charset="0"/>
            </a:rPr>
            <a:t>RPM = (Volumetric Flow Rate × 60 × 2) ÷ (Displacement × Volumetric Efficiency)</a:t>
          </a:r>
        </a:p>
        <a:p>
          <a:r>
            <a:rPr lang="en-GB" sz="1000" b="0">
              <a:latin typeface="Times New Roman" panose="02020603050405020304" pitchFamily="18" charset="0"/>
              <a:cs typeface="Times New Roman" panose="02020603050405020304" pitchFamily="18" charset="0"/>
            </a:rPr>
            <a:t>Assuming:</a:t>
          </a:r>
        </a:p>
        <a:p>
          <a:r>
            <a:rPr lang="en-GB" sz="1000" b="0">
              <a:latin typeface="Times New Roman" panose="02020603050405020304" pitchFamily="18" charset="0"/>
              <a:cs typeface="Times New Roman" panose="02020603050405020304" pitchFamily="18" charset="0"/>
            </a:rPr>
            <a:t>Total engine displacement = 0.5L × 4 cylinders = 2.0L</a:t>
          </a:r>
        </a:p>
        <a:p>
          <a:r>
            <a:rPr lang="en-GB" sz="1000" b="0">
              <a:latin typeface="Times New Roman" panose="02020603050405020304" pitchFamily="18" charset="0"/>
              <a:cs typeface="Times New Roman" panose="02020603050405020304" pitchFamily="18" charset="0"/>
            </a:rPr>
            <a:t>Maximum intake flow = 140.2 l/min</a:t>
          </a:r>
        </a:p>
        <a:p>
          <a:r>
            <a:rPr lang="en-GB" sz="1000" b="0">
              <a:latin typeface="Times New Roman" panose="02020603050405020304" pitchFamily="18" charset="0"/>
              <a:cs typeface="Times New Roman" panose="02020603050405020304" pitchFamily="18" charset="0"/>
            </a:rPr>
            <a:t>Volumetric efficiency ≈ 0.85</a:t>
          </a:r>
        </a:p>
        <a:p>
          <a:r>
            <a:rPr lang="en-GB" sz="1000" b="0">
              <a:latin typeface="Times New Roman" panose="02020603050405020304" pitchFamily="18" charset="0"/>
              <a:cs typeface="Times New Roman" panose="02020603050405020304" pitchFamily="18" charset="0"/>
            </a:rPr>
            <a:t>RPM = (140.2 × 60 × 2) ÷ (2.0 × 0.85)</a:t>
          </a:r>
          <a:br>
            <a:rPr lang="en-GB" sz="1000" b="0">
              <a:latin typeface="Times New Roman" panose="02020603050405020304" pitchFamily="18" charset="0"/>
              <a:cs typeface="Times New Roman" panose="02020603050405020304" pitchFamily="18" charset="0"/>
            </a:rPr>
          </a:br>
          <a:r>
            <a:rPr lang="en-GB" sz="1000" b="0">
              <a:latin typeface="Times New Roman" panose="02020603050405020304" pitchFamily="18" charset="0"/>
              <a:cs typeface="Times New Roman" panose="02020603050405020304" pitchFamily="18" charset="0"/>
            </a:rPr>
            <a:t>= (16,824) ÷ (1.7) ≈ 9,896 RPM (theoretical maximum)</a:t>
          </a:r>
        </a:p>
        <a:p>
          <a:r>
            <a:rPr lang="en-GB" sz="1000" b="0">
              <a:latin typeface="Times New Roman" panose="02020603050405020304" pitchFamily="18" charset="0"/>
              <a:cs typeface="Times New Roman" panose="02020603050405020304" pitchFamily="18" charset="0"/>
            </a:rPr>
            <a:t>Actual estimated based on flow data and tuning: </a:t>
          </a:r>
          <a:r>
            <a:rPr lang="en-GB" sz="1000" b="0" u="sng">
              <a:latin typeface="Times New Roman" panose="02020603050405020304" pitchFamily="18" charset="0"/>
              <a:cs typeface="Times New Roman" panose="02020603050405020304" pitchFamily="18" charset="0"/>
            </a:rPr>
            <a:t>6,500 RPM</a:t>
          </a:r>
        </a:p>
        <a:p>
          <a:endParaRPr lang="en-GB" sz="1100"/>
        </a:p>
      </xdr:txBody>
    </xdr:sp>
    <xdr:clientData/>
  </xdr:twoCellAnchor>
  <xdr:twoCellAnchor>
    <xdr:from>
      <xdr:col>17</xdr:col>
      <xdr:colOff>11906</xdr:colOff>
      <xdr:row>55</xdr:row>
      <xdr:rowOff>23811</xdr:rowOff>
    </xdr:from>
    <xdr:to>
      <xdr:col>26</xdr:col>
      <xdr:colOff>47625</xdr:colOff>
      <xdr:row>81</xdr:row>
      <xdr:rowOff>119061</xdr:rowOff>
    </xdr:to>
    <xdr:sp macro="" textlink="">
      <xdr:nvSpPr>
        <xdr:cNvPr id="21" name="TextBox 20">
          <a:extLst>
            <a:ext uri="{FF2B5EF4-FFF2-40B4-BE49-F238E27FC236}">
              <a16:creationId xmlns:a16="http://schemas.microsoft.com/office/drawing/2014/main" id="{F0AC38CA-54E7-5BC0-1BAD-4C222043D187}"/>
            </a:ext>
          </a:extLst>
        </xdr:cNvPr>
        <xdr:cNvSpPr txBox="1"/>
      </xdr:nvSpPr>
      <xdr:spPr>
        <a:xfrm>
          <a:off x="9894094" y="13775530"/>
          <a:ext cx="5500687" cy="5048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a:effectLst/>
              <a:latin typeface="Times New Roman" panose="02020603050405020304" pitchFamily="18" charset="0"/>
              <a:cs typeface="Times New Roman" panose="02020603050405020304" pitchFamily="18" charset="0"/>
            </a:rPr>
            <a:t>Based on the estimated engine speed for maximum power of approximately 6,500 RPM derived from the flow bench data and calculations, a comparison with known manufacturer data for typical high-performance naturally aspirated 2.0-liter four-cylinder engines reveals both alignment and discrepancies. Engines such as the Honda K20 series, Toyota's 2ZZ-GE, and various BMW and Porsche four-cylinder units often achieve peak power between 6,000 RPM and 8,000 RPM. For instance, the Honda K20A2 produces its maximum power at around 8,000 RPM, while many mainstream performance 2.0L engines peak between 6,200 RPM and 6,800 RPM. Therefore, the calculated 6,500 RPM falls within a plausible range but is at the conservative end for a highly tuned performance engine, suggesting the head flow data may indicate a configuration optimized for strong mid-range torque rather than an extreme top-end power band.</a:t>
          </a:r>
        </a:p>
        <a:p>
          <a:r>
            <a:rPr lang="en-GB" sz="1000">
              <a:effectLst/>
              <a:latin typeface="Times New Roman" panose="02020603050405020304" pitchFamily="18" charset="0"/>
              <a:cs typeface="Times New Roman" panose="02020603050405020304" pitchFamily="18" charset="0"/>
            </a:rPr>
            <a:t>Several significant limitations and assumptions underlying this estimation method must be noted. The calculation relies heavily on the static flow bench data, which measures airflow at a fixed pressure drop (25″ H₂O) across a stationary valve. This does not account for dynamic effects present in a running engine, such as inertial ramming, wave tuning, exhaust scavenging, and valve acceleration profiles, all of which critically influence the volumetric efficiency at different engine speeds. The method also assumes a direct, linear relationship between low-lift flow coefficients and high-RPM breathing capability, which is an oversimplification. The intake runner length calculation that yielded the 6,500 RPM figure itself assumes a simplified acoustic tuning model (using the speed of sound and a ¼-wave resonance), ignoring complex Helmholtz resonance effects, runner geometry, and plenum design. Furthermore, the engine speed formula </a:t>
          </a:r>
          <a:r>
            <a:rPr lang="en-GB" sz="1000">
              <a:solidFill>
                <a:schemeClr val="dk1"/>
              </a:solidFill>
              <a:effectLst/>
              <a:latin typeface="Times New Roman" panose="02020603050405020304" pitchFamily="18" charset="0"/>
              <a:ea typeface="+mn-ea"/>
              <a:cs typeface="Times New Roman" panose="02020603050405020304" pitchFamily="18" charset="0"/>
            </a:rPr>
            <a:t>=(60*(L38*4))/2</a:t>
          </a:r>
          <a:r>
            <a:rPr lang="en-GB" sz="1000">
              <a:effectLst/>
              <a:latin typeface="Times New Roman" panose="02020603050405020304" pitchFamily="18" charset="0"/>
              <a:cs typeface="Times New Roman" panose="02020603050405020304" pitchFamily="18" charset="0"/>
            </a:rPr>
            <a:t> from the sheet appears to be an empirical or simplified correlation whose derivation and constants are not explicitly justified, reducing its generalizability.</a:t>
          </a:r>
        </a:p>
        <a:p>
          <a:r>
            <a:rPr lang="en-GB" sz="1000">
              <a:effectLst/>
              <a:latin typeface="Times New Roman" panose="02020603050405020304" pitchFamily="18" charset="0"/>
              <a:cs typeface="Times New Roman" panose="02020603050405020304" pitchFamily="18" charset="0"/>
            </a:rPr>
            <a:t>Key assumptions embedded in the analysis include that the tested cylinder head is the primary airflow bottleneck, neglecting restrictions from the intake manifold, throttle body, and air filter. A volumetric efficiency of roughly 85–90% is implicitly assumed, though this can vary dramatically with camshaft timing and lift. The calculation also assumes the engine is naturally aspirated and operates under standard atmospheric conditions. Perhaps the most significant assumption is that the maximum steady-state flow rate measured at 0.5 inches of valve lift (or similar) directly correlates with the engine's peak power RPM, while in reality, the power band is determined by the entire flow curve across all valve lifts and the camshaft's ability to exploit it. Discrepancies between the estimated 6,500 RPM and higher actual peak power RPMs in comparable engines may therefore stem from these static test limitations, unaccounted-for dynamic tuning effects, or a camshaft profile that extends the power band beyond what the raw port flow data alone would suggest.</a:t>
          </a:r>
        </a:p>
        <a:p>
          <a:endParaRPr lang="en-GB" sz="1100"/>
        </a:p>
      </xdr:txBody>
    </xdr:sp>
    <xdr:clientData/>
  </xdr:twoCellAnchor>
  <xdr:twoCellAnchor>
    <xdr:from>
      <xdr:col>17</xdr:col>
      <xdr:colOff>35718</xdr:colOff>
      <xdr:row>83</xdr:row>
      <xdr:rowOff>11906</xdr:rowOff>
    </xdr:from>
    <xdr:to>
      <xdr:col>26</xdr:col>
      <xdr:colOff>59531</xdr:colOff>
      <xdr:row>112</xdr:row>
      <xdr:rowOff>23812</xdr:rowOff>
    </xdr:to>
    <xdr:sp macro="" textlink="">
      <xdr:nvSpPr>
        <xdr:cNvPr id="22" name="TextBox 21">
          <a:extLst>
            <a:ext uri="{FF2B5EF4-FFF2-40B4-BE49-F238E27FC236}">
              <a16:creationId xmlns:a16="http://schemas.microsoft.com/office/drawing/2014/main" id="{C9B61DC2-3E6D-2C3F-3F1A-5C552C4CE0F1}"/>
            </a:ext>
          </a:extLst>
        </xdr:cNvPr>
        <xdr:cNvSpPr txBox="1"/>
      </xdr:nvSpPr>
      <xdr:spPr>
        <a:xfrm>
          <a:off x="9917906" y="19097625"/>
          <a:ext cx="5488781" cy="55364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a:effectLst/>
              <a:latin typeface="Times New Roman" panose="02020603050405020304" pitchFamily="18" charset="0"/>
              <a:cs typeface="Times New Roman" panose="02020603050405020304" pitchFamily="18" charset="0"/>
            </a:rPr>
            <a:t>Based on the flow bench data provided, the cylinder head exhibits a flow profile with distinct characteristics that suggest specific tuning potential and performance limitations. The flow coefficients increase progressively from 94.53 at the lowest valve lift (1.75 mm, L/D ≈ 0.05) to 373.37 at higher lifts (14 mm, L/D ≈ 0.4), representing a nearly fourfold gain. This steady, non-plateauing increase across the tested lift range is favorable, but the rate of gain is not as aggressive as seen in cylinder heads specifically designed for extreme high-RPM operation. Published flow studies of race-oriented heads, such as those from Cosworth or high-performance Honda K-series engines, often show more pronounced flow increases at low lifts (below 0.2 L/D) and a sharper plateau near peak lift, which is critical for engines that operate with high-lift, short-duration camshafts above 8,000 RPM. The head's moderate exhaust-to-intake flow ratio of approximately 0.68 (195.63/289.42) is adequate but not exceptional; high-RPM engines typically target ratios closer to 0.75-0.85 for optimal scavenging. This suggests the head is fundamentally sound and tuned more for a broad, usable powerband in the 5,000–7,000 RPM range rather than for a narrow, peaky powerband above 8,000 RPM.</a:t>
          </a:r>
        </a:p>
        <a:p>
          <a:r>
            <a:rPr lang="en-GB" sz="1000">
              <a:effectLst/>
              <a:latin typeface="Times New Roman" panose="02020603050405020304" pitchFamily="18" charset="0"/>
              <a:cs typeface="Times New Roman" panose="02020603050405020304" pitchFamily="18" charset="0"/>
            </a:rPr>
            <a:t>The addition of velocity stack trumpets or a tuned manifold would likely improve flow characteristics and performance, particularly in the mid-RPM range. The data shows significant flow gains as valve lift increases, indicating that the port velocity is well-managed. A properly designed trumpet at the inlet can enhance this by reducing entry turbulence and maintaining higher air velocity at lower lifts, which improves low-end and mid-range torque. For high-RPM potential, the relatively high intake flow coefficient of 373 at maximum lift suggests the port can support substantial airflow, but the limiting factor may shift to the port's cross-sectional area and curvature. A tuned manifold with appropriate runner length, as calculated in the sheet (approximately 158 cm for 6,500 RPM using quarter-wave theory), could exploit pressure wave tuning to effectively "supercharge" the cylinder at a targeted RPM, potentially boosting peak power. However, such a manifold might restrict flow outside its tuned range, emphasizing the engine's inherent bias toward a specific power peak rather than broadening the torque curve.</a:t>
          </a:r>
        </a:p>
        <a:p>
          <a:r>
            <a:rPr lang="en-GB" sz="1000">
              <a:effectLst/>
              <a:latin typeface="Times New Roman" panose="02020603050405020304" pitchFamily="18" charset="0"/>
              <a:cs typeface="Times New Roman" panose="02020603050405020304" pitchFamily="18" charset="0"/>
            </a:rPr>
            <a:t>The data suggests real-world performance limits centered around a naturally aspirated 2.0-liter engine producing peak power in the 6,500–7,500 RPM range, with an estimated output in the vicinity of 100–120 kW per liter, or 200–240 hp total, assuming good supporting components (camshafts, exhaust, ECU tuning). The head's flow numbers, while healthy, do not reach the levels associated with all-out race engines, which often exhibit intake flow coefficients exceeding 400 on similar bore sizes. The exhaust flow is competent but not outstanding, indicating that gains might be found with more aggressive exhaust port work. Ultimately, this cylinder head appears to be an excellent candidate for a high-performance street or track application where a wide, tractable powerband is more valuable than an extreme peak horsepower number. With careful matching of camshaft timing, manifold tuning, and exhaust design, it could form the foundation of a very responsive and powerful engine, but it is not a "max effort" race head capable of sustaining power past 9,000 RPM without significant re-engineering of the port's short-turn radius and valve seat geometry.</a:t>
          </a:r>
        </a:p>
        <a:p>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person displayName="Abigail Summerfield" id="{D8FAE6DA-BBDD-4446-86D8-318D68AC8307}" userId="S::abi.summerfield@uwtsd.ac.uk::ca5258b9-f1a4-4ad2-af5d-1c126a171107"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J15" dT="2022-09-07T12:36:03.67" personId="{D8FAE6DA-BBDD-4446-86D8-318D68AC8307}" id="{96FFEB4C-8166-4FD4-A850-3E0F99F671D5}">
    <text>0.785(DH2 –DS2)</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07AA3-CCC5-466D-86F1-0BA81A3DF03F}">
  <dimension ref="B2:AS544"/>
  <sheetViews>
    <sheetView workbookViewId="0">
      <selection activeCell="S33" sqref="S33"/>
    </sheetView>
  </sheetViews>
  <sheetFormatPr defaultRowHeight="12.75" x14ac:dyDescent="0.2"/>
  <cols>
    <col min="1" max="1" width="9.140625" style="1"/>
    <col min="2" max="2" width="10.7109375" style="1" customWidth="1"/>
    <col min="3" max="3" width="9.28515625" style="1" bestFit="1" customWidth="1"/>
    <col min="4" max="4" width="10.140625" style="1" bestFit="1" customWidth="1"/>
    <col min="5" max="5" width="14.140625" style="1" customWidth="1"/>
    <col min="6" max="6" width="9.28515625" style="1" bestFit="1" customWidth="1"/>
    <col min="7" max="9" width="9.140625" style="1"/>
    <col min="10" max="10" width="10.140625" style="1" customWidth="1"/>
    <col min="11" max="12" width="9.28515625" style="1" bestFit="1" customWidth="1"/>
    <col min="13" max="21" width="9.140625" style="1"/>
    <col min="22" max="26" width="9.28515625" style="1" bestFit="1" customWidth="1"/>
    <col min="27" max="27" width="11.5703125" style="1" bestFit="1" customWidth="1"/>
    <col min="28" max="29" width="9.28515625" style="1" bestFit="1" customWidth="1"/>
    <col min="30" max="30" width="11.5703125" style="1" bestFit="1" customWidth="1"/>
    <col min="31" max="41" width="9.140625" style="1"/>
    <col min="42" max="45" width="9.28515625" style="1" bestFit="1" customWidth="1"/>
    <col min="46" max="16384" width="9.140625" style="1"/>
  </cols>
  <sheetData>
    <row r="2" spans="2:45" x14ac:dyDescent="0.2">
      <c r="B2" s="3" t="s">
        <v>0</v>
      </c>
      <c r="C2" s="3"/>
      <c r="E2" s="3" t="s">
        <v>11</v>
      </c>
      <c r="F2" s="3"/>
      <c r="J2" s="7" t="s">
        <v>24</v>
      </c>
      <c r="K2" s="7" t="s">
        <v>25</v>
      </c>
      <c r="L2" s="7" t="s">
        <v>28</v>
      </c>
      <c r="V2" s="7" t="s">
        <v>30</v>
      </c>
      <c r="W2" s="7" t="s">
        <v>0</v>
      </c>
      <c r="X2" s="7" t="s">
        <v>6</v>
      </c>
      <c r="Y2" s="1" t="s">
        <v>31</v>
      </c>
      <c r="Z2" s="1" t="s">
        <v>32</v>
      </c>
      <c r="AA2" s="1" t="s">
        <v>33</v>
      </c>
      <c r="AB2" s="1" t="s">
        <v>34</v>
      </c>
      <c r="AC2" s="1" t="s">
        <v>35</v>
      </c>
      <c r="AD2" s="1" t="s">
        <v>36</v>
      </c>
      <c r="AP2" s="1" t="s">
        <v>24</v>
      </c>
      <c r="AQ2" s="1" t="s">
        <v>25</v>
      </c>
      <c r="AR2" s="1" t="s">
        <v>50</v>
      </c>
      <c r="AS2" s="1" t="s">
        <v>51</v>
      </c>
    </row>
    <row r="3" spans="2:45" x14ac:dyDescent="0.2">
      <c r="B3" s="3" t="s">
        <v>3</v>
      </c>
      <c r="C3" s="3"/>
      <c r="E3" s="1" t="s">
        <v>12</v>
      </c>
      <c r="F3" s="4" t="s">
        <v>23</v>
      </c>
      <c r="J3" s="2"/>
      <c r="K3" s="2" t="s">
        <v>46</v>
      </c>
      <c r="L3" s="2" t="s">
        <v>46</v>
      </c>
      <c r="W3" s="2" t="s">
        <v>14</v>
      </c>
      <c r="X3" s="2" t="s">
        <v>14</v>
      </c>
      <c r="AQ3" s="2" t="s">
        <v>14</v>
      </c>
    </row>
    <row r="4" spans="2:45" x14ac:dyDescent="0.2">
      <c r="B4" s="1" t="s">
        <v>1</v>
      </c>
      <c r="C4" s="1">
        <v>2.13</v>
      </c>
      <c r="E4" s="1" t="s">
        <v>13</v>
      </c>
      <c r="F4" s="1">
        <v>87.5</v>
      </c>
      <c r="G4" s="1" t="s">
        <v>14</v>
      </c>
      <c r="J4" s="2">
        <v>-180</v>
      </c>
      <c r="K4" s="2">
        <f xml:space="preserve"> 41.55*(1 - COS(RADIANS(J4))) + 13.7*(1 - SQRT(1 - (4.155/13.7*SIN(RADIANS(J4)))^2))</f>
        <v>83.1</v>
      </c>
      <c r="L4" s="6">
        <f xml:space="preserve"> (K5 - K4) / (60/($F$10*360))</f>
        <v>-147.27246979850861</v>
      </c>
      <c r="V4" s="2">
        <v>1</v>
      </c>
      <c r="W4" s="2">
        <v>0</v>
      </c>
      <c r="X4" s="2">
        <v>0</v>
      </c>
      <c r="Y4" s="5">
        <v>0</v>
      </c>
      <c r="Z4" s="5">
        <f xml:space="preserve"> (Y4 - Y3) / (60/($F$10*360))</f>
        <v>0</v>
      </c>
      <c r="AA4" s="5">
        <f xml:space="preserve"> (Z4 - Z3) / (60/($F$10*360))</f>
        <v>0</v>
      </c>
      <c r="AB4" s="5">
        <f xml:space="preserve"> (X4 - X363) /1000/ (60/($F$10*360))</f>
        <v>0</v>
      </c>
      <c r="AC4" s="5">
        <f xml:space="preserve"> (AB4 - AB363) / (60/($F$10*360))</f>
        <v>0</v>
      </c>
      <c r="AD4" s="1">
        <f xml:space="preserve"> (AC4 - AC363) / (60/($F$10*360))</f>
        <v>0</v>
      </c>
      <c r="AP4" s="2">
        <v>-180</v>
      </c>
      <c r="AQ4" s="2">
        <f xml:space="preserve"> 41.55*(1 - COS(RADIANS(J4))) + 13.7*(1 - SQRT(1 - (4.155/13.7*SIN(RADIANS(J4)))^2))</f>
        <v>83.1</v>
      </c>
      <c r="AR4" s="2">
        <v>9.32</v>
      </c>
      <c r="AS4" s="2">
        <v>0</v>
      </c>
    </row>
    <row r="5" spans="2:45" x14ac:dyDescent="0.2">
      <c r="B5" s="1" t="s">
        <v>2</v>
      </c>
      <c r="C5" s="1">
        <v>5.5E-2</v>
      </c>
      <c r="E5" s="1" t="s">
        <v>15</v>
      </c>
      <c r="F5" s="1">
        <v>83.1</v>
      </c>
      <c r="G5" s="1" t="s">
        <v>14</v>
      </c>
      <c r="J5" s="2">
        <v>-179</v>
      </c>
      <c r="K5" s="2">
        <f t="shared" ref="K5:K68" si="0" xml:space="preserve"> 41.55*(1 - COS(RADIANS(J5))) + 13.7*(1 - SQRT(1 - (4.155/13.7*SIN(RADIANS(J5)))^2))</f>
        <v>83.093863647091723</v>
      </c>
      <c r="L5" s="6">
        <f t="shared" ref="L5:L68" si="1" xml:space="preserve"> (K6 - K5) / (60/($F$10*360))</f>
        <v>-441.776370498701</v>
      </c>
      <c r="V5" s="2">
        <v>2</v>
      </c>
      <c r="W5" s="2">
        <v>0.01</v>
      </c>
      <c r="X5" s="2">
        <v>0</v>
      </c>
      <c r="Y5" s="5">
        <f xml:space="preserve"> (W5 - W4) /1000/ (60/($F$10*360))</f>
        <v>0.24000000000000002</v>
      </c>
      <c r="Z5" s="5">
        <f xml:space="preserve"> (Y5 - Y4) / (60/($F$10*360))</f>
        <v>5760.0000000000009</v>
      </c>
      <c r="AA5" s="5">
        <f xml:space="preserve"> (Z5 - Z4) / (60/($F$10*360))</f>
        <v>138240000.00000003</v>
      </c>
      <c r="AB5" s="5">
        <f xml:space="preserve"> (X5 - X4) /1000/ (60/($F$10*360))</f>
        <v>0</v>
      </c>
      <c r="AC5" s="5">
        <f xml:space="preserve"> (AB5 - AB4) / (60/($F$10*360))</f>
        <v>0</v>
      </c>
      <c r="AD5" s="1">
        <f xml:space="preserve"> (AC5 - AC4) / (60/($F$10*360))</f>
        <v>0</v>
      </c>
      <c r="AP5" s="2">
        <v>-179</v>
      </c>
      <c r="AQ5" s="2">
        <f t="shared" ref="AQ5:AQ68" si="2" xml:space="preserve"> 41.55*(1 - COS(RADIANS(J5))) + 13.7*(1 - SQRT(1 - (4.155/13.7*SIN(RADIANS(J5)))^2))</f>
        <v>83.093863647091723</v>
      </c>
      <c r="AR5" s="2">
        <v>9.36</v>
      </c>
      <c r="AS5" s="2">
        <v>0</v>
      </c>
    </row>
    <row r="6" spans="2:45" x14ac:dyDescent="0.2">
      <c r="B6" s="1" t="s">
        <v>7</v>
      </c>
      <c r="C6" s="1">
        <v>2E-3</v>
      </c>
      <c r="E6" s="1" t="s">
        <v>16</v>
      </c>
      <c r="F6" s="1">
        <v>51.02</v>
      </c>
      <c r="G6" s="1" t="s">
        <v>17</v>
      </c>
      <c r="J6" s="2">
        <v>-178</v>
      </c>
      <c r="K6" s="2">
        <f t="shared" si="0"/>
        <v>83.075456298320944</v>
      </c>
      <c r="L6" s="6">
        <f t="shared" si="1"/>
        <v>-736.15716395715936</v>
      </c>
      <c r="V6" s="2">
        <v>3</v>
      </c>
      <c r="W6" s="2">
        <v>0.01</v>
      </c>
      <c r="X6" s="2">
        <v>0</v>
      </c>
      <c r="Y6" s="5">
        <f t="shared" ref="Y6:Y69" si="3" xml:space="preserve"> (W6 - W5) /1000/ (60/($F$10*360))</f>
        <v>0</v>
      </c>
      <c r="Z6" s="5">
        <f t="shared" ref="Z6:Z69" si="4" xml:space="preserve"> (Y6 - Y5) / (60/($F$10*360))</f>
        <v>-5760.0000000000009</v>
      </c>
      <c r="AA6" s="5">
        <f t="shared" ref="AA6:AA69" si="5" xml:space="preserve"> (Z6 - Z5) / (60/($F$10*360))</f>
        <v>-276480000.00000006</v>
      </c>
      <c r="AB6" s="5">
        <f xml:space="preserve"> (X6 - X5) /1000/ (60/($F$10*360))</f>
        <v>0</v>
      </c>
      <c r="AC6" s="5">
        <f xml:space="preserve"> (AB6 - AB5) / (60/($F$10*360))</f>
        <v>0</v>
      </c>
      <c r="AD6" s="1">
        <f xml:space="preserve"> (AC6 - AC5) / (60/($F$10*360))</f>
        <v>0</v>
      </c>
      <c r="AP6" s="2">
        <v>-178</v>
      </c>
      <c r="AQ6" s="2">
        <f t="shared" si="2"/>
        <v>83.075456298320944</v>
      </c>
      <c r="AR6" s="2">
        <v>9.35</v>
      </c>
      <c r="AS6" s="2">
        <v>0</v>
      </c>
    </row>
    <row r="7" spans="2:45" x14ac:dyDescent="0.2">
      <c r="B7" s="1" t="s">
        <v>8</v>
      </c>
      <c r="C7" s="1">
        <v>4.1000000000000002E-2</v>
      </c>
      <c r="E7" s="1" t="s">
        <v>19</v>
      </c>
      <c r="F7" s="1">
        <v>137</v>
      </c>
      <c r="G7" s="1" t="s">
        <v>14</v>
      </c>
      <c r="J7" s="2">
        <v>-177</v>
      </c>
      <c r="K7" s="2">
        <f t="shared" si="0"/>
        <v>83.044783083156062</v>
      </c>
      <c r="L7" s="6">
        <f t="shared" si="1"/>
        <v>-1030.3328101707621</v>
      </c>
      <c r="V7" s="2">
        <v>4</v>
      </c>
      <c r="W7" s="2">
        <v>0.01</v>
      </c>
      <c r="X7" s="2">
        <v>0</v>
      </c>
      <c r="Y7" s="5">
        <f t="shared" si="3"/>
        <v>0</v>
      </c>
      <c r="Z7" s="5">
        <f t="shared" si="4"/>
        <v>0</v>
      </c>
      <c r="AA7" s="5">
        <f t="shared" si="5"/>
        <v>138240000.00000003</v>
      </c>
      <c r="AB7" s="5">
        <f xml:space="preserve"> (X7 - X6) /1000/ (60/($F$10*360))</f>
        <v>0</v>
      </c>
      <c r="AC7" s="5">
        <f xml:space="preserve"> (AB7 - AB6) / (60/($F$10*360))</f>
        <v>0</v>
      </c>
      <c r="AD7" s="1">
        <f xml:space="preserve"> (AC7 - AC6) / (60/($F$10*360))</f>
        <v>0</v>
      </c>
      <c r="AP7" s="2">
        <v>-177</v>
      </c>
      <c r="AQ7" s="2">
        <f t="shared" si="2"/>
        <v>83.044783083156062</v>
      </c>
      <c r="AR7" s="2">
        <v>9.27</v>
      </c>
      <c r="AS7" s="2">
        <v>0</v>
      </c>
    </row>
    <row r="8" spans="2:45" x14ac:dyDescent="0.2">
      <c r="B8" s="1" t="s">
        <v>9</v>
      </c>
      <c r="C8" s="1">
        <v>5.0000000000000001E-4</v>
      </c>
      <c r="E8" s="1" t="s">
        <v>18</v>
      </c>
      <c r="F8" s="1">
        <v>4</v>
      </c>
      <c r="J8" s="2">
        <v>-176</v>
      </c>
      <c r="K8" s="2">
        <f t="shared" si="0"/>
        <v>83.001852549398947</v>
      </c>
      <c r="L8" s="6">
        <f t="shared" si="1"/>
        <v>-1324.2213163596261</v>
      </c>
      <c r="V8" s="2">
        <v>5</v>
      </c>
      <c r="W8" s="2">
        <v>0.01</v>
      </c>
      <c r="X8" s="2">
        <v>0</v>
      </c>
      <c r="Y8" s="5">
        <f t="shared" si="3"/>
        <v>0</v>
      </c>
      <c r="Z8" s="5">
        <f t="shared" si="4"/>
        <v>0</v>
      </c>
      <c r="AA8" s="5">
        <f t="shared" si="5"/>
        <v>0</v>
      </c>
      <c r="AB8" s="5">
        <f xml:space="preserve"> (X8 - X7) /1000/ (60/($F$10*360))</f>
        <v>0</v>
      </c>
      <c r="AC8" s="5">
        <f xml:space="preserve"> (AB8 - AB7) / (60/($F$10*360))</f>
        <v>0</v>
      </c>
      <c r="AD8" s="1">
        <f xml:space="preserve"> (AC8 - AC7) / (60/($F$10*360))</f>
        <v>0</v>
      </c>
      <c r="AP8" s="2">
        <v>-176</v>
      </c>
      <c r="AQ8" s="2">
        <f t="shared" si="2"/>
        <v>83.001852549398947</v>
      </c>
      <c r="AR8" s="2">
        <v>9.1300000000000008</v>
      </c>
      <c r="AS8" s="2">
        <v>0</v>
      </c>
    </row>
    <row r="9" spans="2:45" x14ac:dyDescent="0.2">
      <c r="B9" s="1" t="s">
        <v>5</v>
      </c>
      <c r="C9" s="1">
        <v>4.9000000000000002E-2</v>
      </c>
      <c r="E9" s="1" t="s">
        <v>20</v>
      </c>
      <c r="F9" s="1">
        <v>1999</v>
      </c>
      <c r="G9" s="1" t="s">
        <v>17</v>
      </c>
      <c r="J9" s="2">
        <v>-175</v>
      </c>
      <c r="K9" s="2">
        <f t="shared" si="0"/>
        <v>82.946676661217296</v>
      </c>
      <c r="L9" s="6">
        <f t="shared" si="1"/>
        <v>-1617.7407558089953</v>
      </c>
      <c r="V9" s="2">
        <v>6</v>
      </c>
      <c r="W9" s="2">
        <v>0.02</v>
      </c>
      <c r="X9" s="2">
        <v>0</v>
      </c>
      <c r="Y9" s="5">
        <f t="shared" si="3"/>
        <v>0.24000000000000002</v>
      </c>
      <c r="Z9" s="5">
        <f t="shared" si="4"/>
        <v>5760.0000000000009</v>
      </c>
      <c r="AA9" s="5">
        <f t="shared" si="5"/>
        <v>138240000.00000003</v>
      </c>
      <c r="AB9" s="5">
        <f xml:space="preserve"> (X9 - X8) /1000/ (60/($F$10*360))</f>
        <v>0</v>
      </c>
      <c r="AC9" s="5">
        <f xml:space="preserve"> (AB9 - AB8) / (60/($F$10*360))</f>
        <v>0</v>
      </c>
      <c r="AD9" s="1">
        <f xml:space="preserve"> (AC9 - AC8) / (60/($F$10*360))</f>
        <v>0</v>
      </c>
      <c r="AP9" s="2">
        <v>-175</v>
      </c>
      <c r="AQ9" s="2">
        <f t="shared" si="2"/>
        <v>82.946676661217296</v>
      </c>
      <c r="AR9" s="2">
        <v>8.99</v>
      </c>
      <c r="AS9" s="2">
        <v>0</v>
      </c>
    </row>
    <row r="10" spans="2:45" x14ac:dyDescent="0.2">
      <c r="B10" s="1" t="s">
        <v>4</v>
      </c>
      <c r="C10" s="1">
        <v>1.7000000000000001E-2</v>
      </c>
      <c r="E10" s="1" t="s">
        <v>22</v>
      </c>
      <c r="F10" s="1">
        <v>4000</v>
      </c>
      <c r="J10" s="2">
        <v>-174</v>
      </c>
      <c r="K10" s="2">
        <f t="shared" si="0"/>
        <v>82.879270796391921</v>
      </c>
      <c r="L10" s="6">
        <f t="shared" si="1"/>
        <v>-1910.8092866913466</v>
      </c>
      <c r="V10" s="2">
        <v>7</v>
      </c>
      <c r="W10" s="2">
        <v>0.02</v>
      </c>
      <c r="X10" s="2">
        <v>0</v>
      </c>
      <c r="Y10" s="5">
        <f t="shared" si="3"/>
        <v>0</v>
      </c>
      <c r="Z10" s="5">
        <f t="shared" si="4"/>
        <v>-5760.0000000000009</v>
      </c>
      <c r="AA10" s="5">
        <f t="shared" si="5"/>
        <v>-276480000.00000006</v>
      </c>
      <c r="AB10" s="5">
        <f xml:space="preserve"> (X10 - X9) /1000/ (60/($F$10*360))</f>
        <v>0</v>
      </c>
      <c r="AC10" s="5">
        <f xml:space="preserve"> (AB10 - AB9) / (60/($F$10*360))</f>
        <v>0</v>
      </c>
      <c r="AD10" s="1">
        <f xml:space="preserve"> (AC10 - AC9) / (60/($F$10*360))</f>
        <v>0</v>
      </c>
      <c r="AP10" s="2">
        <v>-174</v>
      </c>
      <c r="AQ10" s="2">
        <f t="shared" si="2"/>
        <v>82.879270796391921</v>
      </c>
      <c r="AR10" s="2">
        <v>8.74</v>
      </c>
      <c r="AS10" s="2">
        <v>0</v>
      </c>
    </row>
    <row r="11" spans="2:45" x14ac:dyDescent="0.2">
      <c r="B11" s="1" t="s">
        <v>10</v>
      </c>
      <c r="C11" s="1">
        <v>1.5599999999999999E-2</v>
      </c>
      <c r="E11" s="1" t="s">
        <v>27</v>
      </c>
      <c r="F11" s="1">
        <f xml:space="preserve"> 2 * 0.0831 * ($F$10/60)</f>
        <v>11.08</v>
      </c>
      <c r="G11" s="1" t="s">
        <v>21</v>
      </c>
      <c r="J11" s="2">
        <v>-173</v>
      </c>
      <c r="K11" s="2">
        <f t="shared" si="0"/>
        <v>82.799653742779782</v>
      </c>
      <c r="L11" s="6">
        <f t="shared" si="1"/>
        <v>-2203.3451708236953</v>
      </c>
      <c r="V11" s="2">
        <v>8</v>
      </c>
      <c r="W11" s="2">
        <v>0.02</v>
      </c>
      <c r="X11" s="2">
        <v>0.01</v>
      </c>
      <c r="Y11" s="5">
        <f t="shared" si="3"/>
        <v>0</v>
      </c>
      <c r="Z11" s="5">
        <f t="shared" si="4"/>
        <v>0</v>
      </c>
      <c r="AA11" s="5">
        <f t="shared" si="5"/>
        <v>138240000.00000003</v>
      </c>
      <c r="AB11" s="5">
        <f xml:space="preserve"> (X11 - X10) /1000/ (60/($F$10*360))</f>
        <v>0.24000000000000002</v>
      </c>
      <c r="AC11" s="5">
        <f xml:space="preserve"> (AB11 - AB10) / (60/($F$10*360))</f>
        <v>5760.0000000000009</v>
      </c>
      <c r="AD11" s="1">
        <f xml:space="preserve"> (AC11 - AC10) / (60/($F$10*360))</f>
        <v>138240000.00000003</v>
      </c>
      <c r="AP11" s="2">
        <v>-173</v>
      </c>
      <c r="AQ11" s="2">
        <f t="shared" si="2"/>
        <v>82.799653742779782</v>
      </c>
      <c r="AR11" s="2">
        <v>8.4700000000000006</v>
      </c>
      <c r="AS11" s="2">
        <v>0.01</v>
      </c>
    </row>
    <row r="12" spans="2:45" x14ac:dyDescent="0.2">
      <c r="B12" s="1" t="s">
        <v>44</v>
      </c>
      <c r="C12" s="1">
        <f>SUM(C5:C11)</f>
        <v>0.18010000000000004</v>
      </c>
      <c r="E12" s="1" t="s">
        <v>29</v>
      </c>
      <c r="F12" s="1">
        <f xml:space="preserve"> MAX(L4:L364) / 100</f>
        <v>174.12732609005445</v>
      </c>
      <c r="G12" s="1" t="s">
        <v>21</v>
      </c>
      <c r="J12" s="2">
        <v>-172</v>
      </c>
      <c r="K12" s="2">
        <f t="shared" si="0"/>
        <v>82.707847693995461</v>
      </c>
      <c r="L12" s="6">
        <f t="shared" si="1"/>
        <v>-2495.2667923768104</v>
      </c>
      <c r="V12" s="2">
        <v>9</v>
      </c>
      <c r="W12" s="2">
        <v>0.03</v>
      </c>
      <c r="X12" s="2">
        <v>0.04</v>
      </c>
      <c r="Y12" s="5">
        <f t="shared" si="3"/>
        <v>0.24</v>
      </c>
      <c r="Z12" s="5">
        <f t="shared" si="4"/>
        <v>5760</v>
      </c>
      <c r="AA12" s="5">
        <f t="shared" si="5"/>
        <v>138240000</v>
      </c>
      <c r="AB12" s="5">
        <f xml:space="preserve"> (X12 - X11) /1000/ (60/($F$10*360))</f>
        <v>0.72</v>
      </c>
      <c r="AC12" s="5">
        <f xml:space="preserve"> (AB12 - AB11) / (60/($F$10*360))</f>
        <v>11520</v>
      </c>
      <c r="AD12" s="1">
        <f xml:space="preserve"> (AC12 - AC11) / (60/($F$10*360))</f>
        <v>138239999.99999997</v>
      </c>
      <c r="AP12" s="2">
        <v>-172</v>
      </c>
      <c r="AQ12" s="2">
        <f t="shared" si="2"/>
        <v>82.707847693995461</v>
      </c>
      <c r="AR12" s="2">
        <v>8.16</v>
      </c>
      <c r="AS12" s="2">
        <v>0.04</v>
      </c>
    </row>
    <row r="13" spans="2:45" x14ac:dyDescent="0.2">
      <c r="J13" s="2">
        <v>-171</v>
      </c>
      <c r="K13" s="2">
        <f t="shared" si="0"/>
        <v>82.603878244313094</v>
      </c>
      <c r="L13" s="6">
        <f t="shared" si="1"/>
        <v>-2786.4926765141718</v>
      </c>
      <c r="V13" s="2">
        <v>10</v>
      </c>
      <c r="W13" s="2">
        <v>0.03</v>
      </c>
      <c r="X13" s="2">
        <v>0.05</v>
      </c>
      <c r="Y13" s="5">
        <f t="shared" si="3"/>
        <v>0</v>
      </c>
      <c r="Z13" s="5">
        <f t="shared" si="4"/>
        <v>-5760</v>
      </c>
      <c r="AA13" s="5">
        <f t="shared" si="5"/>
        <v>-276480000</v>
      </c>
      <c r="AB13" s="5">
        <f xml:space="preserve"> (X13 - X12) /1000/ (60/($F$10*360))</f>
        <v>0.24000000000000007</v>
      </c>
      <c r="AC13" s="5">
        <f xml:space="preserve"> (AB13 - AB12) / (60/($F$10*360))</f>
        <v>-11519.999999999998</v>
      </c>
      <c r="AD13" s="1">
        <f xml:space="preserve"> (AC13 - AC12) / (60/($F$10*360))</f>
        <v>-552960000</v>
      </c>
      <c r="AP13" s="2">
        <v>-171</v>
      </c>
      <c r="AQ13" s="2">
        <f t="shared" si="2"/>
        <v>82.603878244313094</v>
      </c>
      <c r="AR13" s="2">
        <v>7.85</v>
      </c>
      <c r="AS13" s="2">
        <v>0.05</v>
      </c>
    </row>
    <row r="14" spans="2:45" x14ac:dyDescent="0.2">
      <c r="B14" s="3" t="s">
        <v>6</v>
      </c>
      <c r="C14" s="3"/>
      <c r="J14" s="2">
        <v>-170</v>
      </c>
      <c r="K14" s="2">
        <f t="shared" si="0"/>
        <v>82.48777438279167</v>
      </c>
      <c r="L14" s="6">
        <f t="shared" si="1"/>
        <v>-3076.9415079480495</v>
      </c>
      <c r="V14" s="2">
        <v>11</v>
      </c>
      <c r="W14" s="2">
        <v>0.03</v>
      </c>
      <c r="X14" s="2">
        <v>7.0000000000000007E-2</v>
      </c>
      <c r="Y14" s="5">
        <f t="shared" si="3"/>
        <v>0</v>
      </c>
      <c r="Z14" s="5">
        <f t="shared" si="4"/>
        <v>0</v>
      </c>
      <c r="AA14" s="5">
        <f t="shared" si="5"/>
        <v>138240000</v>
      </c>
      <c r="AB14" s="5">
        <f xml:space="preserve"> (X14 - X13) /1000/ (60/($F$10*360))</f>
        <v>0.48000000000000015</v>
      </c>
      <c r="AC14" s="5">
        <f xml:space="preserve"> (AB14 - AB13) / (60/($F$10*360))</f>
        <v>5760.0000000000018</v>
      </c>
      <c r="AD14" s="1">
        <f xml:space="preserve"> (AC14 - AC13) / (60/($F$10*360))</f>
        <v>414720000</v>
      </c>
      <c r="AP14" s="2">
        <v>-170</v>
      </c>
      <c r="AQ14" s="2">
        <f t="shared" si="2"/>
        <v>82.48777438279167</v>
      </c>
      <c r="AR14" s="2">
        <v>7.53</v>
      </c>
      <c r="AS14" s="2">
        <v>7.0000000000000007E-2</v>
      </c>
    </row>
    <row r="15" spans="2:45" x14ac:dyDescent="0.2">
      <c r="B15" s="3" t="s">
        <v>3</v>
      </c>
      <c r="C15" s="3"/>
      <c r="J15" s="2">
        <v>-169</v>
      </c>
      <c r="K15" s="2">
        <f t="shared" si="0"/>
        <v>82.359568486627168</v>
      </c>
      <c r="L15" s="6">
        <f t="shared" si="1"/>
        <v>-3366.532149415093</v>
      </c>
      <c r="V15" s="2">
        <v>12</v>
      </c>
      <c r="W15" s="2">
        <v>0.04</v>
      </c>
      <c r="X15" s="2">
        <v>0.09</v>
      </c>
      <c r="Y15" s="5">
        <f t="shared" si="3"/>
        <v>0.24000000000000007</v>
      </c>
      <c r="Z15" s="5">
        <f t="shared" si="4"/>
        <v>5760.0000000000018</v>
      </c>
      <c r="AA15" s="5">
        <f t="shared" si="5"/>
        <v>138240000.00000006</v>
      </c>
      <c r="AB15" s="5">
        <f xml:space="preserve"> (X15 - X14) /1000/ (60/($F$10*360))</f>
        <v>0.47999999999999982</v>
      </c>
      <c r="AC15" s="5">
        <f xml:space="preserve"> (AB15 - AB14) / (60/($F$10*360))</f>
        <v>-7.9936057773011271E-12</v>
      </c>
      <c r="AD15" s="1">
        <f xml:space="preserve"> (AC15 - AC14) / (60/($F$10*360))</f>
        <v>-138240000.00000024</v>
      </c>
      <c r="AP15" s="2">
        <v>-169</v>
      </c>
      <c r="AQ15" s="2">
        <f t="shared" si="2"/>
        <v>82.359568486627168</v>
      </c>
      <c r="AR15" s="2">
        <v>7.17</v>
      </c>
      <c r="AS15" s="2">
        <v>0.09</v>
      </c>
    </row>
    <row r="16" spans="2:45" x14ac:dyDescent="0.2">
      <c r="B16" s="1" t="s">
        <v>1</v>
      </c>
      <c r="C16" s="1">
        <v>2.1</v>
      </c>
      <c r="J16" s="2">
        <v>-168</v>
      </c>
      <c r="K16" s="2">
        <f t="shared" si="0"/>
        <v>82.219296313734873</v>
      </c>
      <c r="L16" s="6">
        <f t="shared" si="1"/>
        <v>-3655.1836600478964</v>
      </c>
      <c r="V16" s="2">
        <v>13</v>
      </c>
      <c r="W16" s="2">
        <v>0.04</v>
      </c>
      <c r="X16" s="2">
        <v>0.1</v>
      </c>
      <c r="Y16" s="5">
        <f t="shared" si="3"/>
        <v>0</v>
      </c>
      <c r="Z16" s="5">
        <f t="shared" si="4"/>
        <v>-5760.0000000000018</v>
      </c>
      <c r="AA16" s="5">
        <f t="shared" si="5"/>
        <v>-276480000.00000012</v>
      </c>
      <c r="AB16" s="5">
        <f xml:space="preserve"> (X16 - X15) /1000/ (60/($F$10*360))</f>
        <v>0.24000000000000024</v>
      </c>
      <c r="AC16" s="5">
        <f xml:space="preserve"> (AB16 - AB15) / (60/($F$10*360))</f>
        <v>-5759.99999999999</v>
      </c>
      <c r="AD16" s="1">
        <f xml:space="preserve"> (AC16 - AC15) / (60/($F$10*360))</f>
        <v>-138239999.99999958</v>
      </c>
      <c r="AP16" s="2">
        <v>-168</v>
      </c>
      <c r="AQ16" s="2">
        <f t="shared" si="2"/>
        <v>82.219296313734873</v>
      </c>
      <c r="AR16" s="2">
        <v>6.85</v>
      </c>
      <c r="AS16" s="2">
        <v>0.1</v>
      </c>
    </row>
    <row r="17" spans="2:45" x14ac:dyDescent="0.2">
      <c r="B17" s="1" t="s">
        <v>2</v>
      </c>
      <c r="C17" s="1">
        <v>5.0999999999999997E-2</v>
      </c>
      <c r="J17" s="2">
        <v>-167</v>
      </c>
      <c r="K17" s="2">
        <f t="shared" si="0"/>
        <v>82.06699699456621</v>
      </c>
      <c r="L17" s="6">
        <f t="shared" si="1"/>
        <v>-3942.8153136479978</v>
      </c>
      <c r="V17" s="2">
        <v>14</v>
      </c>
      <c r="W17" s="2">
        <v>0.04</v>
      </c>
      <c r="X17" s="2">
        <v>0.12</v>
      </c>
      <c r="Y17" s="5">
        <f t="shared" si="3"/>
        <v>0</v>
      </c>
      <c r="Z17" s="5">
        <f t="shared" si="4"/>
        <v>0</v>
      </c>
      <c r="AA17" s="5">
        <f t="shared" si="5"/>
        <v>138240000.00000006</v>
      </c>
      <c r="AB17" s="5">
        <f xml:space="preserve"> (X17 - X16) /1000/ (60/($F$10*360))</f>
        <v>0.47999999999999982</v>
      </c>
      <c r="AC17" s="5">
        <f xml:space="preserve"> (AB17 - AB16) / (60/($F$10*360))</f>
        <v>5759.99999999999</v>
      </c>
      <c r="AD17" s="1">
        <f xml:space="preserve"> (AC17 - AC16) / (60/($F$10*360))</f>
        <v>276479999.99999952</v>
      </c>
      <c r="AP17" s="2">
        <v>-167</v>
      </c>
      <c r="AQ17" s="2">
        <f t="shared" si="2"/>
        <v>82.06699699456621</v>
      </c>
      <c r="AR17" s="2">
        <v>6.5</v>
      </c>
      <c r="AS17" s="2">
        <v>0.12</v>
      </c>
    </row>
    <row r="18" spans="2:45" x14ac:dyDescent="0.2">
      <c r="B18" s="1" t="s">
        <v>7</v>
      </c>
      <c r="C18" s="1">
        <v>2E-3</v>
      </c>
      <c r="J18" s="2">
        <v>-166</v>
      </c>
      <c r="K18" s="2">
        <f t="shared" si="0"/>
        <v>81.90271302316421</v>
      </c>
      <c r="L18" s="6">
        <f t="shared" si="1"/>
        <v>-4229.3466168371197</v>
      </c>
      <c r="V18" s="2">
        <v>15</v>
      </c>
      <c r="W18" s="2">
        <v>0.04</v>
      </c>
      <c r="X18" s="2">
        <v>0.14000000000000001</v>
      </c>
      <c r="Y18" s="5">
        <f t="shared" si="3"/>
        <v>0</v>
      </c>
      <c r="Z18" s="5">
        <f t="shared" si="4"/>
        <v>0</v>
      </c>
      <c r="AA18" s="5">
        <f t="shared" si="5"/>
        <v>0</v>
      </c>
      <c r="AB18" s="5">
        <f xml:space="preserve"> (X18 - X17) /1000/ (60/($F$10*360))</f>
        <v>0.48000000000000048</v>
      </c>
      <c r="AC18" s="5">
        <f xml:space="preserve"> (AB18 - AB17) / (60/($F$10*360))</f>
        <v>1.5987211554602254E-11</v>
      </c>
      <c r="AD18" s="1">
        <f xml:space="preserve"> (AC18 - AC17) / (60/($F$10*360))</f>
        <v>-138239999.99999937</v>
      </c>
      <c r="AP18" s="2">
        <v>-166</v>
      </c>
      <c r="AQ18" s="2">
        <f t="shared" si="2"/>
        <v>81.90271302316421</v>
      </c>
      <c r="AR18" s="2">
        <v>6.18</v>
      </c>
      <c r="AS18" s="2">
        <v>0.14000000000000001</v>
      </c>
    </row>
    <row r="19" spans="2:45" x14ac:dyDescent="0.2">
      <c r="B19" s="1" t="s">
        <v>8</v>
      </c>
      <c r="C19" s="1">
        <v>4.1000000000000002E-2</v>
      </c>
      <c r="J19" s="2">
        <v>-165</v>
      </c>
      <c r="K19" s="2">
        <f t="shared" si="0"/>
        <v>81.726490247462664</v>
      </c>
      <c r="L19" s="6">
        <f t="shared" si="1"/>
        <v>-4514.6973270948365</v>
      </c>
      <c r="V19" s="2">
        <v>16</v>
      </c>
      <c r="W19" s="2">
        <v>0.05</v>
      </c>
      <c r="X19" s="2">
        <v>0.16</v>
      </c>
      <c r="Y19" s="5">
        <f t="shared" si="3"/>
        <v>0.24000000000000007</v>
      </c>
      <c r="Z19" s="5">
        <f t="shared" si="4"/>
        <v>5760.0000000000018</v>
      </c>
      <c r="AA19" s="5">
        <f t="shared" si="5"/>
        <v>138240000.00000006</v>
      </c>
      <c r="AB19" s="5">
        <f xml:space="preserve"> (X19 - X18) /1000/ (60/($F$10*360))</f>
        <v>0.47999999999999982</v>
      </c>
      <c r="AC19" s="5">
        <f xml:space="preserve"> (AB19 - AB18) / (60/($F$10*360))</f>
        <v>-1.5987211554602254E-11</v>
      </c>
      <c r="AD19" s="1">
        <f xml:space="preserve"> (AC19 - AC18) / (60/($F$10*360))</f>
        <v>-7.673861546209082E-7</v>
      </c>
      <c r="AP19" s="2">
        <v>-165</v>
      </c>
      <c r="AQ19" s="2">
        <f t="shared" si="2"/>
        <v>81.726490247462664</v>
      </c>
      <c r="AR19" s="2">
        <v>5.9</v>
      </c>
      <c r="AS19" s="2">
        <v>0.16</v>
      </c>
    </row>
    <row r="20" spans="2:45" x14ac:dyDescent="0.2">
      <c r="B20" s="1" t="s">
        <v>9</v>
      </c>
      <c r="C20" s="1">
        <v>5.0000000000000001E-4</v>
      </c>
      <c r="J20" s="2">
        <v>-164</v>
      </c>
      <c r="K20" s="2">
        <f t="shared" si="0"/>
        <v>81.538377858833712</v>
      </c>
      <c r="L20" s="6">
        <f t="shared" si="1"/>
        <v>-4798.7874706622051</v>
      </c>
      <c r="V20" s="2">
        <v>17</v>
      </c>
      <c r="W20" s="2">
        <v>0.05</v>
      </c>
      <c r="X20" s="2">
        <v>0.17</v>
      </c>
      <c r="Y20" s="5">
        <f t="shared" si="3"/>
        <v>0</v>
      </c>
      <c r="Z20" s="5">
        <f t="shared" si="4"/>
        <v>-5760.0000000000018</v>
      </c>
      <c r="AA20" s="5">
        <f t="shared" si="5"/>
        <v>-276480000.00000012</v>
      </c>
      <c r="AB20" s="5">
        <f xml:space="preserve"> (X20 - X19) /1000/ (60/($F$10*360))</f>
        <v>0.24000000000000024</v>
      </c>
      <c r="AC20" s="5">
        <f xml:space="preserve"> (AB20 - AB19) / (60/($F$10*360))</f>
        <v>-5759.99999999999</v>
      </c>
      <c r="AD20" s="1">
        <f xml:space="preserve"> (AC20 - AC19) / (60/($F$10*360))</f>
        <v>-138239999.99999937</v>
      </c>
      <c r="AP20" s="2">
        <v>-164</v>
      </c>
      <c r="AQ20" s="2">
        <f t="shared" si="2"/>
        <v>81.538377858833712</v>
      </c>
      <c r="AR20" s="2">
        <v>5.59</v>
      </c>
      <c r="AS20" s="2">
        <v>0.17</v>
      </c>
    </row>
    <row r="21" spans="2:45" x14ac:dyDescent="0.2">
      <c r="B21" s="1" t="s">
        <v>5</v>
      </c>
      <c r="C21" s="1">
        <v>4.9000000000000002E-2</v>
      </c>
      <c r="J21" s="2">
        <v>-163</v>
      </c>
      <c r="K21" s="2">
        <f t="shared" si="0"/>
        <v>81.338428380889454</v>
      </c>
      <c r="L21" s="6">
        <f t="shared" si="1"/>
        <v>-5081.5373603065837</v>
      </c>
      <c r="V21" s="2">
        <v>18</v>
      </c>
      <c r="W21" s="2">
        <v>0.06</v>
      </c>
      <c r="X21" s="2">
        <v>0.19</v>
      </c>
      <c r="Y21" s="5">
        <f t="shared" si="3"/>
        <v>0.23999999999999991</v>
      </c>
      <c r="Z21" s="5">
        <f t="shared" si="4"/>
        <v>5759.9999999999982</v>
      </c>
      <c r="AA21" s="5">
        <f t="shared" si="5"/>
        <v>276480000</v>
      </c>
      <c r="AB21" s="5">
        <f xml:space="preserve"> (X21 - X20) /1000/ (60/($F$10*360))</f>
        <v>0.47999999999999982</v>
      </c>
      <c r="AC21" s="5">
        <f xml:space="preserve"> (AB21 - AB20) / (60/($F$10*360))</f>
        <v>5759.99999999999</v>
      </c>
      <c r="AD21" s="1">
        <f xml:space="preserve"> (AC21 - AC20) / (60/($F$10*360))</f>
        <v>276479999.99999952</v>
      </c>
      <c r="AP21" s="2">
        <v>-163</v>
      </c>
      <c r="AQ21" s="2">
        <f t="shared" si="2"/>
        <v>81.338428380889454</v>
      </c>
      <c r="AR21" s="2">
        <v>5.26</v>
      </c>
      <c r="AS21" s="2">
        <v>0.19</v>
      </c>
    </row>
    <row r="22" spans="2:45" x14ac:dyDescent="0.2">
      <c r="B22" s="1" t="s">
        <v>4</v>
      </c>
      <c r="C22" s="1">
        <v>1.7000000000000001E-2</v>
      </c>
      <c r="J22" s="2">
        <v>-162</v>
      </c>
      <c r="K22" s="2">
        <f t="shared" si="0"/>
        <v>81.126697657543346</v>
      </c>
      <c r="L22" s="6">
        <f t="shared" si="1"/>
        <v>-5362.8676129565065</v>
      </c>
      <c r="V22" s="2">
        <v>19</v>
      </c>
      <c r="W22" s="2">
        <v>0.06</v>
      </c>
      <c r="X22" s="2">
        <v>0.21</v>
      </c>
      <c r="Y22" s="5">
        <f t="shared" si="3"/>
        <v>0</v>
      </c>
      <c r="Z22" s="5">
        <f t="shared" si="4"/>
        <v>-5759.9999999999982</v>
      </c>
      <c r="AA22" s="5">
        <f t="shared" si="5"/>
        <v>-276479999.99999994</v>
      </c>
      <c r="AB22" s="5">
        <f xml:space="preserve"> (X22 - X21) /1000/ (60/($F$10*360))</f>
        <v>0.47999999999999982</v>
      </c>
      <c r="AC22" s="5">
        <f xml:space="preserve"> (AB22 - AB21) / (60/($F$10*360))</f>
        <v>0</v>
      </c>
      <c r="AD22" s="1">
        <f xml:space="preserve"> (AC22 - AC21) / (60/($F$10*360))</f>
        <v>-138239999.99999976</v>
      </c>
      <c r="AP22" s="2">
        <v>-162</v>
      </c>
      <c r="AQ22" s="2">
        <f t="shared" si="2"/>
        <v>81.126697657543346</v>
      </c>
      <c r="AR22" s="2">
        <v>5</v>
      </c>
      <c r="AS22" s="2">
        <v>0.21</v>
      </c>
    </row>
    <row r="23" spans="2:45" x14ac:dyDescent="0.2">
      <c r="B23" s="1" t="s">
        <v>10</v>
      </c>
      <c r="C23" s="1">
        <v>1.5599999999999999E-2</v>
      </c>
      <c r="J23" s="2">
        <v>-161</v>
      </c>
      <c r="K23" s="2">
        <f t="shared" si="0"/>
        <v>80.903244840336825</v>
      </c>
      <c r="L23" s="6">
        <f t="shared" si="1"/>
        <v>-5642.6991671738733</v>
      </c>
      <c r="V23" s="2">
        <v>20</v>
      </c>
      <c r="W23" s="2">
        <v>0.06</v>
      </c>
      <c r="X23" s="2">
        <v>0.23</v>
      </c>
      <c r="Y23" s="5">
        <f t="shared" si="3"/>
        <v>0</v>
      </c>
      <c r="Z23" s="5">
        <f t="shared" si="4"/>
        <v>0</v>
      </c>
      <c r="AA23" s="5">
        <f t="shared" si="5"/>
        <v>138239999.99999997</v>
      </c>
      <c r="AB23" s="5">
        <f xml:space="preserve"> (X23 - X22) /1000/ (60/($F$10*360))</f>
        <v>0.48000000000000048</v>
      </c>
      <c r="AC23" s="5">
        <f xml:space="preserve"> (AB23 - AB22) / (60/($F$10*360))</f>
        <v>1.5987211554602254E-11</v>
      </c>
      <c r="AD23" s="1">
        <f xml:space="preserve"> (AC23 - AC22) / (60/($F$10*360))</f>
        <v>3.836930773104541E-7</v>
      </c>
      <c r="AP23" s="2">
        <v>-161</v>
      </c>
      <c r="AQ23" s="2">
        <f t="shared" si="2"/>
        <v>80.903244840336825</v>
      </c>
      <c r="AR23" s="2">
        <v>4.78</v>
      </c>
      <c r="AS23" s="2">
        <v>0.23</v>
      </c>
    </row>
    <row r="24" spans="2:45" x14ac:dyDescent="0.2">
      <c r="B24" s="1" t="s">
        <v>44</v>
      </c>
      <c r="C24" s="1">
        <f>SUM(C17:C23)</f>
        <v>0.17610000000000003</v>
      </c>
      <c r="J24" s="2">
        <v>-160</v>
      </c>
      <c r="K24" s="2">
        <f t="shared" si="0"/>
        <v>80.668132375037914</v>
      </c>
      <c r="L24" s="6">
        <f t="shared" si="1"/>
        <v>-5920.9533004839159</v>
      </c>
      <c r="V24" s="2">
        <v>21</v>
      </c>
      <c r="W24" s="2">
        <v>7.0000000000000007E-2</v>
      </c>
      <c r="X24" s="2">
        <v>0.25</v>
      </c>
      <c r="Y24" s="5">
        <f t="shared" si="3"/>
        <v>0.24000000000000024</v>
      </c>
      <c r="Z24" s="5">
        <f t="shared" si="4"/>
        <v>5760.0000000000064</v>
      </c>
      <c r="AA24" s="5">
        <f t="shared" si="5"/>
        <v>138240000.00000015</v>
      </c>
      <c r="AB24" s="5">
        <f xml:space="preserve"> (X24 - X23) /1000/ (60/($F$10*360))</f>
        <v>0.47999999999999982</v>
      </c>
      <c r="AC24" s="5">
        <f xml:space="preserve"> (AB24 - AB23) / (60/($F$10*360))</f>
        <v>-1.5987211554602254E-11</v>
      </c>
      <c r="AD24" s="1">
        <f xml:space="preserve"> (AC24 - AC23) / (60/($F$10*360))</f>
        <v>-7.673861546209082E-7</v>
      </c>
      <c r="AP24" s="2">
        <v>-160</v>
      </c>
      <c r="AQ24" s="2">
        <f t="shared" si="2"/>
        <v>80.668132375037914</v>
      </c>
      <c r="AR24" s="2">
        <v>4.46</v>
      </c>
      <c r="AS24" s="2">
        <v>0.25</v>
      </c>
    </row>
    <row r="25" spans="2:45" x14ac:dyDescent="0.2">
      <c r="J25" s="2">
        <v>-159</v>
      </c>
      <c r="K25" s="2">
        <f t="shared" si="0"/>
        <v>80.42142598751775</v>
      </c>
      <c r="L25" s="6">
        <f t="shared" si="1"/>
        <v>-6197.5516465469127</v>
      </c>
      <c r="V25" s="2">
        <v>22</v>
      </c>
      <c r="W25" s="2">
        <v>7.0000000000000007E-2</v>
      </c>
      <c r="X25" s="2">
        <v>0.26</v>
      </c>
      <c r="Y25" s="5">
        <f t="shared" si="3"/>
        <v>0</v>
      </c>
      <c r="Z25" s="5">
        <f t="shared" si="4"/>
        <v>-5760.0000000000064</v>
      </c>
      <c r="AA25" s="5">
        <f t="shared" si="5"/>
        <v>-276480000.0000003</v>
      </c>
      <c r="AB25" s="5">
        <f xml:space="preserve"> (X25 - X24) /1000/ (60/($F$10*360))</f>
        <v>0.24000000000000024</v>
      </c>
      <c r="AC25" s="5">
        <f xml:space="preserve"> (AB25 - AB24) / (60/($F$10*360))</f>
        <v>-5759.99999999999</v>
      </c>
      <c r="AD25" s="1">
        <f xml:space="preserve"> (AC25 - AC24) / (60/($F$10*360))</f>
        <v>-138239999.99999937</v>
      </c>
      <c r="AP25" s="2">
        <v>-159</v>
      </c>
      <c r="AQ25" s="2">
        <f t="shared" si="2"/>
        <v>80.42142598751775</v>
      </c>
      <c r="AR25" s="2">
        <v>4.2300000000000004</v>
      </c>
      <c r="AS25" s="2">
        <v>0.26</v>
      </c>
    </row>
    <row r="26" spans="2:45" x14ac:dyDescent="0.2">
      <c r="C26" s="1" t="s">
        <v>39</v>
      </c>
      <c r="D26" s="1" t="s">
        <v>40</v>
      </c>
      <c r="J26" s="2">
        <v>-158</v>
      </c>
      <c r="K26" s="2">
        <f t="shared" si="0"/>
        <v>80.163194668911629</v>
      </c>
      <c r="L26" s="6">
        <f t="shared" si="1"/>
        <v>-6472.4162121668769</v>
      </c>
      <c r="V26" s="2">
        <v>23</v>
      </c>
      <c r="W26" s="2">
        <v>7.0000000000000007E-2</v>
      </c>
      <c r="X26" s="2">
        <v>0.28000000000000003</v>
      </c>
      <c r="Y26" s="5">
        <f t="shared" si="3"/>
        <v>0</v>
      </c>
      <c r="Z26" s="5">
        <f t="shared" si="4"/>
        <v>0</v>
      </c>
      <c r="AA26" s="5">
        <f t="shared" si="5"/>
        <v>138240000.00000015</v>
      </c>
      <c r="AB26" s="5">
        <f xml:space="preserve"> (X26 - X25) /1000/ (60/($F$10*360))</f>
        <v>0.48000000000000048</v>
      </c>
      <c r="AC26" s="5">
        <f xml:space="preserve"> (AB26 - AB25) / (60/($F$10*360))</f>
        <v>5760.0000000000064</v>
      </c>
      <c r="AD26" s="1">
        <f xml:space="preserve"> (AC26 - AC25) / (60/($F$10*360))</f>
        <v>276479999.99999994</v>
      </c>
      <c r="AP26" s="2">
        <v>-158</v>
      </c>
      <c r="AQ26" s="2">
        <f t="shared" si="2"/>
        <v>80.163194668911629</v>
      </c>
      <c r="AR26" s="2">
        <v>4</v>
      </c>
      <c r="AS26" s="2">
        <v>0.28000000000000003</v>
      </c>
    </row>
    <row r="27" spans="2:45" x14ac:dyDescent="0.2">
      <c r="B27" s="1" t="s">
        <v>38</v>
      </c>
      <c r="C27" s="1">
        <v>8.9999999999999993E-3</v>
      </c>
      <c r="D27" s="1">
        <v>8.9999999999999993E-3</v>
      </c>
      <c r="E27" s="1" t="s">
        <v>42</v>
      </c>
      <c r="J27" s="2">
        <v>-157</v>
      </c>
      <c r="K27" s="2">
        <f t="shared" si="0"/>
        <v>79.893510660071342</v>
      </c>
      <c r="L27" s="6">
        <f t="shared" si="1"/>
        <v>-6745.4693941433561</v>
      </c>
      <c r="V27" s="2">
        <v>24</v>
      </c>
      <c r="W27" s="2">
        <v>0.08</v>
      </c>
      <c r="X27" s="2">
        <v>0.3</v>
      </c>
      <c r="Y27" s="5">
        <f t="shared" si="3"/>
        <v>0.23999999999999991</v>
      </c>
      <c r="Z27" s="5">
        <f t="shared" si="4"/>
        <v>5759.9999999999982</v>
      </c>
      <c r="AA27" s="5">
        <f t="shared" si="5"/>
        <v>138239999.99999997</v>
      </c>
      <c r="AB27" s="5">
        <f xml:space="preserve"> (X27 - X26) /1000/ (60/($F$10*360))</f>
        <v>0.47999999999999909</v>
      </c>
      <c r="AC27" s="5">
        <f xml:space="preserve"> (AB27 - AB26) / (60/($F$10*360))</f>
        <v>-3.3306690738754696E-11</v>
      </c>
      <c r="AD27" s="1">
        <f xml:space="preserve"> (AC27 - AC26) / (60/($F$10*360))</f>
        <v>-138240000.00000095</v>
      </c>
      <c r="AP27" s="2">
        <v>-157</v>
      </c>
      <c r="AQ27" s="2">
        <f t="shared" si="2"/>
        <v>79.893510660071342</v>
      </c>
      <c r="AR27" s="2">
        <v>3.77</v>
      </c>
      <c r="AS27" s="2">
        <v>0.3</v>
      </c>
    </row>
    <row r="28" spans="2:45" x14ac:dyDescent="0.2">
      <c r="B28" s="1" t="s">
        <v>41</v>
      </c>
      <c r="C28" s="1">
        <v>111500</v>
      </c>
      <c r="D28" s="1">
        <v>50000</v>
      </c>
      <c r="E28" s="1" t="s">
        <v>43</v>
      </c>
      <c r="J28" s="2">
        <v>-156</v>
      </c>
      <c r="K28" s="2">
        <f t="shared" si="0"/>
        <v>79.612449435315369</v>
      </c>
      <c r="L28" s="6">
        <f t="shared" si="1"/>
        <v>-7016.6339959489505</v>
      </c>
      <c r="V28" s="2">
        <v>25</v>
      </c>
      <c r="W28" s="2">
        <v>0.08</v>
      </c>
      <c r="X28" s="2">
        <v>0.32</v>
      </c>
      <c r="Y28" s="5">
        <f t="shared" si="3"/>
        <v>0</v>
      </c>
      <c r="Z28" s="5">
        <f t="shared" si="4"/>
        <v>-5759.9999999999982</v>
      </c>
      <c r="AA28" s="5">
        <f t="shared" si="5"/>
        <v>-276479999.99999994</v>
      </c>
      <c r="AB28" s="5">
        <f xml:space="preserve"> (X28 - X27) /1000/ (60/($F$10*360))</f>
        <v>0.48000000000000048</v>
      </c>
      <c r="AC28" s="5">
        <f xml:space="preserve"> (AB28 - AB27) / (60/($F$10*360))</f>
        <v>3.3306690738754696E-11</v>
      </c>
      <c r="AD28" s="1">
        <f xml:space="preserve"> (AC28 - AC27) / (60/($F$10*360))</f>
        <v>1.5987211554602254E-6</v>
      </c>
      <c r="AP28" s="2">
        <v>-156</v>
      </c>
      <c r="AQ28" s="2">
        <f t="shared" si="2"/>
        <v>79.612449435315369</v>
      </c>
      <c r="AR28" s="2">
        <v>3.66</v>
      </c>
      <c r="AS28" s="2">
        <v>0.32</v>
      </c>
    </row>
    <row r="29" spans="2:45" x14ac:dyDescent="0.2">
      <c r="J29" s="2">
        <v>-155</v>
      </c>
      <c r="K29" s="2">
        <f t="shared" si="0"/>
        <v>79.320089685484163</v>
      </c>
      <c r="L29" s="6">
        <f t="shared" si="1"/>
        <v>-7285.8332442588107</v>
      </c>
      <c r="V29" s="2">
        <v>26</v>
      </c>
      <c r="W29" s="2">
        <v>0.08</v>
      </c>
      <c r="X29" s="2">
        <v>0.34</v>
      </c>
      <c r="Y29" s="5">
        <f t="shared" si="3"/>
        <v>0</v>
      </c>
      <c r="Z29" s="5">
        <f t="shared" si="4"/>
        <v>0</v>
      </c>
      <c r="AA29" s="5">
        <f t="shared" si="5"/>
        <v>138239999.99999997</v>
      </c>
      <c r="AB29" s="5">
        <f xml:space="preserve"> (X29 - X28) /1000/ (60/($F$10*360))</f>
        <v>0.48000000000000048</v>
      </c>
      <c r="AC29" s="5">
        <f xml:space="preserve"> (AB29 - AB28) / (60/($F$10*360))</f>
        <v>0</v>
      </c>
      <c r="AD29" s="1">
        <f xml:space="preserve"> (AC29 - AC28) / (60/($F$10*360))</f>
        <v>-7.9936057773011271E-7</v>
      </c>
      <c r="AP29" s="2">
        <v>-155</v>
      </c>
      <c r="AQ29" s="2">
        <f t="shared" si="2"/>
        <v>79.320089685484163</v>
      </c>
      <c r="AR29" s="2">
        <v>3.36</v>
      </c>
      <c r="AS29" s="2">
        <v>0.34</v>
      </c>
    </row>
    <row r="30" spans="2:45" x14ac:dyDescent="0.2">
      <c r="J30" s="2">
        <v>-154</v>
      </c>
      <c r="K30" s="2">
        <f t="shared" si="0"/>
        <v>79.016513300306713</v>
      </c>
      <c r="L30" s="6">
        <f t="shared" si="1"/>
        <v>-7552.9908052942574</v>
      </c>
      <c r="V30" s="2">
        <v>27</v>
      </c>
      <c r="W30" s="2">
        <v>0.09</v>
      </c>
      <c r="X30" s="2">
        <v>0.36</v>
      </c>
      <c r="Y30" s="5">
        <f t="shared" si="3"/>
        <v>0.23999999999999991</v>
      </c>
      <c r="Z30" s="5">
        <f t="shared" si="4"/>
        <v>5759.9999999999982</v>
      </c>
      <c r="AA30" s="5">
        <f t="shared" si="5"/>
        <v>138239999.99999997</v>
      </c>
      <c r="AB30" s="5">
        <f xml:space="preserve"> (X30 - X29) /1000/ (60/($F$10*360))</f>
        <v>0.47999999999999909</v>
      </c>
      <c r="AC30" s="5">
        <f xml:space="preserve"> (AB30 - AB29) / (60/($F$10*360))</f>
        <v>-3.3306690738754696E-11</v>
      </c>
      <c r="AD30" s="1">
        <f xml:space="preserve"> (AC30 - AC29) / (60/($F$10*360))</f>
        <v>-7.9936057773011271E-7</v>
      </c>
      <c r="AP30" s="2">
        <v>-154</v>
      </c>
      <c r="AQ30" s="2">
        <f t="shared" si="2"/>
        <v>79.016513300306713</v>
      </c>
      <c r="AR30" s="2">
        <v>3.15</v>
      </c>
      <c r="AS30" s="2">
        <v>0.36</v>
      </c>
    </row>
    <row r="31" spans="2:45" x14ac:dyDescent="0.2">
      <c r="B31" s="1" t="s">
        <v>45</v>
      </c>
      <c r="C31" s="1">
        <f>C28+D28</f>
        <v>161500</v>
      </c>
      <c r="J31" s="2">
        <v>-153</v>
      </c>
      <c r="K31" s="2">
        <f t="shared" si="0"/>
        <v>78.701805350086119</v>
      </c>
      <c r="L31" s="6">
        <f t="shared" si="1"/>
        <v>-7818.030801019745</v>
      </c>
      <c r="V31" s="2">
        <v>28</v>
      </c>
      <c r="W31" s="2">
        <v>0.09</v>
      </c>
      <c r="X31" s="2">
        <v>0.39</v>
      </c>
      <c r="Y31" s="5">
        <f t="shared" si="3"/>
        <v>0</v>
      </c>
      <c r="Z31" s="5">
        <f t="shared" si="4"/>
        <v>-5759.9999999999982</v>
      </c>
      <c r="AA31" s="5">
        <f t="shared" si="5"/>
        <v>-276479999.99999994</v>
      </c>
      <c r="AB31" s="5">
        <f xml:space="preserve"> (X31 - X30) /1000/ (60/($F$10*360))</f>
        <v>0.72000000000000064</v>
      </c>
      <c r="AC31" s="5">
        <f xml:space="preserve"> (AB31 - AB30) / (60/($F$10*360))</f>
        <v>5760.0000000000373</v>
      </c>
      <c r="AD31" s="1">
        <f xml:space="preserve"> (AC31 - AC30) / (60/($F$10*360))</f>
        <v>138240000.0000017</v>
      </c>
      <c r="AP31" s="2">
        <v>-153</v>
      </c>
      <c r="AQ31" s="2">
        <f t="shared" si="2"/>
        <v>78.701805350086119</v>
      </c>
      <c r="AR31" s="2">
        <v>2.99</v>
      </c>
      <c r="AS31" s="2">
        <v>0.39</v>
      </c>
    </row>
    <row r="32" spans="2:45" x14ac:dyDescent="0.2">
      <c r="B32" s="1" t="s">
        <v>44</v>
      </c>
      <c r="C32" s="1">
        <f>C24+C12</f>
        <v>0.35620000000000007</v>
      </c>
      <c r="J32" s="2">
        <v>-152</v>
      </c>
      <c r="K32" s="2">
        <f t="shared" si="0"/>
        <v>78.376054066710296</v>
      </c>
      <c r="L32" s="6">
        <f t="shared" si="1"/>
        <v>-8080.8778251672493</v>
      </c>
      <c r="V32" s="2">
        <v>29</v>
      </c>
      <c r="W32" s="2">
        <v>0.1</v>
      </c>
      <c r="X32" s="2">
        <v>0.42</v>
      </c>
      <c r="Y32" s="5">
        <f t="shared" si="3"/>
        <v>0.24000000000000024</v>
      </c>
      <c r="Z32" s="5">
        <f t="shared" si="4"/>
        <v>5760.0000000000064</v>
      </c>
      <c r="AA32" s="5">
        <f t="shared" si="5"/>
        <v>276480000.00000012</v>
      </c>
      <c r="AB32" s="5">
        <f xml:space="preserve"> (X32 - X31) /1000/ (60/($F$10*360))</f>
        <v>0.71999999999999931</v>
      </c>
      <c r="AC32" s="5">
        <f xml:space="preserve"> (AB32 - AB31) / (60/($F$10*360))</f>
        <v>-3.1974423109204508E-11</v>
      </c>
      <c r="AD32" s="1">
        <f xml:space="preserve"> (AC32 - AC31) / (60/($F$10*360))</f>
        <v>-138240000.00000167</v>
      </c>
      <c r="AP32" s="2">
        <v>-152</v>
      </c>
      <c r="AQ32" s="2">
        <f t="shared" si="2"/>
        <v>78.376054066710296</v>
      </c>
      <c r="AR32" s="2">
        <v>2.79</v>
      </c>
      <c r="AS32" s="2">
        <v>0.42</v>
      </c>
    </row>
    <row r="33" spans="2:45" x14ac:dyDescent="0.2">
      <c r="J33" s="2">
        <v>-151</v>
      </c>
      <c r="K33" s="2">
        <f t="shared" si="0"/>
        <v>78.039350823994994</v>
      </c>
      <c r="L33" s="6">
        <f t="shared" si="1"/>
        <v>-8341.4569591058134</v>
      </c>
      <c r="V33" s="2">
        <v>30</v>
      </c>
      <c r="W33" s="2">
        <v>0.1</v>
      </c>
      <c r="X33" s="2">
        <v>0.46</v>
      </c>
      <c r="Y33" s="5">
        <f t="shared" si="3"/>
        <v>0</v>
      </c>
      <c r="Z33" s="5">
        <f t="shared" si="4"/>
        <v>-5760.0000000000064</v>
      </c>
      <c r="AA33" s="5">
        <f t="shared" si="5"/>
        <v>-276480000.0000003</v>
      </c>
      <c r="AB33" s="5">
        <f xml:space="preserve"> (X33 - X32) /1000/ (60/($F$10*360))</f>
        <v>0.96000000000000096</v>
      </c>
      <c r="AC33" s="5">
        <f xml:space="preserve"> (AB33 - AB32) / (60/($F$10*360))</f>
        <v>5760.00000000004</v>
      </c>
      <c r="AD33" s="1">
        <f xml:space="preserve"> (AC33 - AC32) / (60/($F$10*360))</f>
        <v>138240000.00000173</v>
      </c>
      <c r="AP33" s="2">
        <v>-151</v>
      </c>
      <c r="AQ33" s="2">
        <f t="shared" si="2"/>
        <v>78.039350823994994</v>
      </c>
      <c r="AR33" s="2">
        <v>2.63</v>
      </c>
      <c r="AS33" s="2">
        <v>0.46</v>
      </c>
    </row>
    <row r="34" spans="2:45" x14ac:dyDescent="0.2">
      <c r="B34" s="3" t="s">
        <v>47</v>
      </c>
      <c r="C34" s="3"/>
      <c r="D34" s="3"/>
      <c r="J34" s="2">
        <v>-150</v>
      </c>
      <c r="K34" s="2">
        <f t="shared" si="0"/>
        <v>77.691790117365585</v>
      </c>
      <c r="L34" s="6">
        <f t="shared" si="1"/>
        <v>-8599.6937875518142</v>
      </c>
      <c r="V34" s="2">
        <v>31</v>
      </c>
      <c r="W34" s="2">
        <v>0.11</v>
      </c>
      <c r="X34" s="2">
        <v>0.5</v>
      </c>
      <c r="Y34" s="5">
        <f t="shared" si="3"/>
        <v>0.23999999999999991</v>
      </c>
      <c r="Z34" s="5">
        <f t="shared" si="4"/>
        <v>5759.9999999999982</v>
      </c>
      <c r="AA34" s="5">
        <f t="shared" si="5"/>
        <v>276480000.00000012</v>
      </c>
      <c r="AB34" s="5">
        <f xml:space="preserve"> (X34 - X33) /1000/ (60/($F$10*360))</f>
        <v>0.95999999999999963</v>
      </c>
      <c r="AC34" s="5">
        <f t="shared" ref="AC34:AC97" si="6" xml:space="preserve"> (AB34 - AB33) / (60/($F$10*360))</f>
        <v>-3.1974423109204508E-11</v>
      </c>
      <c r="AD34" s="1">
        <f t="shared" ref="AD34:AD97" si="7" xml:space="preserve"> (AC34 - AC33) / (60/($F$10*360))</f>
        <v>-138240000.00000173</v>
      </c>
      <c r="AP34" s="2">
        <v>-150</v>
      </c>
      <c r="AQ34" s="2">
        <f t="shared" si="2"/>
        <v>77.691790117365585</v>
      </c>
      <c r="AR34" s="2">
        <v>2.4700000000000002</v>
      </c>
      <c r="AS34" s="2">
        <v>0.5</v>
      </c>
    </row>
    <row r="35" spans="2:45" x14ac:dyDescent="0.2">
      <c r="C35" s="1" t="s">
        <v>0</v>
      </c>
      <c r="D35" s="1" t="s">
        <v>6</v>
      </c>
      <c r="J35" s="2">
        <v>-149</v>
      </c>
      <c r="K35" s="2">
        <f t="shared" si="0"/>
        <v>77.333469542884259</v>
      </c>
      <c r="L35" s="6">
        <f t="shared" si="1"/>
        <v>-8855.5144141295168</v>
      </c>
      <c r="V35" s="2">
        <v>32</v>
      </c>
      <c r="W35" s="2">
        <v>0.11</v>
      </c>
      <c r="X35" s="2">
        <v>0.55000000000000004</v>
      </c>
      <c r="Y35" s="5">
        <f t="shared" si="3"/>
        <v>0</v>
      </c>
      <c r="Z35" s="5">
        <f t="shared" si="4"/>
        <v>-5759.9999999999982</v>
      </c>
      <c r="AA35" s="5">
        <f t="shared" si="5"/>
        <v>-276479999.99999994</v>
      </c>
      <c r="AB35" s="5">
        <f xml:space="preserve"> (X35 - X34) /1000/ (60/($F$10*360))</f>
        <v>1.2000000000000011</v>
      </c>
      <c r="AC35" s="5">
        <f t="shared" si="6"/>
        <v>5760.0000000000346</v>
      </c>
      <c r="AD35" s="1">
        <f t="shared" si="7"/>
        <v>138240000.00000161</v>
      </c>
      <c r="AP35" s="2">
        <v>-149</v>
      </c>
      <c r="AQ35" s="2">
        <f t="shared" si="2"/>
        <v>77.333469542884259</v>
      </c>
      <c r="AR35" s="2">
        <v>2.29</v>
      </c>
      <c r="AS35" s="2">
        <v>0.55000000000000004</v>
      </c>
    </row>
    <row r="36" spans="2:45" x14ac:dyDescent="0.2">
      <c r="B36" s="1" t="s">
        <v>45</v>
      </c>
      <c r="C36" s="3">
        <f>C28+D28</f>
        <v>161500</v>
      </c>
      <c r="D36" s="3"/>
      <c r="J36" s="2">
        <v>-148</v>
      </c>
      <c r="K36" s="2">
        <f t="shared" si="0"/>
        <v>76.964489775628863</v>
      </c>
      <c r="L36" s="6">
        <f t="shared" si="1"/>
        <v>-9108.8454767910898</v>
      </c>
      <c r="V36" s="2">
        <v>33</v>
      </c>
      <c r="W36" s="2">
        <v>0.11</v>
      </c>
      <c r="X36" s="2">
        <v>0.6</v>
      </c>
      <c r="Y36" s="5">
        <f t="shared" si="3"/>
        <v>0</v>
      </c>
      <c r="Z36" s="5">
        <f t="shared" si="4"/>
        <v>0</v>
      </c>
      <c r="AA36" s="5">
        <f t="shared" si="5"/>
        <v>138239999.99999997</v>
      </c>
      <c r="AB36" s="5">
        <f xml:space="preserve"> (X36 - X35) /1000/ (60/($F$10*360))</f>
        <v>1.1999999999999984</v>
      </c>
      <c r="AC36" s="5">
        <f t="shared" si="6"/>
        <v>-6.3948846218409017E-11</v>
      </c>
      <c r="AD36" s="1">
        <f t="shared" si="7"/>
        <v>-138240000.00000235</v>
      </c>
      <c r="AP36" s="2">
        <v>-148</v>
      </c>
      <c r="AQ36" s="2">
        <f t="shared" si="2"/>
        <v>76.964489775628863</v>
      </c>
      <c r="AR36" s="2">
        <v>2.17</v>
      </c>
      <c r="AS36" s="2">
        <v>0.6</v>
      </c>
    </row>
    <row r="37" spans="2:45" x14ac:dyDescent="0.2">
      <c r="B37" s="1" t="s">
        <v>37</v>
      </c>
      <c r="C37" s="1">
        <v>8.9999999999999993E-3</v>
      </c>
      <c r="D37" s="1">
        <v>8.9999999999999993E-3</v>
      </c>
      <c r="J37" s="2">
        <v>-147</v>
      </c>
      <c r="K37" s="2">
        <f t="shared" si="0"/>
        <v>76.584954547429234</v>
      </c>
      <c r="L37" s="6">
        <f t="shared" si="1"/>
        <v>-9359.6141630896454</v>
      </c>
      <c r="V37" s="2">
        <v>34</v>
      </c>
      <c r="W37" s="2">
        <v>0.12</v>
      </c>
      <c r="X37" s="2">
        <v>0.65</v>
      </c>
      <c r="Y37" s="5">
        <f t="shared" si="3"/>
        <v>0.23999999999999991</v>
      </c>
      <c r="Z37" s="5">
        <f t="shared" si="4"/>
        <v>5759.9999999999982</v>
      </c>
      <c r="AA37" s="5">
        <f t="shared" si="5"/>
        <v>138239999.99999997</v>
      </c>
      <c r="AB37" s="5">
        <f xml:space="preserve"> (X37 - X36) /1000/ (60/($F$10*360))</f>
        <v>1.2000000000000011</v>
      </c>
      <c r="AC37" s="5">
        <f t="shared" si="6"/>
        <v>6.3948846218409017E-11</v>
      </c>
      <c r="AD37" s="1">
        <f t="shared" si="7"/>
        <v>3.0695446184836328E-6</v>
      </c>
      <c r="AP37" s="2">
        <v>-147</v>
      </c>
      <c r="AQ37" s="2">
        <f t="shared" si="2"/>
        <v>76.584954547429234</v>
      </c>
      <c r="AR37" s="2">
        <v>2.04</v>
      </c>
      <c r="AS37" s="2">
        <v>0.65</v>
      </c>
    </row>
    <row r="38" spans="2:45" x14ac:dyDescent="0.2">
      <c r="B38" s="1" t="s">
        <v>48</v>
      </c>
      <c r="C38" s="1">
        <f>MAX(W:W)/1000</f>
        <v>9.3600000000000003E-3</v>
      </c>
      <c r="D38" s="1">
        <f>MAX(X:X)/1000</f>
        <v>8.0199999999999994E-3</v>
      </c>
      <c r="J38" s="2">
        <v>-146</v>
      </c>
      <c r="K38" s="2">
        <f t="shared" si="0"/>
        <v>76.194970623967166</v>
      </c>
      <c r="L38" s="6">
        <f t="shared" si="1"/>
        <v>-9607.7482253247126</v>
      </c>
      <c r="V38" s="2">
        <v>35</v>
      </c>
      <c r="W38" s="2">
        <v>0.12</v>
      </c>
      <c r="X38" s="2">
        <v>0.72</v>
      </c>
      <c r="Y38" s="5">
        <f t="shared" si="3"/>
        <v>0</v>
      </c>
      <c r="Z38" s="5">
        <f t="shared" si="4"/>
        <v>-5759.9999999999982</v>
      </c>
      <c r="AA38" s="5">
        <f t="shared" si="5"/>
        <v>-276479999.99999994</v>
      </c>
      <c r="AB38" s="5">
        <f xml:space="preserve"> (X38 - X37) /1000/ (60/($F$10*360))</f>
        <v>1.6799999999999988</v>
      </c>
      <c r="AC38" s="5">
        <f t="shared" si="6"/>
        <v>11519.999999999947</v>
      </c>
      <c r="AD38" s="1">
        <f t="shared" si="7"/>
        <v>276479999.9999972</v>
      </c>
      <c r="AP38" s="2">
        <v>-146</v>
      </c>
      <c r="AQ38" s="2">
        <f t="shared" si="2"/>
        <v>76.194970623967166</v>
      </c>
      <c r="AR38" s="2">
        <v>1.92</v>
      </c>
      <c r="AS38" s="2">
        <v>0.72</v>
      </c>
    </row>
    <row r="39" spans="2:45" x14ac:dyDescent="0.2">
      <c r="B39" s="1" t="s">
        <v>44</v>
      </c>
      <c r="C39" s="1">
        <v>0.18010000000000001</v>
      </c>
      <c r="D39" s="1">
        <v>0.17610000000000001</v>
      </c>
      <c r="J39" s="2">
        <v>-145</v>
      </c>
      <c r="K39" s="2">
        <f t="shared" si="0"/>
        <v>75.794647781245303</v>
      </c>
      <c r="L39" s="6">
        <f t="shared" si="1"/>
        <v>-9853.175995571064</v>
      </c>
      <c r="V39" s="2">
        <v>36</v>
      </c>
      <c r="W39" s="2">
        <v>0.12</v>
      </c>
      <c r="X39" s="2">
        <v>0.8</v>
      </c>
      <c r="Y39" s="5">
        <f t="shared" si="3"/>
        <v>0</v>
      </c>
      <c r="Z39" s="5">
        <f t="shared" si="4"/>
        <v>0</v>
      </c>
      <c r="AA39" s="5">
        <f t="shared" si="5"/>
        <v>138239999.99999997</v>
      </c>
      <c r="AB39" s="5">
        <f xml:space="preserve"> (X39 - X38) /1000/ (60/($F$10*360))</f>
        <v>1.9200000000000019</v>
      </c>
      <c r="AC39" s="5">
        <f t="shared" si="6"/>
        <v>5760.0000000000746</v>
      </c>
      <c r="AD39" s="1">
        <f t="shared" si="7"/>
        <v>-138239999.99999696</v>
      </c>
      <c r="AP39" s="2">
        <v>-145</v>
      </c>
      <c r="AQ39" s="2">
        <f t="shared" si="2"/>
        <v>75.794647781245303</v>
      </c>
      <c r="AR39" s="2">
        <v>1.8</v>
      </c>
      <c r="AS39" s="2">
        <v>0.8</v>
      </c>
    </row>
    <row r="40" spans="2:45" x14ac:dyDescent="0.2">
      <c r="B40" s="1" t="s">
        <v>49</v>
      </c>
      <c r="C40" s="1">
        <f>(MAX(Z:Z))</f>
        <v>69120.000000000058</v>
      </c>
      <c r="D40" s="1">
        <f>MAX(AC:AC)</f>
        <v>103679.99999999984</v>
      </c>
      <c r="J40" s="2">
        <v>-144</v>
      </c>
      <c r="K40" s="2">
        <f t="shared" si="0"/>
        <v>75.384098781429842</v>
      </c>
      <c r="L40" s="6">
        <f t="shared" si="1"/>
        <v>-10095.826400588863</v>
      </c>
      <c r="V40" s="2">
        <v>37</v>
      </c>
      <c r="W40" s="2">
        <v>0.13</v>
      </c>
      <c r="X40" s="2">
        <v>0.87</v>
      </c>
      <c r="Y40" s="5">
        <f t="shared" si="3"/>
        <v>0.24000000000000024</v>
      </c>
      <c r="Z40" s="5">
        <f t="shared" si="4"/>
        <v>5760.0000000000064</v>
      </c>
      <c r="AA40" s="5">
        <f t="shared" si="5"/>
        <v>138240000.00000015</v>
      </c>
      <c r="AB40" s="5">
        <f xml:space="preserve"> (X40 - X39) /1000/ (60/($F$10*360))</f>
        <v>1.6799999999999988</v>
      </c>
      <c r="AC40" s="5">
        <f t="shared" si="6"/>
        <v>-5760.0000000000746</v>
      </c>
      <c r="AD40" s="1">
        <f t="shared" si="7"/>
        <v>-276480000.00000358</v>
      </c>
      <c r="AP40" s="2">
        <v>-144</v>
      </c>
      <c r="AQ40" s="2">
        <f t="shared" si="2"/>
        <v>75.384098781429842</v>
      </c>
      <c r="AR40" s="2">
        <v>1.67</v>
      </c>
      <c r="AS40" s="2">
        <v>0.87</v>
      </c>
    </row>
    <row r="41" spans="2:45" x14ac:dyDescent="0.2">
      <c r="B41" s="1" t="s">
        <v>47</v>
      </c>
      <c r="C41" s="5">
        <f xml:space="preserve"> 4000 * SQRT( (C36 * (C37 + C38)) / (C39 * (MAX(Z:Z)/1000 )))</f>
        <v>61733.922436086992</v>
      </c>
      <c r="D41" s="5">
        <f xml:space="preserve"> (60/(2*PI())) * SQRT( (C31 * (D37 + D38)) / (D39 * (MAX(AC:AC)/1000)/($F$10^2)) )</f>
        <v>468673.33189086267</v>
      </c>
      <c r="J41" s="2">
        <v>-143</v>
      </c>
      <c r="K41" s="2">
        <f t="shared" si="0"/>
        <v>74.963439348071972</v>
      </c>
      <c r="L41" s="6">
        <f t="shared" si="1"/>
        <v>-10335.628976635917</v>
      </c>
      <c r="V41" s="2">
        <v>38</v>
      </c>
      <c r="W41" s="2">
        <v>0.13</v>
      </c>
      <c r="X41" s="2">
        <v>0.94</v>
      </c>
      <c r="Y41" s="5">
        <f t="shared" si="3"/>
        <v>0</v>
      </c>
      <c r="Z41" s="5">
        <f t="shared" si="4"/>
        <v>-5760.0000000000064</v>
      </c>
      <c r="AA41" s="5">
        <f t="shared" si="5"/>
        <v>-276480000.0000003</v>
      </c>
      <c r="AB41" s="5">
        <f xml:space="preserve"> (X41 - X40) /1000/ (60/($F$10*360))</f>
        <v>1.6799999999999988</v>
      </c>
      <c r="AC41" s="5">
        <f t="shared" si="6"/>
        <v>0</v>
      </c>
      <c r="AD41" s="1">
        <f t="shared" si="7"/>
        <v>138240000.00000179</v>
      </c>
      <c r="AP41" s="2">
        <v>-143</v>
      </c>
      <c r="AQ41" s="2">
        <f t="shared" si="2"/>
        <v>74.963439348071972</v>
      </c>
      <c r="AR41" s="2">
        <v>1.56</v>
      </c>
      <c r="AS41" s="2">
        <v>0.94</v>
      </c>
    </row>
    <row r="42" spans="2:45" x14ac:dyDescent="0.2">
      <c r="J42" s="2">
        <v>-142</v>
      </c>
      <c r="K42" s="2">
        <f t="shared" si="0"/>
        <v>74.532788140712142</v>
      </c>
      <c r="L42" s="6">
        <f t="shared" si="1"/>
        <v>-10572.513884187174</v>
      </c>
      <c r="V42" s="2">
        <v>39</v>
      </c>
      <c r="W42" s="2">
        <v>0.13</v>
      </c>
      <c r="X42" s="2">
        <v>1.02</v>
      </c>
      <c r="Y42" s="5">
        <f t="shared" si="3"/>
        <v>0</v>
      </c>
      <c r="Z42" s="5">
        <f t="shared" si="4"/>
        <v>0</v>
      </c>
      <c r="AA42" s="5">
        <f t="shared" si="5"/>
        <v>138240000.00000015</v>
      </c>
      <c r="AB42" s="5">
        <f xml:space="preserve"> (X42 - X41) /1000/ (60/($F$10*360))</f>
        <v>1.9200000000000019</v>
      </c>
      <c r="AC42" s="5">
        <f t="shared" si="6"/>
        <v>5760.0000000000746</v>
      </c>
      <c r="AD42" s="1">
        <f t="shared" si="7"/>
        <v>138240000.00000179</v>
      </c>
      <c r="AP42" s="2">
        <v>-142</v>
      </c>
      <c r="AQ42" s="2">
        <f t="shared" si="2"/>
        <v>74.532788140712142</v>
      </c>
      <c r="AR42" s="2">
        <v>1.46</v>
      </c>
      <c r="AS42" s="2">
        <v>1.02</v>
      </c>
    </row>
    <row r="43" spans="2:45" x14ac:dyDescent="0.2">
      <c r="J43" s="2">
        <v>-141</v>
      </c>
      <c r="K43" s="2">
        <f t="shared" si="0"/>
        <v>74.09226672887101</v>
      </c>
      <c r="L43" s="6">
        <f t="shared" si="1"/>
        <v>-10806.411922585994</v>
      </c>
      <c r="V43" s="2">
        <v>40</v>
      </c>
      <c r="W43" s="2">
        <v>0.14000000000000001</v>
      </c>
      <c r="X43" s="2">
        <v>1.1100000000000001</v>
      </c>
      <c r="Y43" s="5">
        <f t="shared" si="3"/>
        <v>0.24000000000000024</v>
      </c>
      <c r="Z43" s="5">
        <f t="shared" si="4"/>
        <v>5760.0000000000064</v>
      </c>
      <c r="AA43" s="5">
        <f t="shared" si="5"/>
        <v>138240000.00000015</v>
      </c>
      <c r="AB43" s="5">
        <f xml:space="preserve"> (X43 - X42) /1000/ (60/($F$10*360))</f>
        <v>2.1600000000000019</v>
      </c>
      <c r="AC43" s="5">
        <f t="shared" si="6"/>
        <v>5760</v>
      </c>
      <c r="AD43" s="1">
        <f t="shared" si="7"/>
        <v>-1.7898855730891228E-6</v>
      </c>
      <c r="AP43" s="2">
        <v>-141</v>
      </c>
      <c r="AQ43" s="2">
        <f t="shared" si="2"/>
        <v>74.09226672887101</v>
      </c>
      <c r="AR43" s="2">
        <v>1.36</v>
      </c>
      <c r="AS43" s="2">
        <v>1.1100000000000001</v>
      </c>
    </row>
    <row r="44" spans="2:45" x14ac:dyDescent="0.2">
      <c r="J44" s="2">
        <v>-140</v>
      </c>
      <c r="K44" s="2">
        <f t="shared" si="0"/>
        <v>73.641999565429927</v>
      </c>
      <c r="L44" s="6">
        <f t="shared" si="1"/>
        <v>-11037.254544620397</v>
      </c>
      <c r="V44" s="2">
        <v>41</v>
      </c>
      <c r="W44" s="2">
        <v>0.14000000000000001</v>
      </c>
      <c r="X44" s="2">
        <v>1.2</v>
      </c>
      <c r="Y44" s="5">
        <f t="shared" si="3"/>
        <v>0</v>
      </c>
      <c r="Z44" s="5">
        <f t="shared" si="4"/>
        <v>-5760.0000000000064</v>
      </c>
      <c r="AA44" s="5">
        <f t="shared" si="5"/>
        <v>-276480000.0000003</v>
      </c>
      <c r="AB44" s="5">
        <f xml:space="preserve"> (X44 - X43) /1000/ (60/($F$10*360))</f>
        <v>2.1599999999999966</v>
      </c>
      <c r="AC44" s="5">
        <f t="shared" si="6"/>
        <v>-1.2789769243681803E-10</v>
      </c>
      <c r="AD44" s="1">
        <f t="shared" si="7"/>
        <v>-138240000.00000307</v>
      </c>
      <c r="AP44" s="2">
        <v>-140</v>
      </c>
      <c r="AQ44" s="2">
        <f t="shared" si="2"/>
        <v>73.641999565429927</v>
      </c>
      <c r="AR44" s="2">
        <v>1.28</v>
      </c>
      <c r="AS44" s="2">
        <v>1.2</v>
      </c>
    </row>
    <row r="45" spans="2:45" x14ac:dyDescent="0.2">
      <c r="J45" s="2">
        <v>-139</v>
      </c>
      <c r="K45" s="2">
        <f t="shared" si="0"/>
        <v>73.182113959404077</v>
      </c>
      <c r="L45" s="6">
        <f t="shared" si="1"/>
        <v>-11264.973871062466</v>
      </c>
      <c r="V45" s="2">
        <v>42</v>
      </c>
      <c r="W45" s="2">
        <v>0.14000000000000001</v>
      </c>
      <c r="X45" s="2">
        <v>1.29</v>
      </c>
      <c r="Y45" s="5">
        <f t="shared" si="3"/>
        <v>0</v>
      </c>
      <c r="Z45" s="5">
        <f t="shared" si="4"/>
        <v>0</v>
      </c>
      <c r="AA45" s="5">
        <f t="shared" si="5"/>
        <v>138240000.00000015</v>
      </c>
      <c r="AB45" s="5">
        <f xml:space="preserve"> (X45 - X44) /1000/ (60/($F$10*360))</f>
        <v>2.1600000000000019</v>
      </c>
      <c r="AC45" s="5">
        <f t="shared" si="6"/>
        <v>1.2789769243681803E-10</v>
      </c>
      <c r="AD45" s="1">
        <f t="shared" si="7"/>
        <v>6.1390892369672656E-6</v>
      </c>
      <c r="AP45" s="2">
        <v>-139</v>
      </c>
      <c r="AQ45" s="2">
        <f t="shared" si="2"/>
        <v>73.182113959404077</v>
      </c>
      <c r="AR45" s="2">
        <v>1.19</v>
      </c>
      <c r="AS45" s="2">
        <v>1.29</v>
      </c>
    </row>
    <row r="46" spans="2:45" x14ac:dyDescent="0.2">
      <c r="J46" s="2">
        <v>-138</v>
      </c>
      <c r="K46" s="2">
        <f t="shared" si="0"/>
        <v>72.712740048109808</v>
      </c>
      <c r="L46" s="6">
        <f t="shared" si="1"/>
        <v>-11489.502705166842</v>
      </c>
      <c r="V46" s="2">
        <v>43</v>
      </c>
      <c r="W46" s="2">
        <v>0.15</v>
      </c>
      <c r="X46" s="2">
        <v>1.39</v>
      </c>
      <c r="Y46" s="5">
        <f t="shared" si="3"/>
        <v>0.23999999999999955</v>
      </c>
      <c r="Z46" s="5">
        <f t="shared" si="4"/>
        <v>5759.9999999999891</v>
      </c>
      <c r="AA46" s="5">
        <f t="shared" si="5"/>
        <v>138239999.99999973</v>
      </c>
      <c r="AB46" s="5">
        <f xml:space="preserve"> (X46 - X45) /1000/ (60/($F$10*360))</f>
        <v>2.3999999999999968</v>
      </c>
      <c r="AC46" s="5">
        <f t="shared" si="6"/>
        <v>5759.9999999998772</v>
      </c>
      <c r="AD46" s="1">
        <f t="shared" si="7"/>
        <v>138239999.99999398</v>
      </c>
      <c r="AP46" s="2">
        <v>-138</v>
      </c>
      <c r="AQ46" s="2">
        <f t="shared" si="2"/>
        <v>72.712740048109808</v>
      </c>
      <c r="AR46" s="2">
        <v>1.1200000000000001</v>
      </c>
      <c r="AS46" s="2">
        <v>1.39</v>
      </c>
    </row>
    <row r="47" spans="2:45" x14ac:dyDescent="0.2">
      <c r="J47" s="2">
        <v>-137</v>
      </c>
      <c r="K47" s="2">
        <f t="shared" si="0"/>
        <v>72.234010768727856</v>
      </c>
      <c r="L47" s="6">
        <f t="shared" si="1"/>
        <v>-11710.77454715794</v>
      </c>
      <c r="V47" s="2">
        <v>44</v>
      </c>
      <c r="W47" s="2">
        <v>0.15</v>
      </c>
      <c r="X47" s="2">
        <v>1.5</v>
      </c>
      <c r="Y47" s="5">
        <f t="shared" si="3"/>
        <v>0</v>
      </c>
      <c r="Z47" s="5">
        <f t="shared" si="4"/>
        <v>-5759.9999999999891</v>
      </c>
      <c r="AA47" s="5">
        <f t="shared" si="5"/>
        <v>-276479999.99999946</v>
      </c>
      <c r="AB47" s="5">
        <f xml:space="preserve"> (X47 - X46) /1000/ (60/($F$10*360))</f>
        <v>2.6400000000000023</v>
      </c>
      <c r="AC47" s="5">
        <f t="shared" si="6"/>
        <v>5760.0000000001328</v>
      </c>
      <c r="AD47" s="1">
        <f t="shared" si="7"/>
        <v>6.133632268756628E-6</v>
      </c>
      <c r="AP47" s="2">
        <v>-137</v>
      </c>
      <c r="AQ47" s="2">
        <f t="shared" si="2"/>
        <v>72.234010768727856</v>
      </c>
      <c r="AR47" s="2">
        <v>1.05</v>
      </c>
      <c r="AS47" s="2">
        <v>1.5</v>
      </c>
    </row>
    <row r="48" spans="2:45" x14ac:dyDescent="0.2">
      <c r="J48" s="2">
        <v>-136</v>
      </c>
      <c r="K48" s="2">
        <f t="shared" si="0"/>
        <v>71.746061829262942</v>
      </c>
      <c r="L48" s="6">
        <f t="shared" si="1"/>
        <v>-11928.723608714108</v>
      </c>
      <c r="V48" s="2">
        <v>45</v>
      </c>
      <c r="W48" s="2">
        <v>0.15</v>
      </c>
      <c r="X48" s="2">
        <v>1.63</v>
      </c>
      <c r="Y48" s="5">
        <f t="shared" si="3"/>
        <v>0</v>
      </c>
      <c r="Z48" s="5">
        <f t="shared" si="4"/>
        <v>0</v>
      </c>
      <c r="AA48" s="5">
        <f t="shared" si="5"/>
        <v>138239999.99999973</v>
      </c>
      <c r="AB48" s="5">
        <f xml:space="preserve"> (X48 - X47) /1000/ (60/($F$10*360))</f>
        <v>3.1199999999999974</v>
      </c>
      <c r="AC48" s="5">
        <f t="shared" si="6"/>
        <v>11519.999999999884</v>
      </c>
      <c r="AD48" s="1">
        <f t="shared" si="7"/>
        <v>138239999.99999401</v>
      </c>
      <c r="AP48" s="2">
        <v>-136</v>
      </c>
      <c r="AQ48" s="2">
        <f t="shared" si="2"/>
        <v>71.746061829262942</v>
      </c>
      <c r="AR48" s="2">
        <v>0.98</v>
      </c>
      <c r="AS48" s="2">
        <v>1.63</v>
      </c>
    </row>
    <row r="49" spans="10:45" x14ac:dyDescent="0.2">
      <c r="J49" s="2">
        <v>-135</v>
      </c>
      <c r="K49" s="2">
        <f t="shared" si="0"/>
        <v>71.249031678899854</v>
      </c>
      <c r="L49" s="6">
        <f t="shared" si="1"/>
        <v>-12143.284827470552</v>
      </c>
      <c r="V49" s="2">
        <v>46</v>
      </c>
      <c r="W49" s="2">
        <v>0.16</v>
      </c>
      <c r="X49" s="2">
        <v>1.74</v>
      </c>
      <c r="Y49" s="5">
        <f t="shared" si="3"/>
        <v>0.24000000000000024</v>
      </c>
      <c r="Z49" s="5">
        <f t="shared" si="4"/>
        <v>5760.0000000000064</v>
      </c>
      <c r="AA49" s="5">
        <f t="shared" si="5"/>
        <v>138240000.00000015</v>
      </c>
      <c r="AB49" s="5">
        <f xml:space="preserve"> (X49 - X48) /1000/ (60/($F$10*360))</f>
        <v>2.6400000000000023</v>
      </c>
      <c r="AC49" s="5">
        <f t="shared" si="6"/>
        <v>-11519.999999999884</v>
      </c>
      <c r="AD49" s="1">
        <f t="shared" si="7"/>
        <v>-552959999.9999944</v>
      </c>
      <c r="AP49" s="2">
        <v>-135</v>
      </c>
      <c r="AQ49" s="2">
        <f t="shared" si="2"/>
        <v>71.249031678899854</v>
      </c>
      <c r="AR49" s="2">
        <v>0.92</v>
      </c>
      <c r="AS49" s="2">
        <v>1.74</v>
      </c>
    </row>
    <row r="50" spans="10:45" x14ac:dyDescent="0.2">
      <c r="J50" s="2">
        <v>-134</v>
      </c>
      <c r="K50" s="2">
        <f t="shared" si="0"/>
        <v>70.743061477755248</v>
      </c>
      <c r="L50" s="6">
        <f t="shared" si="1"/>
        <v>-12354.3938815601</v>
      </c>
      <c r="V50" s="2">
        <v>47</v>
      </c>
      <c r="W50" s="2">
        <v>0.16</v>
      </c>
      <c r="X50" s="2">
        <v>1.88</v>
      </c>
      <c r="Y50" s="5">
        <f t="shared" si="3"/>
        <v>0</v>
      </c>
      <c r="Z50" s="5">
        <f t="shared" si="4"/>
        <v>-5760.0000000000064</v>
      </c>
      <c r="AA50" s="5">
        <f t="shared" si="5"/>
        <v>-276480000.0000003</v>
      </c>
      <c r="AB50" s="5">
        <f xml:space="preserve"> (X50 - X49) /1000/ (60/($F$10*360))</f>
        <v>3.3599999999999977</v>
      </c>
      <c r="AC50" s="5">
        <f t="shared" si="6"/>
        <v>17279.999999999887</v>
      </c>
      <c r="AD50" s="1">
        <f t="shared" si="7"/>
        <v>691199999.99999452</v>
      </c>
      <c r="AP50" s="2">
        <v>-134</v>
      </c>
      <c r="AQ50" s="2">
        <f t="shared" si="2"/>
        <v>70.743061477755248</v>
      </c>
      <c r="AR50" s="2">
        <v>0.86</v>
      </c>
      <c r="AS50" s="2">
        <v>1.88</v>
      </c>
    </row>
    <row r="51" spans="10:45" x14ac:dyDescent="0.2">
      <c r="J51" s="2">
        <v>-133</v>
      </c>
      <c r="K51" s="2">
        <f t="shared" si="0"/>
        <v>70.228295066023577</v>
      </c>
      <c r="L51" s="6">
        <f t="shared" si="1"/>
        <v>-12561.987204206162</v>
      </c>
      <c r="V51" s="2">
        <v>48</v>
      </c>
      <c r="W51" s="2">
        <v>0.17</v>
      </c>
      <c r="X51" s="2">
        <v>2.0099999999999998</v>
      </c>
      <c r="Y51" s="5">
        <f t="shared" si="3"/>
        <v>0.24000000000000024</v>
      </c>
      <c r="Z51" s="5">
        <f t="shared" si="4"/>
        <v>5760.0000000000064</v>
      </c>
      <c r="AA51" s="5">
        <f t="shared" si="5"/>
        <v>276480000.0000003</v>
      </c>
      <c r="AB51" s="5">
        <f xml:space="preserve"> (X51 - X50) /1000/ (60/($F$10*360))</f>
        <v>3.1199999999999974</v>
      </c>
      <c r="AC51" s="5">
        <f t="shared" si="6"/>
        <v>-5760.0000000000055</v>
      </c>
      <c r="AD51" s="1">
        <f t="shared" si="7"/>
        <v>-552959999.99999738</v>
      </c>
      <c r="AP51" s="2">
        <v>-133</v>
      </c>
      <c r="AQ51" s="2">
        <f t="shared" si="2"/>
        <v>70.228295066023577</v>
      </c>
      <c r="AR51" s="2">
        <v>0.82</v>
      </c>
      <c r="AS51" s="2">
        <v>2.0099999999999998</v>
      </c>
    </row>
    <row r="52" spans="10:45" x14ac:dyDescent="0.2">
      <c r="J52" s="2">
        <v>-132</v>
      </c>
      <c r="K52" s="2">
        <f t="shared" si="0"/>
        <v>69.704878932514987</v>
      </c>
      <c r="L52" s="6">
        <f t="shared" si="1"/>
        <v>-12766.001998387652</v>
      </c>
      <c r="V52" s="2">
        <v>49</v>
      </c>
      <c r="W52" s="2">
        <v>0.17</v>
      </c>
      <c r="X52" s="2">
        <v>2.14</v>
      </c>
      <c r="Y52" s="5">
        <f t="shared" si="3"/>
        <v>0</v>
      </c>
      <c r="Z52" s="5">
        <f t="shared" si="4"/>
        <v>-5760.0000000000064</v>
      </c>
      <c r="AA52" s="5">
        <f t="shared" si="5"/>
        <v>-276480000.0000003</v>
      </c>
      <c r="AB52" s="5">
        <f xml:space="preserve"> (X52 - X51) /1000/ (60/($F$10*360))</f>
        <v>3.1200000000000081</v>
      </c>
      <c r="AC52" s="5">
        <f t="shared" si="6"/>
        <v>2.5579538487363607E-10</v>
      </c>
      <c r="AD52" s="1">
        <f t="shared" si="7"/>
        <v>138240000.00000626</v>
      </c>
      <c r="AP52" s="2">
        <v>-132</v>
      </c>
      <c r="AQ52" s="2">
        <f t="shared" si="2"/>
        <v>69.704878932514987</v>
      </c>
      <c r="AR52" s="2">
        <v>0.76</v>
      </c>
      <c r="AS52" s="2">
        <v>2.14</v>
      </c>
    </row>
    <row r="53" spans="10:45" x14ac:dyDescent="0.2">
      <c r="J53" s="2">
        <v>-131</v>
      </c>
      <c r="K53" s="2">
        <f t="shared" si="0"/>
        <v>69.172962182582168</v>
      </c>
      <c r="L53" s="6">
        <f t="shared" si="1"/>
        <v>-12966.376251607926</v>
      </c>
      <c r="V53" s="2">
        <v>50</v>
      </c>
      <c r="W53" s="2">
        <v>0.18</v>
      </c>
      <c r="X53" s="2">
        <v>2.2799999999999998</v>
      </c>
      <c r="Y53" s="5">
        <f t="shared" si="3"/>
        <v>0.23999999999999955</v>
      </c>
      <c r="Z53" s="5">
        <f t="shared" si="4"/>
        <v>5759.9999999999891</v>
      </c>
      <c r="AA53" s="5">
        <f t="shared" si="5"/>
        <v>276479999.99999994</v>
      </c>
      <c r="AB53" s="5">
        <f xml:space="preserve"> (X53 - X52) /1000/ (60/($F$10*360))</f>
        <v>3.3599999999999928</v>
      </c>
      <c r="AC53" s="5">
        <f t="shared" si="6"/>
        <v>5759.9999999996326</v>
      </c>
      <c r="AD53" s="1">
        <f t="shared" si="7"/>
        <v>138239999.99998504</v>
      </c>
      <c r="AP53" s="2">
        <v>-131</v>
      </c>
      <c r="AQ53" s="2">
        <f t="shared" si="2"/>
        <v>69.172962182582168</v>
      </c>
      <c r="AR53" s="2">
        <v>0.72</v>
      </c>
      <c r="AS53" s="2">
        <v>2.2799999999999998</v>
      </c>
    </row>
    <row r="54" spans="10:45" x14ac:dyDescent="0.2">
      <c r="J54" s="2">
        <v>-130</v>
      </c>
      <c r="K54" s="2">
        <f t="shared" si="0"/>
        <v>68.632696505431838</v>
      </c>
      <c r="L54" s="6">
        <f t="shared" si="1"/>
        <v>-13163.048750755479</v>
      </c>
      <c r="V54" s="2">
        <v>51</v>
      </c>
      <c r="W54" s="2">
        <v>0.18</v>
      </c>
      <c r="X54" s="2">
        <v>2.4300000000000002</v>
      </c>
      <c r="Y54" s="5">
        <f t="shared" si="3"/>
        <v>0</v>
      </c>
      <c r="Z54" s="5">
        <f t="shared" si="4"/>
        <v>-5759.9999999999891</v>
      </c>
      <c r="AA54" s="5">
        <f t="shared" si="5"/>
        <v>-276479999.99999946</v>
      </c>
      <c r="AB54" s="5">
        <f xml:space="preserve"> (X54 - X53) /1000/ (60/($F$10*360))</f>
        <v>3.600000000000009</v>
      </c>
      <c r="AC54" s="5">
        <f t="shared" si="6"/>
        <v>5760.0000000003893</v>
      </c>
      <c r="AD54" s="1">
        <f t="shared" si="7"/>
        <v>1.8160790205001831E-5</v>
      </c>
      <c r="AP54" s="2">
        <v>-130</v>
      </c>
      <c r="AQ54" s="2">
        <f t="shared" si="2"/>
        <v>68.632696505431838</v>
      </c>
      <c r="AR54" s="2">
        <v>0.69</v>
      </c>
      <c r="AS54" s="2">
        <v>2.4300000000000002</v>
      </c>
    </row>
    <row r="55" spans="10:45" x14ac:dyDescent="0.2">
      <c r="J55" s="2">
        <v>-129</v>
      </c>
      <c r="K55" s="2">
        <f t="shared" si="0"/>
        <v>68.084236140817026</v>
      </c>
      <c r="L55" s="6">
        <f t="shared" si="1"/>
        <v>-13355.959097120491</v>
      </c>
      <c r="V55" s="2">
        <v>52</v>
      </c>
      <c r="W55" s="2">
        <v>0.18</v>
      </c>
      <c r="X55" s="2">
        <v>2.61</v>
      </c>
      <c r="Y55" s="5">
        <f t="shared" si="3"/>
        <v>0</v>
      </c>
      <c r="Z55" s="5">
        <f t="shared" si="4"/>
        <v>0</v>
      </c>
      <c r="AA55" s="5">
        <f t="shared" si="5"/>
        <v>138239999.99999973</v>
      </c>
      <c r="AB55" s="5">
        <f xml:space="preserve"> (X55 - X54) /1000/ (60/($F$10*360))</f>
        <v>4.3199999999999932</v>
      </c>
      <c r="AC55" s="5">
        <f t="shared" si="6"/>
        <v>17279.999999999622</v>
      </c>
      <c r="AD55" s="1">
        <f t="shared" si="7"/>
        <v>276479999.99998158</v>
      </c>
      <c r="AP55" s="2">
        <v>-129</v>
      </c>
      <c r="AQ55" s="2">
        <f t="shared" si="2"/>
        <v>68.084236140817026</v>
      </c>
      <c r="AR55" s="2">
        <v>0.65</v>
      </c>
      <c r="AS55" s="2">
        <v>2.61</v>
      </c>
    </row>
    <row r="56" spans="10:45" x14ac:dyDescent="0.2">
      <c r="J56" s="2">
        <v>-128</v>
      </c>
      <c r="K56" s="2">
        <f t="shared" si="0"/>
        <v>67.527737845103672</v>
      </c>
      <c r="L56" s="6">
        <f t="shared" si="1"/>
        <v>-13545.047721543369</v>
      </c>
      <c r="V56" s="2">
        <v>53</v>
      </c>
      <c r="W56" s="2">
        <v>0.19</v>
      </c>
      <c r="X56" s="2">
        <v>2.76</v>
      </c>
      <c r="Y56" s="5">
        <f t="shared" si="3"/>
        <v>0.24000000000000024</v>
      </c>
      <c r="Z56" s="5">
        <f t="shared" si="4"/>
        <v>5760.0000000000064</v>
      </c>
      <c r="AA56" s="5">
        <f t="shared" si="5"/>
        <v>138240000.00000015</v>
      </c>
      <c r="AB56" s="5">
        <f xml:space="preserve"> (X56 - X55) /1000/ (60/($F$10*360))</f>
        <v>3.5999999999999979</v>
      </c>
      <c r="AC56" s="5">
        <f t="shared" si="6"/>
        <v>-17279.999999999887</v>
      </c>
      <c r="AD56" s="1">
        <f t="shared" si="7"/>
        <v>-829439999.9999882</v>
      </c>
      <c r="AP56" s="2">
        <v>-128</v>
      </c>
      <c r="AQ56" s="2">
        <f t="shared" si="2"/>
        <v>67.527737845103672</v>
      </c>
      <c r="AR56" s="2">
        <v>0.62</v>
      </c>
      <c r="AS56" s="2">
        <v>2.76</v>
      </c>
    </row>
    <row r="57" spans="10:45" x14ac:dyDescent="0.2">
      <c r="J57" s="2">
        <v>-127</v>
      </c>
      <c r="K57" s="2">
        <f t="shared" si="0"/>
        <v>66.963360856706032</v>
      </c>
      <c r="L57" s="6">
        <f t="shared" si="1"/>
        <v>-13730.255899749181</v>
      </c>
      <c r="V57" s="2">
        <v>54</v>
      </c>
      <c r="W57" s="2">
        <v>0.19</v>
      </c>
      <c r="X57" s="2">
        <v>2.94</v>
      </c>
      <c r="Y57" s="5">
        <f t="shared" si="3"/>
        <v>0</v>
      </c>
      <c r="Z57" s="5">
        <f t="shared" si="4"/>
        <v>-5760.0000000000064</v>
      </c>
      <c r="AA57" s="5">
        <f t="shared" si="5"/>
        <v>-276480000.0000003</v>
      </c>
      <c r="AB57" s="5">
        <f xml:space="preserve"> (X57 - X56) /1000/ (60/($F$10*360))</f>
        <v>4.3200000000000038</v>
      </c>
      <c r="AC57" s="5">
        <f t="shared" si="6"/>
        <v>17280.000000000146</v>
      </c>
      <c r="AD57" s="1">
        <f t="shared" si="7"/>
        <v>829440000.00000072</v>
      </c>
      <c r="AP57" s="2">
        <v>-127</v>
      </c>
      <c r="AQ57" s="2">
        <f t="shared" si="2"/>
        <v>66.963360856706032</v>
      </c>
      <c r="AR57" s="2">
        <v>0.59</v>
      </c>
      <c r="AS57" s="2">
        <v>2.94</v>
      </c>
    </row>
    <row r="58" spans="10:45" x14ac:dyDescent="0.2">
      <c r="J58" s="2">
        <v>-126</v>
      </c>
      <c r="K58" s="2">
        <f t="shared" si="0"/>
        <v>66.39126686088315</v>
      </c>
      <c r="L58" s="6">
        <f t="shared" si="1"/>
        <v>-13911.525767853618</v>
      </c>
      <c r="V58" s="2">
        <v>55</v>
      </c>
      <c r="W58" s="2">
        <v>0.19</v>
      </c>
      <c r="X58" s="2">
        <v>3.12</v>
      </c>
      <c r="Y58" s="5">
        <f t="shared" si="3"/>
        <v>0</v>
      </c>
      <c r="Z58" s="5">
        <f t="shared" si="4"/>
        <v>0</v>
      </c>
      <c r="AA58" s="5">
        <f t="shared" si="5"/>
        <v>138240000.00000015</v>
      </c>
      <c r="AB58" s="5">
        <f xml:space="preserve"> (X58 - X57) /1000/ (60/($F$10*360))</f>
        <v>4.3200000000000038</v>
      </c>
      <c r="AC58" s="5">
        <f t="shared" si="6"/>
        <v>0</v>
      </c>
      <c r="AD58" s="1">
        <f t="shared" si="7"/>
        <v>-414720000.00000352</v>
      </c>
      <c r="AP58" s="2">
        <v>-126</v>
      </c>
      <c r="AQ58" s="2">
        <f t="shared" si="2"/>
        <v>66.39126686088315</v>
      </c>
      <c r="AR58" s="2">
        <v>0.56999999999999995</v>
      </c>
      <c r="AS58" s="2">
        <v>3.12</v>
      </c>
    </row>
    <row r="59" spans="10:45" x14ac:dyDescent="0.2">
      <c r="J59" s="2">
        <v>-125</v>
      </c>
      <c r="K59" s="2">
        <f t="shared" si="0"/>
        <v>65.811619953889249</v>
      </c>
      <c r="L59" s="6">
        <f t="shared" si="1"/>
        <v>-14088.800338102943</v>
      </c>
      <c r="V59" s="2">
        <v>56</v>
      </c>
      <c r="W59" s="2">
        <v>0.19</v>
      </c>
      <c r="X59" s="2">
        <v>3.32</v>
      </c>
      <c r="Y59" s="5">
        <f t="shared" si="3"/>
        <v>0</v>
      </c>
      <c r="Z59" s="5">
        <f t="shared" si="4"/>
        <v>0</v>
      </c>
      <c r="AA59" s="5">
        <f t="shared" si="5"/>
        <v>0</v>
      </c>
      <c r="AB59" s="5">
        <f xml:space="preserve"> (X59 - X58) /1000/ (60/($F$10*360))</f>
        <v>4.7999999999999936</v>
      </c>
      <c r="AC59" s="5">
        <f t="shared" si="6"/>
        <v>11519.999999999754</v>
      </c>
      <c r="AD59" s="1">
        <f t="shared" si="7"/>
        <v>276479999.9999941</v>
      </c>
      <c r="AP59" s="2">
        <v>-125</v>
      </c>
      <c r="AQ59" s="2">
        <f t="shared" si="2"/>
        <v>65.811619953889249</v>
      </c>
      <c r="AR59" s="2">
        <v>0.55000000000000004</v>
      </c>
      <c r="AS59" s="2">
        <v>3.32</v>
      </c>
    </row>
    <row r="60" spans="10:45" x14ac:dyDescent="0.2">
      <c r="J60" s="2">
        <v>-124</v>
      </c>
      <c r="K60" s="2">
        <f t="shared" si="0"/>
        <v>65.224586606468293</v>
      </c>
      <c r="L60" s="6">
        <f t="shared" si="1"/>
        <v>-14262.02351481004</v>
      </c>
      <c r="V60" s="2">
        <v>57</v>
      </c>
      <c r="W60" s="2">
        <v>0.2</v>
      </c>
      <c r="X60" s="2">
        <v>3.52</v>
      </c>
      <c r="Y60" s="5">
        <f t="shared" si="3"/>
        <v>0.24000000000000024</v>
      </c>
      <c r="Z60" s="5">
        <f t="shared" si="4"/>
        <v>5760.0000000000064</v>
      </c>
      <c r="AA60" s="5">
        <f t="shared" si="5"/>
        <v>138240000.00000015</v>
      </c>
      <c r="AB60" s="5">
        <f xml:space="preserve"> (X60 - X59) /1000/ (60/($F$10*360))</f>
        <v>4.8000000000000043</v>
      </c>
      <c r="AC60" s="5">
        <f t="shared" si="6"/>
        <v>2.5579538487363607E-10</v>
      </c>
      <c r="AD60" s="1">
        <f t="shared" si="7"/>
        <v>-276479999.99998796</v>
      </c>
      <c r="AP60" s="2">
        <v>-124</v>
      </c>
      <c r="AQ60" s="2">
        <f t="shared" si="2"/>
        <v>65.224586606468293</v>
      </c>
      <c r="AR60" s="2">
        <v>0.53</v>
      </c>
      <c r="AS60" s="2">
        <v>3.52</v>
      </c>
    </row>
    <row r="61" spans="10:45" x14ac:dyDescent="0.2">
      <c r="J61" s="2">
        <v>-123</v>
      </c>
      <c r="K61" s="2">
        <f t="shared" si="0"/>
        <v>64.630335626684541</v>
      </c>
      <c r="L61" s="6">
        <f t="shared" si="1"/>
        <v>-14431.140110560251</v>
      </c>
      <c r="V61" s="2">
        <v>58</v>
      </c>
      <c r="W61" s="2">
        <v>0.2</v>
      </c>
      <c r="X61" s="2">
        <v>3.72</v>
      </c>
      <c r="Y61" s="5">
        <f t="shared" si="3"/>
        <v>0</v>
      </c>
      <c r="Z61" s="5">
        <f t="shared" si="4"/>
        <v>-5760.0000000000064</v>
      </c>
      <c r="AA61" s="5">
        <f t="shared" si="5"/>
        <v>-276480000.0000003</v>
      </c>
      <c r="AB61" s="5">
        <f xml:space="preserve"> (X61 - X60) /1000/ (60/($F$10*360))</f>
        <v>4.8000000000000043</v>
      </c>
      <c r="AC61" s="5">
        <f t="shared" si="6"/>
        <v>0</v>
      </c>
      <c r="AD61" s="1">
        <f t="shared" si="7"/>
        <v>-6.1390892369672656E-6</v>
      </c>
      <c r="AP61" s="2">
        <v>-123</v>
      </c>
      <c r="AQ61" s="2">
        <f t="shared" si="2"/>
        <v>64.630335626684541</v>
      </c>
      <c r="AR61" s="2">
        <v>0.51</v>
      </c>
      <c r="AS61" s="2">
        <v>3.72</v>
      </c>
    </row>
    <row r="62" spans="10:45" x14ac:dyDescent="0.2">
      <c r="J62" s="2">
        <v>-122</v>
      </c>
      <c r="K62" s="2">
        <f t="shared" si="0"/>
        <v>64.029038122077864</v>
      </c>
      <c r="L62" s="6">
        <f t="shared" si="1"/>
        <v>-14596.09586265458</v>
      </c>
      <c r="V62" s="2">
        <v>59</v>
      </c>
      <c r="W62" s="2">
        <v>0.2</v>
      </c>
      <c r="X62" s="2">
        <v>4</v>
      </c>
      <c r="Y62" s="5">
        <f t="shared" si="3"/>
        <v>0</v>
      </c>
      <c r="Z62" s="5">
        <f t="shared" si="4"/>
        <v>0</v>
      </c>
      <c r="AA62" s="5">
        <f t="shared" si="5"/>
        <v>138240000.00000015</v>
      </c>
      <c r="AB62" s="5">
        <f xml:space="preserve"> (X62 - X61) /1000/ (60/($F$10*360))</f>
        <v>6.7199999999999953</v>
      </c>
      <c r="AC62" s="5">
        <f t="shared" si="6"/>
        <v>46079.999999999789</v>
      </c>
      <c r="AD62" s="1">
        <f t="shared" si="7"/>
        <v>1105919999.999995</v>
      </c>
      <c r="AP62" s="2">
        <v>-122</v>
      </c>
      <c r="AQ62" s="2">
        <f t="shared" si="2"/>
        <v>64.029038122077864</v>
      </c>
      <c r="AR62" s="2">
        <v>0.49</v>
      </c>
      <c r="AS62" s="2">
        <v>4</v>
      </c>
    </row>
    <row r="63" spans="10:45" x14ac:dyDescent="0.2">
      <c r="J63" s="2">
        <v>-121</v>
      </c>
      <c r="K63" s="2">
        <f t="shared" si="0"/>
        <v>63.420867461133923</v>
      </c>
      <c r="L63" s="6">
        <f t="shared" si="1"/>
        <v>-14756.837449845023</v>
      </c>
      <c r="V63" s="2">
        <v>60</v>
      </c>
      <c r="W63" s="2">
        <v>0.21</v>
      </c>
      <c r="X63" s="2">
        <v>4.24</v>
      </c>
      <c r="Y63" s="5">
        <f t="shared" si="3"/>
        <v>0.23999999999999955</v>
      </c>
      <c r="Z63" s="5">
        <f t="shared" si="4"/>
        <v>5759.9999999999891</v>
      </c>
      <c r="AA63" s="5">
        <f t="shared" si="5"/>
        <v>138239999.99999973</v>
      </c>
      <c r="AB63" s="5">
        <f xml:space="preserve"> (X63 - X62) /1000/ (60/($F$10*360))</f>
        <v>5.7600000000000051</v>
      </c>
      <c r="AC63" s="5">
        <f t="shared" si="6"/>
        <v>-23039.999999999767</v>
      </c>
      <c r="AD63" s="1">
        <f t="shared" si="7"/>
        <v>-1658879999.9999895</v>
      </c>
      <c r="AP63" s="2">
        <v>-121</v>
      </c>
      <c r="AQ63" s="2">
        <f t="shared" si="2"/>
        <v>63.420867461133923</v>
      </c>
      <c r="AR63" s="2">
        <v>0.47</v>
      </c>
      <c r="AS63" s="2">
        <v>4.24</v>
      </c>
    </row>
    <row r="64" spans="10:45" x14ac:dyDescent="0.2">
      <c r="J64" s="2">
        <v>-120</v>
      </c>
      <c r="K64" s="2">
        <f t="shared" si="0"/>
        <v>62.805999234057047</v>
      </c>
      <c r="L64" s="6">
        <f t="shared" si="1"/>
        <v>-14913.312509340871</v>
      </c>
      <c r="V64" s="2">
        <v>61</v>
      </c>
      <c r="W64" s="2">
        <v>0.21</v>
      </c>
      <c r="X64" s="2">
        <v>4.53</v>
      </c>
      <c r="Y64" s="5">
        <f t="shared" si="3"/>
        <v>0</v>
      </c>
      <c r="Z64" s="5">
        <f t="shared" si="4"/>
        <v>-5759.9999999999891</v>
      </c>
      <c r="AA64" s="5">
        <f t="shared" si="5"/>
        <v>-276479999.99999946</v>
      </c>
      <c r="AB64" s="5">
        <f xml:space="preserve"> (X64 - X63) /1000/ (60/($F$10*360))</f>
        <v>6.9600000000000017</v>
      </c>
      <c r="AC64" s="5">
        <f t="shared" si="6"/>
        <v>28799.99999999992</v>
      </c>
      <c r="AD64" s="1">
        <f t="shared" si="7"/>
        <v>1244159999.9999926</v>
      </c>
      <c r="AP64" s="2">
        <v>-120</v>
      </c>
      <c r="AQ64" s="2">
        <f t="shared" si="2"/>
        <v>62.805999234057047</v>
      </c>
      <c r="AR64" s="2">
        <v>0.45</v>
      </c>
      <c r="AS64" s="2">
        <v>4.53</v>
      </c>
    </row>
    <row r="65" spans="10:45" x14ac:dyDescent="0.2">
      <c r="J65" s="2">
        <v>-119</v>
      </c>
      <c r="K65" s="2">
        <f t="shared" si="0"/>
        <v>62.184611212834511</v>
      </c>
      <c r="L65" s="6">
        <f t="shared" si="1"/>
        <v>-15065.469654131506</v>
      </c>
      <c r="V65" s="2">
        <v>62</v>
      </c>
      <c r="W65" s="2">
        <v>0.21</v>
      </c>
      <c r="X65" s="2">
        <v>4.76</v>
      </c>
      <c r="Y65" s="5">
        <f t="shared" si="3"/>
        <v>0</v>
      </c>
      <c r="Z65" s="5">
        <f t="shared" si="4"/>
        <v>0</v>
      </c>
      <c r="AA65" s="5">
        <f t="shared" si="5"/>
        <v>138239999.99999973</v>
      </c>
      <c r="AB65" s="5">
        <f xml:space="preserve"> (X65 - X64) /1000/ (60/($F$10*360))</f>
        <v>5.5199999999999889</v>
      </c>
      <c r="AC65" s="5">
        <f t="shared" si="6"/>
        <v>-34560.000000000306</v>
      </c>
      <c r="AD65" s="1">
        <f t="shared" si="7"/>
        <v>-1520640000.0000055</v>
      </c>
      <c r="AP65" s="2">
        <v>-119</v>
      </c>
      <c r="AQ65" s="2">
        <f t="shared" si="2"/>
        <v>62.184611212834511</v>
      </c>
      <c r="AR65" s="2">
        <v>0.43</v>
      </c>
      <c r="AS65" s="2">
        <v>4.76</v>
      </c>
    </row>
    <row r="66" spans="10:45" x14ac:dyDescent="0.2">
      <c r="J66" s="2">
        <v>-118</v>
      </c>
      <c r="K66" s="2">
        <f t="shared" si="0"/>
        <v>61.556883310579032</v>
      </c>
      <c r="L66" s="6">
        <f t="shared" si="1"/>
        <v>-15213.258490604916</v>
      </c>
      <c r="V66" s="2">
        <v>63</v>
      </c>
      <c r="W66" s="2">
        <v>0.22</v>
      </c>
      <c r="X66" s="2">
        <v>5.01</v>
      </c>
      <c r="Y66" s="5">
        <f t="shared" si="3"/>
        <v>0.24000000000000024</v>
      </c>
      <c r="Z66" s="5">
        <f t="shared" si="4"/>
        <v>5760.0000000000064</v>
      </c>
      <c r="AA66" s="5">
        <f t="shared" si="5"/>
        <v>138240000.00000015</v>
      </c>
      <c r="AB66" s="5">
        <f xml:space="preserve"> (X66 - X65) /1000/ (60/($F$10*360))</f>
        <v>6</v>
      </c>
      <c r="AC66" s="5">
        <f t="shared" si="6"/>
        <v>11520.000000000266</v>
      </c>
      <c r="AD66" s="1">
        <f t="shared" si="7"/>
        <v>1105920000.0000136</v>
      </c>
      <c r="AP66" s="2">
        <v>-118</v>
      </c>
      <c r="AQ66" s="2">
        <f t="shared" si="2"/>
        <v>61.556883310579032</v>
      </c>
      <c r="AR66" s="2">
        <v>0.41</v>
      </c>
      <c r="AS66" s="2">
        <v>5.01</v>
      </c>
    </row>
    <row r="67" spans="10:45" x14ac:dyDescent="0.2">
      <c r="J67" s="2">
        <v>-117</v>
      </c>
      <c r="K67" s="2">
        <f t="shared" si="0"/>
        <v>60.92299754013716</v>
      </c>
      <c r="L67" s="6">
        <f t="shared" si="1"/>
        <v>-15356.629636494632</v>
      </c>
      <c r="V67" s="2">
        <v>64</v>
      </c>
      <c r="W67" s="2">
        <v>0.22</v>
      </c>
      <c r="X67" s="2">
        <v>5.3</v>
      </c>
      <c r="Y67" s="5">
        <f t="shared" si="3"/>
        <v>0</v>
      </c>
      <c r="Z67" s="5">
        <f t="shared" si="4"/>
        <v>-5760.0000000000064</v>
      </c>
      <c r="AA67" s="5">
        <f t="shared" si="5"/>
        <v>-276480000.0000003</v>
      </c>
      <c r="AB67" s="5">
        <f xml:space="preserve"> (X67 - X66) /1000/ (60/($F$10*360))</f>
        <v>6.9600000000000017</v>
      </c>
      <c r="AC67" s="5">
        <f t="shared" si="6"/>
        <v>23040.000000000044</v>
      </c>
      <c r="AD67" s="1">
        <f t="shared" si="7"/>
        <v>276479999.9999947</v>
      </c>
      <c r="AP67" s="2">
        <v>-117</v>
      </c>
      <c r="AQ67" s="2">
        <f t="shared" si="2"/>
        <v>60.92299754013716</v>
      </c>
      <c r="AR67" s="2">
        <v>0.39</v>
      </c>
      <c r="AS67" s="2">
        <v>5.3</v>
      </c>
    </row>
    <row r="68" spans="10:45" x14ac:dyDescent="0.2">
      <c r="J68" s="2">
        <v>-116</v>
      </c>
      <c r="K68" s="2">
        <f t="shared" si="0"/>
        <v>60.283137971949884</v>
      </c>
      <c r="L68" s="6">
        <f t="shared" si="1"/>
        <v>-15495.534739153925</v>
      </c>
      <c r="V68" s="2">
        <v>65</v>
      </c>
      <c r="W68" s="2">
        <v>0.22</v>
      </c>
      <c r="X68" s="2">
        <v>5.57</v>
      </c>
      <c r="Y68" s="5">
        <f t="shared" si="3"/>
        <v>0</v>
      </c>
      <c r="Z68" s="5">
        <f t="shared" si="4"/>
        <v>0</v>
      </c>
      <c r="AA68" s="5">
        <f t="shared" si="5"/>
        <v>138240000.00000015</v>
      </c>
      <c r="AB68" s="5">
        <f xml:space="preserve"> (X68 - X67) /1000/ (60/($F$10*360))</f>
        <v>6.4800000000000111</v>
      </c>
      <c r="AC68" s="5">
        <f t="shared" si="6"/>
        <v>-11519.999999999776</v>
      </c>
      <c r="AD68" s="1">
        <f t="shared" si="7"/>
        <v>-829439999.99999571</v>
      </c>
      <c r="AP68" s="2">
        <v>-116</v>
      </c>
      <c r="AQ68" s="2">
        <f t="shared" si="2"/>
        <v>60.283137971949884</v>
      </c>
      <c r="AR68" s="2">
        <v>0.37</v>
      </c>
      <c r="AS68" s="2">
        <v>5.57</v>
      </c>
    </row>
    <row r="69" spans="10:45" x14ac:dyDescent="0.2">
      <c r="J69" s="2">
        <v>-115</v>
      </c>
      <c r="K69" s="2">
        <f t="shared" ref="K69:K132" si="8" xml:space="preserve"> 41.55*(1 - COS(RADIANS(J69))) + 13.7*(1 - SQRT(1 - (4.155/13.7*SIN(RADIANS(J69)))^2))</f>
        <v>59.637490691151804</v>
      </c>
      <c r="L69" s="6">
        <f t="shared" ref="L69:L132" si="9" xml:space="preserve"> (K70 - K69) / (60/($F$10*360))</f>
        <v>-15629.926494154859</v>
      </c>
      <c r="V69" s="2">
        <v>66</v>
      </c>
      <c r="W69" s="2">
        <v>0.22</v>
      </c>
      <c r="X69" s="2">
        <v>5.86</v>
      </c>
      <c r="Y69" s="5">
        <f t="shared" si="3"/>
        <v>0</v>
      </c>
      <c r="Z69" s="5">
        <f t="shared" si="4"/>
        <v>0</v>
      </c>
      <c r="AA69" s="5">
        <f t="shared" si="5"/>
        <v>0</v>
      </c>
      <c r="AB69" s="5">
        <f xml:space="preserve"> (X69 - X68) /1000/ (60/($F$10*360))</f>
        <v>6.9600000000000017</v>
      </c>
      <c r="AC69" s="5">
        <f t="shared" si="6"/>
        <v>11519.999999999776</v>
      </c>
      <c r="AD69" s="1">
        <f t="shared" si="7"/>
        <v>552959999.99998927</v>
      </c>
      <c r="AP69" s="2">
        <v>-115</v>
      </c>
      <c r="AQ69" s="2">
        <f t="shared" ref="AQ69:AQ132" si="10" xml:space="preserve"> 41.55*(1 - COS(RADIANS(J69))) + 13.7*(1 - SQRT(1 - (4.155/13.7*SIN(RADIANS(J69)))^2))</f>
        <v>59.637490691151804</v>
      </c>
      <c r="AR69" s="2">
        <v>0.35</v>
      </c>
      <c r="AS69" s="2">
        <v>5.86</v>
      </c>
    </row>
    <row r="70" spans="10:45" x14ac:dyDescent="0.2">
      <c r="J70" s="2">
        <v>-114</v>
      </c>
      <c r="K70" s="2">
        <f t="shared" si="8"/>
        <v>58.986243753895351</v>
      </c>
      <c r="L70" s="6">
        <f t="shared" si="9"/>
        <v>-15759.758664230107</v>
      </c>
      <c r="V70" s="2">
        <v>67</v>
      </c>
      <c r="W70" s="2">
        <v>0.23</v>
      </c>
      <c r="X70" s="2">
        <v>6.11</v>
      </c>
      <c r="Y70" s="5">
        <f t="shared" ref="Y70:Y133" si="11" xml:space="preserve"> (W70 - W69) /1000/ (60/($F$10*360))</f>
        <v>0.24000000000000024</v>
      </c>
      <c r="Z70" s="5">
        <f t="shared" ref="Z70:Z133" si="12" xml:space="preserve"> (Y70 - Y69) / (60/($F$10*360))</f>
        <v>5760.0000000000064</v>
      </c>
      <c r="AA70" s="5">
        <f t="shared" ref="AA70:AA133" si="13" xml:space="preserve"> (Z70 - Z69) / (60/($F$10*360))</f>
        <v>138240000.00000015</v>
      </c>
      <c r="AB70" s="5">
        <f xml:space="preserve"> (X70 - X69) /1000/ (60/($F$10*360))</f>
        <v>6</v>
      </c>
      <c r="AC70" s="5">
        <f t="shared" si="6"/>
        <v>-23040.000000000044</v>
      </c>
      <c r="AD70" s="1">
        <f t="shared" si="7"/>
        <v>-829439999.99999571</v>
      </c>
      <c r="AP70" s="2">
        <v>-114</v>
      </c>
      <c r="AQ70" s="2">
        <f t="shared" si="10"/>
        <v>58.986243753895351</v>
      </c>
      <c r="AR70" s="2">
        <v>0.33</v>
      </c>
      <c r="AS70" s="2">
        <v>6.11</v>
      </c>
    </row>
    <row r="71" spans="10:45" x14ac:dyDescent="0.2">
      <c r="J71" s="2">
        <v>-113</v>
      </c>
      <c r="K71" s="2">
        <f t="shared" si="8"/>
        <v>58.329587142885764</v>
      </c>
      <c r="L71" s="6">
        <f t="shared" si="9"/>
        <v>-15884.986098544232</v>
      </c>
      <c r="V71" s="2">
        <v>68</v>
      </c>
      <c r="W71" s="2">
        <v>0.23</v>
      </c>
      <c r="X71" s="2">
        <v>6.39</v>
      </c>
      <c r="Y71" s="5">
        <f t="shared" si="11"/>
        <v>0</v>
      </c>
      <c r="Z71" s="5">
        <f t="shared" si="12"/>
        <v>-5760.0000000000064</v>
      </c>
      <c r="AA71" s="5">
        <f t="shared" si="13"/>
        <v>-276480000.0000003</v>
      </c>
      <c r="AB71" s="5">
        <f xml:space="preserve"> (X71 - X70) /1000/ (60/($F$10*360))</f>
        <v>6.7199999999999855</v>
      </c>
      <c r="AC71" s="5">
        <f t="shared" si="6"/>
        <v>17279.999999999654</v>
      </c>
      <c r="AD71" s="1">
        <f t="shared" si="7"/>
        <v>967679999.99999273</v>
      </c>
      <c r="AP71" s="2">
        <v>-113</v>
      </c>
      <c r="AQ71" s="2">
        <f t="shared" si="10"/>
        <v>58.329587142885764</v>
      </c>
      <c r="AR71" s="2">
        <v>0.31</v>
      </c>
      <c r="AS71" s="2">
        <v>6.39</v>
      </c>
    </row>
    <row r="72" spans="10:45" x14ac:dyDescent="0.2">
      <c r="J72" s="2">
        <v>-112</v>
      </c>
      <c r="K72" s="2">
        <f t="shared" si="8"/>
        <v>57.667712722113087</v>
      </c>
      <c r="L72" s="6">
        <f t="shared" si="9"/>
        <v>-16005.564752299733</v>
      </c>
      <c r="V72" s="2">
        <v>69</v>
      </c>
      <c r="W72" s="2">
        <v>0.23</v>
      </c>
      <c r="X72" s="2">
        <v>6.63</v>
      </c>
      <c r="Y72" s="5">
        <f t="shared" si="11"/>
        <v>0</v>
      </c>
      <c r="Z72" s="5">
        <f t="shared" si="12"/>
        <v>0</v>
      </c>
      <c r="AA72" s="5">
        <f t="shared" si="13"/>
        <v>138240000.00000015</v>
      </c>
      <c r="AB72" s="5">
        <f xml:space="preserve"> (X72 - X71) /1000/ (60/($F$10*360))</f>
        <v>5.7600000000000051</v>
      </c>
      <c r="AC72" s="5">
        <f t="shared" si="6"/>
        <v>-23039.999999999531</v>
      </c>
      <c r="AD72" s="1">
        <f t="shared" si="7"/>
        <v>-967679999.99998045</v>
      </c>
      <c r="AP72" s="2">
        <v>-112</v>
      </c>
      <c r="AQ72" s="2">
        <f t="shared" si="10"/>
        <v>57.667712722113087</v>
      </c>
      <c r="AR72" s="2">
        <v>0.3</v>
      </c>
      <c r="AS72" s="2">
        <v>6.63</v>
      </c>
    </row>
    <row r="73" spans="10:45" x14ac:dyDescent="0.2">
      <c r="J73" s="2">
        <v>-111</v>
      </c>
      <c r="K73" s="2">
        <f t="shared" si="8"/>
        <v>57.000814190767265</v>
      </c>
      <c r="L73" s="6">
        <f t="shared" si="9"/>
        <v>-16121.451706677648</v>
      </c>
      <c r="V73" s="2">
        <v>70</v>
      </c>
      <c r="W73" s="2">
        <v>0.23</v>
      </c>
      <c r="X73" s="2">
        <v>7.05</v>
      </c>
      <c r="Y73" s="5">
        <f t="shared" si="11"/>
        <v>0</v>
      </c>
      <c r="Z73" s="5">
        <f t="shared" si="12"/>
        <v>0</v>
      </c>
      <c r="AA73" s="5">
        <f t="shared" si="13"/>
        <v>0</v>
      </c>
      <c r="AB73" s="5">
        <f xml:space="preserve"> (X73 - X72) /1000/ (60/($F$10*360))</f>
        <v>10.079999999999998</v>
      </c>
      <c r="AC73" s="5">
        <f t="shared" si="6"/>
        <v>103679.99999999984</v>
      </c>
      <c r="AD73" s="1">
        <f t="shared" si="7"/>
        <v>3041279999.9999852</v>
      </c>
      <c r="AP73" s="2">
        <v>-111</v>
      </c>
      <c r="AQ73" s="2">
        <f t="shared" si="10"/>
        <v>57.000814190767265</v>
      </c>
      <c r="AR73" s="2">
        <v>0.28000000000000003</v>
      </c>
      <c r="AS73" s="2">
        <v>7.05</v>
      </c>
    </row>
    <row r="74" spans="10:45" x14ac:dyDescent="0.2">
      <c r="J74" s="2">
        <v>-110</v>
      </c>
      <c r="K74" s="2">
        <f t="shared" si="8"/>
        <v>56.329087036322363</v>
      </c>
      <c r="L74" s="6">
        <f t="shared" si="9"/>
        <v>-16232.605189089385</v>
      </c>
      <c r="V74" s="2">
        <v>71</v>
      </c>
      <c r="W74" s="2">
        <v>0.24</v>
      </c>
      <c r="X74" s="2">
        <v>7.28</v>
      </c>
      <c r="Y74" s="5">
        <f t="shared" si="11"/>
        <v>0.23999999999999955</v>
      </c>
      <c r="Z74" s="5">
        <f t="shared" si="12"/>
        <v>5759.9999999999891</v>
      </c>
      <c r="AA74" s="5">
        <f t="shared" si="13"/>
        <v>138239999.99999973</v>
      </c>
      <c r="AB74" s="5">
        <f xml:space="preserve"> (X74 - X73) /1000/ (60/($F$10*360))</f>
        <v>5.5200000000000102</v>
      </c>
      <c r="AC74" s="5">
        <f t="shared" si="6"/>
        <v>-109439.99999999972</v>
      </c>
      <c r="AD74" s="1">
        <f t="shared" si="7"/>
        <v>-5114879999.9999895</v>
      </c>
      <c r="AP74" s="2">
        <v>-110</v>
      </c>
      <c r="AQ74" s="2">
        <f t="shared" si="10"/>
        <v>56.329087036322363</v>
      </c>
      <c r="AR74" s="2">
        <v>0.26</v>
      </c>
      <c r="AS74" s="2">
        <v>7.28</v>
      </c>
    </row>
    <row r="75" spans="10:45" x14ac:dyDescent="0.2">
      <c r="J75" s="2">
        <v>-109</v>
      </c>
      <c r="K75" s="2">
        <f t="shared" si="8"/>
        <v>55.652728486776972</v>
      </c>
      <c r="L75" s="6">
        <f t="shared" si="9"/>
        <v>-16338.984593752743</v>
      </c>
      <c r="V75" s="2">
        <v>72</v>
      </c>
      <c r="W75" s="2">
        <v>0.24</v>
      </c>
      <c r="X75" s="2">
        <v>7.5</v>
      </c>
      <c r="Y75" s="5">
        <f t="shared" si="11"/>
        <v>0</v>
      </c>
      <c r="Z75" s="5">
        <f t="shared" si="12"/>
        <v>-5759.9999999999891</v>
      </c>
      <c r="AA75" s="5">
        <f t="shared" si="13"/>
        <v>-276479999.99999946</v>
      </c>
      <c r="AB75" s="5">
        <f xml:space="preserve"> (X75 - X74) /1000/ (60/($F$10*360))</f>
        <v>5.2799999999999949</v>
      </c>
      <c r="AC75" s="5">
        <f t="shared" si="6"/>
        <v>-5760.0000000003674</v>
      </c>
      <c r="AD75" s="1">
        <f t="shared" si="7"/>
        <v>2488319999.9999847</v>
      </c>
      <c r="AP75" s="2">
        <v>-109</v>
      </c>
      <c r="AQ75" s="2">
        <f t="shared" si="10"/>
        <v>55.652728486776972</v>
      </c>
      <c r="AR75" s="2">
        <v>0.24</v>
      </c>
      <c r="AS75" s="2">
        <v>7.5</v>
      </c>
    </row>
    <row r="76" spans="10:45" x14ac:dyDescent="0.2">
      <c r="J76" s="2">
        <v>-108</v>
      </c>
      <c r="K76" s="2">
        <f t="shared" si="8"/>
        <v>54.971937462037275</v>
      </c>
      <c r="L76" s="6">
        <f t="shared" si="9"/>
        <v>-16440.550502559348</v>
      </c>
      <c r="V76" s="2">
        <v>73</v>
      </c>
      <c r="W76" s="2">
        <v>0.24</v>
      </c>
      <c r="X76" s="2">
        <v>7.7</v>
      </c>
      <c r="Y76" s="5">
        <f t="shared" si="11"/>
        <v>0</v>
      </c>
      <c r="Z76" s="5">
        <f t="shared" si="12"/>
        <v>0</v>
      </c>
      <c r="AA76" s="5">
        <f t="shared" si="13"/>
        <v>138239999.99999973</v>
      </c>
      <c r="AB76" s="5">
        <f xml:space="preserve"> (X76 - X75) /1000/ (60/($F$10*360))</f>
        <v>4.8000000000000043</v>
      </c>
      <c r="AC76" s="5">
        <f t="shared" si="6"/>
        <v>-11519.999999999776</v>
      </c>
      <c r="AD76" s="1">
        <f t="shared" si="7"/>
        <v>-138239999.99998581</v>
      </c>
      <c r="AP76" s="2">
        <v>-108</v>
      </c>
      <c r="AQ76" s="2">
        <f t="shared" si="10"/>
        <v>54.971937462037275</v>
      </c>
      <c r="AR76" s="2">
        <v>0.22</v>
      </c>
      <c r="AS76" s="2">
        <v>7.7</v>
      </c>
    </row>
    <row r="77" spans="10:45" x14ac:dyDescent="0.2">
      <c r="J77" s="2">
        <v>-107</v>
      </c>
      <c r="K77" s="2">
        <f t="shared" si="8"/>
        <v>54.286914524430635</v>
      </c>
      <c r="L77" s="6">
        <f t="shared" si="9"/>
        <v>-16537.264706232181</v>
      </c>
      <c r="V77" s="2">
        <v>74</v>
      </c>
      <c r="W77" s="2">
        <v>0.24</v>
      </c>
      <c r="X77" s="2">
        <v>7.87</v>
      </c>
      <c r="Y77" s="5">
        <f t="shared" si="11"/>
        <v>0</v>
      </c>
      <c r="Z77" s="5">
        <f t="shared" si="12"/>
        <v>0</v>
      </c>
      <c r="AA77" s="5">
        <f t="shared" si="13"/>
        <v>0</v>
      </c>
      <c r="AB77" s="5">
        <f xml:space="preserve"> (X77 - X76) /1000/ (60/($F$10*360))</f>
        <v>4.0799999999999983</v>
      </c>
      <c r="AC77" s="5">
        <f t="shared" si="6"/>
        <v>-17280.000000000146</v>
      </c>
      <c r="AD77" s="1">
        <f t="shared" si="7"/>
        <v>-138240000.00000888</v>
      </c>
      <c r="AP77" s="2">
        <v>-107</v>
      </c>
      <c r="AQ77" s="2">
        <f t="shared" si="10"/>
        <v>54.286914524430635</v>
      </c>
      <c r="AR77" s="2">
        <v>0.2</v>
      </c>
      <c r="AS77" s="2">
        <v>7.87</v>
      </c>
    </row>
    <row r="78" spans="10:45" x14ac:dyDescent="0.2">
      <c r="J78" s="2">
        <v>-106</v>
      </c>
      <c r="K78" s="2">
        <f t="shared" si="8"/>
        <v>53.597861828337628</v>
      </c>
      <c r="L78" s="6">
        <f t="shared" si="9"/>
        <v>-16629.09022574536</v>
      </c>
      <c r="V78" s="2">
        <v>75</v>
      </c>
      <c r="W78" s="2">
        <v>0.25</v>
      </c>
      <c r="X78" s="2">
        <v>7.96</v>
      </c>
      <c r="Y78" s="5">
        <f t="shared" si="11"/>
        <v>0.24000000000000024</v>
      </c>
      <c r="Z78" s="5">
        <f t="shared" si="12"/>
        <v>5760.0000000000064</v>
      </c>
      <c r="AA78" s="5">
        <f t="shared" si="13"/>
        <v>138240000.00000015</v>
      </c>
      <c r="AB78" s="5">
        <f xml:space="preserve"> (X78 - X77) /1000/ (60/($F$10*360))</f>
        <v>2.1599999999999966</v>
      </c>
      <c r="AC78" s="5">
        <f t="shared" si="6"/>
        <v>-46080.000000000044</v>
      </c>
      <c r="AD78" s="1">
        <f t="shared" si="7"/>
        <v>-691199999.99999762</v>
      </c>
      <c r="AP78" s="2">
        <v>-106</v>
      </c>
      <c r="AQ78" s="2">
        <f t="shared" si="10"/>
        <v>53.597861828337628</v>
      </c>
      <c r="AR78" s="2">
        <v>0.18</v>
      </c>
      <c r="AS78" s="2">
        <v>7.96</v>
      </c>
    </row>
    <row r="79" spans="10:45" x14ac:dyDescent="0.2">
      <c r="J79" s="2">
        <v>-105</v>
      </c>
      <c r="K79" s="2">
        <f t="shared" si="8"/>
        <v>52.904983068931571</v>
      </c>
      <c r="L79" s="6">
        <f t="shared" si="9"/>
        <v>-16715.991333995989</v>
      </c>
      <c r="V79" s="2">
        <v>76</v>
      </c>
      <c r="W79" s="2">
        <v>0.25</v>
      </c>
      <c r="X79" s="2">
        <v>8.01</v>
      </c>
      <c r="Y79" s="5">
        <f t="shared" si="11"/>
        <v>0</v>
      </c>
      <c r="Z79" s="5">
        <f t="shared" si="12"/>
        <v>-5760.0000000000064</v>
      </c>
      <c r="AA79" s="5">
        <f t="shared" si="13"/>
        <v>-276480000.0000003</v>
      </c>
      <c r="AB79" s="5">
        <f xml:space="preserve"> (X79 - X78) /1000/ (60/($F$10*360))</f>
        <v>1.1999999999999957</v>
      </c>
      <c r="AC79" s="5">
        <f t="shared" si="6"/>
        <v>-23040.000000000022</v>
      </c>
      <c r="AD79" s="1">
        <f t="shared" si="7"/>
        <v>552960000.0000006</v>
      </c>
      <c r="AP79" s="2">
        <v>-105</v>
      </c>
      <c r="AQ79" s="2">
        <f t="shared" si="10"/>
        <v>52.904983068931571</v>
      </c>
      <c r="AR79" s="2">
        <v>0.16</v>
      </c>
      <c r="AS79" s="2">
        <v>8.01</v>
      </c>
    </row>
    <row r="80" spans="10:45" x14ac:dyDescent="0.2">
      <c r="J80" s="2">
        <v>-104</v>
      </c>
      <c r="K80" s="2">
        <f t="shared" si="8"/>
        <v>52.208483430015072</v>
      </c>
      <c r="L80" s="6">
        <f t="shared" si="9"/>
        <v>-16797.933577690685</v>
      </c>
      <c r="V80" s="2">
        <v>77</v>
      </c>
      <c r="W80" s="2">
        <v>0.25</v>
      </c>
      <c r="X80" s="2">
        <v>8.02</v>
      </c>
      <c r="Y80" s="5">
        <f t="shared" si="11"/>
        <v>0</v>
      </c>
      <c r="Z80" s="5">
        <f t="shared" si="12"/>
        <v>0</v>
      </c>
      <c r="AA80" s="5">
        <f t="shared" si="13"/>
        <v>138240000.00000015</v>
      </c>
      <c r="AB80" s="5">
        <f xml:space="preserve"> (X80 - X79) /1000/ (60/($F$10*360))</f>
        <v>0.23999999999999491</v>
      </c>
      <c r="AC80" s="5">
        <f t="shared" si="6"/>
        <v>-23040.000000000022</v>
      </c>
      <c r="AD80" s="1">
        <f t="shared" si="7"/>
        <v>0</v>
      </c>
      <c r="AP80" s="2">
        <v>-104</v>
      </c>
      <c r="AQ80" s="2">
        <f t="shared" si="10"/>
        <v>52.208483430015072</v>
      </c>
      <c r="AR80" s="2">
        <v>0.15</v>
      </c>
      <c r="AS80" s="2">
        <v>8.02</v>
      </c>
    </row>
    <row r="81" spans="10:45" x14ac:dyDescent="0.2">
      <c r="J81" s="2">
        <v>-103</v>
      </c>
      <c r="K81" s="2">
        <f t="shared" si="8"/>
        <v>51.508569530944627</v>
      </c>
      <c r="L81" s="6">
        <f t="shared" si="9"/>
        <v>-16874.883799431474</v>
      </c>
      <c r="V81" s="2">
        <v>78</v>
      </c>
      <c r="W81" s="2">
        <v>0.25</v>
      </c>
      <c r="X81" s="2">
        <v>7.91</v>
      </c>
      <c r="Y81" s="5">
        <f t="shared" si="11"/>
        <v>0</v>
      </c>
      <c r="Z81" s="5">
        <f t="shared" si="12"/>
        <v>0</v>
      </c>
      <c r="AA81" s="5">
        <f t="shared" si="13"/>
        <v>0</v>
      </c>
      <c r="AB81" s="5">
        <f xml:space="preserve"> (X81 - X80) /1000/ (60/($F$10*360))</f>
        <v>-2.6399999999999864</v>
      </c>
      <c r="AC81" s="5">
        <f t="shared" si="6"/>
        <v>-69119.999999999549</v>
      </c>
      <c r="AD81" s="1">
        <f t="shared" si="7"/>
        <v>-1105919999.9999888</v>
      </c>
      <c r="AP81" s="2">
        <v>-103</v>
      </c>
      <c r="AQ81" s="2">
        <f t="shared" si="10"/>
        <v>51.508569530944627</v>
      </c>
      <c r="AR81" s="2">
        <v>0.13</v>
      </c>
      <c r="AS81" s="2">
        <v>7.91</v>
      </c>
    </row>
    <row r="82" spans="10:45" x14ac:dyDescent="0.2">
      <c r="J82" s="2">
        <v>-102</v>
      </c>
      <c r="K82" s="2">
        <f t="shared" si="8"/>
        <v>50.805449372634982</v>
      </c>
      <c r="L82" s="6">
        <f t="shared" si="9"/>
        <v>-16946.810159968096</v>
      </c>
      <c r="V82" s="2">
        <v>79</v>
      </c>
      <c r="W82" s="2">
        <v>0.25</v>
      </c>
      <c r="X82" s="2">
        <v>7.79</v>
      </c>
      <c r="Y82" s="5">
        <f t="shared" si="11"/>
        <v>0</v>
      </c>
      <c r="Z82" s="5">
        <f t="shared" si="12"/>
        <v>0</v>
      </c>
      <c r="AA82" s="5">
        <f t="shared" si="13"/>
        <v>0</v>
      </c>
      <c r="AB82" s="5">
        <f xml:space="preserve"> (X82 - X81) /1000/ (60/($F$10*360))</f>
        <v>-2.8800000000000026</v>
      </c>
      <c r="AC82" s="5">
        <f t="shared" si="6"/>
        <v>-5760.0000000003893</v>
      </c>
      <c r="AD82" s="1">
        <f t="shared" si="7"/>
        <v>1520639999.9999797</v>
      </c>
      <c r="AP82" s="2">
        <v>-102</v>
      </c>
      <c r="AQ82" s="2">
        <f t="shared" si="10"/>
        <v>50.805449372634982</v>
      </c>
      <c r="AR82" s="2">
        <v>0.12</v>
      </c>
      <c r="AS82" s="2">
        <v>7.79</v>
      </c>
    </row>
    <row r="83" spans="10:45" x14ac:dyDescent="0.2">
      <c r="J83" s="2">
        <v>-101</v>
      </c>
      <c r="K83" s="2">
        <f t="shared" si="8"/>
        <v>50.099332282636311</v>
      </c>
      <c r="L83" s="6">
        <f t="shared" si="9"/>
        <v>-17013.682160582506</v>
      </c>
      <c r="V83" s="2">
        <v>80</v>
      </c>
      <c r="W83" s="2">
        <v>0.25</v>
      </c>
      <c r="X83" s="2">
        <v>7.67</v>
      </c>
      <c r="Y83" s="5">
        <f t="shared" si="11"/>
        <v>0</v>
      </c>
      <c r="Z83" s="5">
        <f t="shared" si="12"/>
        <v>0</v>
      </c>
      <c r="AA83" s="5">
        <f t="shared" si="13"/>
        <v>0</v>
      </c>
      <c r="AB83" s="5">
        <f xml:space="preserve"> (X83 - X82) /1000/ (60/($F$10*360))</f>
        <v>-2.8800000000000026</v>
      </c>
      <c r="AC83" s="5">
        <f t="shared" si="6"/>
        <v>0</v>
      </c>
      <c r="AD83" s="1">
        <f t="shared" si="7"/>
        <v>138240000.00000936</v>
      </c>
      <c r="AP83" s="2">
        <v>-101</v>
      </c>
      <c r="AQ83" s="2">
        <f t="shared" si="10"/>
        <v>50.099332282636311</v>
      </c>
      <c r="AR83" s="2">
        <v>0.11</v>
      </c>
      <c r="AS83" s="2">
        <v>7.67</v>
      </c>
    </row>
    <row r="84" spans="10:45" x14ac:dyDescent="0.2">
      <c r="J84" s="2">
        <v>-100</v>
      </c>
      <c r="K84" s="2">
        <f t="shared" si="8"/>
        <v>49.390428859278707</v>
      </c>
      <c r="L84" s="6">
        <f t="shared" si="9"/>
        <v>-17075.470665570891</v>
      </c>
      <c r="V84" s="2">
        <v>81</v>
      </c>
      <c r="W84" s="2">
        <v>0.26</v>
      </c>
      <c r="X84" s="2">
        <v>7.45</v>
      </c>
      <c r="Y84" s="5">
        <f t="shared" si="11"/>
        <v>0.24000000000000024</v>
      </c>
      <c r="Z84" s="5">
        <f t="shared" si="12"/>
        <v>5760.0000000000064</v>
      </c>
      <c r="AA84" s="5">
        <f t="shared" si="13"/>
        <v>138240000.00000015</v>
      </c>
      <c r="AB84" s="5">
        <f xml:space="preserve"> (X84 - X83) /1000/ (60/($F$10*360))</f>
        <v>-5.2799999999999949</v>
      </c>
      <c r="AC84" s="5">
        <f t="shared" si="6"/>
        <v>-57599.999999999818</v>
      </c>
      <c r="AD84" s="1">
        <f t="shared" si="7"/>
        <v>-1382399999.9999957</v>
      </c>
      <c r="AP84" s="2">
        <v>-100</v>
      </c>
      <c r="AQ84" s="2">
        <f t="shared" si="10"/>
        <v>49.390428859278707</v>
      </c>
      <c r="AR84" s="2">
        <v>0.1</v>
      </c>
      <c r="AS84" s="2">
        <v>7.45</v>
      </c>
    </row>
    <row r="85" spans="10:45" x14ac:dyDescent="0.2">
      <c r="J85" s="2">
        <v>-99</v>
      </c>
      <c r="K85" s="2">
        <f t="shared" si="8"/>
        <v>48.67895091487992</v>
      </c>
      <c r="L85" s="6">
        <f t="shared" si="9"/>
        <v>-17132.147924791014</v>
      </c>
      <c r="V85" s="2">
        <v>82</v>
      </c>
      <c r="W85" s="2">
        <v>0.26</v>
      </c>
      <c r="X85" s="2">
        <v>7.23</v>
      </c>
      <c r="Y85" s="5">
        <f t="shared" si="11"/>
        <v>0</v>
      </c>
      <c r="Z85" s="5">
        <f t="shared" si="12"/>
        <v>-5760.0000000000064</v>
      </c>
      <c r="AA85" s="5">
        <f t="shared" si="13"/>
        <v>-276480000.0000003</v>
      </c>
      <c r="AB85" s="5">
        <f xml:space="preserve"> (X85 - X84) /1000/ (60/($F$10*360))</f>
        <v>-5.2799999999999949</v>
      </c>
      <c r="AC85" s="5">
        <f t="shared" si="6"/>
        <v>0</v>
      </c>
      <c r="AD85" s="1">
        <f t="shared" si="7"/>
        <v>1382399999.9999957</v>
      </c>
      <c r="AP85" s="2">
        <v>-99</v>
      </c>
      <c r="AQ85" s="2">
        <f t="shared" si="10"/>
        <v>48.67895091487992</v>
      </c>
      <c r="AR85" s="2">
        <v>0.09</v>
      </c>
      <c r="AS85" s="2">
        <v>7.23</v>
      </c>
    </row>
    <row r="86" spans="10:45" x14ac:dyDescent="0.2">
      <c r="J86" s="2">
        <v>-98</v>
      </c>
      <c r="K86" s="2">
        <f t="shared" si="8"/>
        <v>47.965111418013628</v>
      </c>
      <c r="L86" s="6">
        <f t="shared" si="9"/>
        <v>-17183.68759623087</v>
      </c>
      <c r="V86" s="2">
        <v>83</v>
      </c>
      <c r="W86" s="2">
        <v>0.26</v>
      </c>
      <c r="X86" s="2">
        <v>6.98</v>
      </c>
      <c r="Y86" s="5">
        <f t="shared" si="11"/>
        <v>0</v>
      </c>
      <c r="Z86" s="5">
        <f t="shared" si="12"/>
        <v>0</v>
      </c>
      <c r="AA86" s="5">
        <f t="shared" si="13"/>
        <v>138240000.00000015</v>
      </c>
      <c r="AB86" s="5">
        <f xml:space="preserve"> (X86 - X85) /1000/ (60/($F$10*360))</f>
        <v>-6</v>
      </c>
      <c r="AC86" s="5">
        <f t="shared" si="6"/>
        <v>-17280.000000000124</v>
      </c>
      <c r="AD86" s="1">
        <f t="shared" si="7"/>
        <v>-414720000.00000298</v>
      </c>
      <c r="AP86" s="2">
        <v>-98</v>
      </c>
      <c r="AQ86" s="2">
        <f t="shared" si="10"/>
        <v>47.965111418013628</v>
      </c>
      <c r="AR86" s="2">
        <v>0.09</v>
      </c>
      <c r="AS86" s="2">
        <v>6.98</v>
      </c>
    </row>
    <row r="87" spans="10:45" x14ac:dyDescent="0.2">
      <c r="J87" s="2">
        <v>-97</v>
      </c>
      <c r="K87" s="2">
        <f t="shared" si="8"/>
        <v>47.249124434837341</v>
      </c>
      <c r="L87" s="6">
        <f t="shared" si="9"/>
        <v>-17230.064768552267</v>
      </c>
      <c r="V87" s="2">
        <v>84</v>
      </c>
      <c r="W87" s="2">
        <v>0.26</v>
      </c>
      <c r="X87" s="2">
        <v>6.7</v>
      </c>
      <c r="Y87" s="5">
        <f t="shared" si="11"/>
        <v>0</v>
      </c>
      <c r="Z87" s="5">
        <f t="shared" si="12"/>
        <v>0</v>
      </c>
      <c r="AA87" s="5">
        <f t="shared" si="13"/>
        <v>0</v>
      </c>
      <c r="AB87" s="5">
        <f xml:space="preserve"> (X87 - X86) /1000/ (60/($F$10*360))</f>
        <v>-6.720000000000006</v>
      </c>
      <c r="AC87" s="5">
        <f t="shared" si="6"/>
        <v>-17280.000000000146</v>
      </c>
      <c r="AD87" s="1">
        <f t="shared" si="7"/>
        <v>-5.2386894822120667E-7</v>
      </c>
      <c r="AP87" s="2">
        <v>-97</v>
      </c>
      <c r="AQ87" s="2">
        <f t="shared" si="10"/>
        <v>47.249124434837341</v>
      </c>
      <c r="AR87" s="2">
        <v>0.08</v>
      </c>
      <c r="AS87" s="2">
        <v>6.7</v>
      </c>
    </row>
    <row r="88" spans="10:45" x14ac:dyDescent="0.2">
      <c r="J88" s="2">
        <v>-96</v>
      </c>
      <c r="K88" s="2">
        <f t="shared" si="8"/>
        <v>46.531205069480997</v>
      </c>
      <c r="L88" s="6">
        <f t="shared" si="9"/>
        <v>-17271.255983578671</v>
      </c>
      <c r="V88" s="2">
        <v>85</v>
      </c>
      <c r="W88" s="2">
        <v>0.26</v>
      </c>
      <c r="X88" s="2">
        <v>6.45</v>
      </c>
      <c r="Y88" s="5">
        <f t="shared" si="11"/>
        <v>0</v>
      </c>
      <c r="Z88" s="5">
        <f t="shared" si="12"/>
        <v>0</v>
      </c>
      <c r="AA88" s="5">
        <f t="shared" si="13"/>
        <v>0</v>
      </c>
      <c r="AB88" s="5">
        <f xml:space="preserve"> (X88 - X87) /1000/ (60/($F$10*360))</f>
        <v>-6</v>
      </c>
      <c r="AC88" s="5">
        <f t="shared" si="6"/>
        <v>17280.000000000146</v>
      </c>
      <c r="AD88" s="1">
        <f t="shared" si="7"/>
        <v>829440000.00000703</v>
      </c>
      <c r="AP88" s="2">
        <v>-96</v>
      </c>
      <c r="AQ88" s="2">
        <f t="shared" si="10"/>
        <v>46.531205069480997</v>
      </c>
      <c r="AR88" s="2">
        <v>0.08</v>
      </c>
      <c r="AS88" s="2">
        <v>6.45</v>
      </c>
    </row>
    <row r="89" spans="10:45" x14ac:dyDescent="0.2">
      <c r="J89" s="2">
        <v>-95</v>
      </c>
      <c r="K89" s="2">
        <f t="shared" si="8"/>
        <v>45.811569403498552</v>
      </c>
      <c r="L89" s="6">
        <f t="shared" si="9"/>
        <v>-17307.239258666697</v>
      </c>
      <c r="V89" s="2">
        <v>86</v>
      </c>
      <c r="W89" s="2">
        <v>0.26</v>
      </c>
      <c r="X89" s="2">
        <v>6.14</v>
      </c>
      <c r="Y89" s="5">
        <f t="shared" si="11"/>
        <v>0</v>
      </c>
      <c r="Z89" s="5">
        <f t="shared" si="12"/>
        <v>0</v>
      </c>
      <c r="AA89" s="5">
        <f t="shared" si="13"/>
        <v>0</v>
      </c>
      <c r="AB89" s="5">
        <f xml:space="preserve"> (X89 - X88) /1000/ (60/($F$10*360))</f>
        <v>-7.4400000000000119</v>
      </c>
      <c r="AC89" s="5">
        <f t="shared" si="6"/>
        <v>-34560.000000000291</v>
      </c>
      <c r="AD89" s="1">
        <f t="shared" si="7"/>
        <v>-1244160000.0000105</v>
      </c>
      <c r="AP89" s="2">
        <v>-95</v>
      </c>
      <c r="AQ89" s="2">
        <f t="shared" si="10"/>
        <v>45.811569403498552</v>
      </c>
      <c r="AR89" s="2">
        <v>0.08</v>
      </c>
      <c r="AS89" s="2">
        <v>6.14</v>
      </c>
    </row>
    <row r="90" spans="10:45" x14ac:dyDescent="0.2">
      <c r="J90" s="2">
        <v>-94</v>
      </c>
      <c r="K90" s="2">
        <f t="shared" si="8"/>
        <v>45.09043443438744</v>
      </c>
      <c r="L90" s="6">
        <f t="shared" si="9"/>
        <v>-17337.994108925388</v>
      </c>
      <c r="V90" s="2">
        <v>87</v>
      </c>
      <c r="W90" s="2">
        <v>0.26</v>
      </c>
      <c r="X90" s="2">
        <v>5.88</v>
      </c>
      <c r="Y90" s="5">
        <f t="shared" si="11"/>
        <v>0</v>
      </c>
      <c r="Z90" s="5">
        <f t="shared" si="12"/>
        <v>0</v>
      </c>
      <c r="AA90" s="5">
        <f t="shared" si="13"/>
        <v>0</v>
      </c>
      <c r="AB90" s="5">
        <f xml:space="preserve"> (X90 - X89) /1000/ (60/($F$10*360))</f>
        <v>-6.2399999999999949</v>
      </c>
      <c r="AC90" s="5">
        <f t="shared" si="6"/>
        <v>28800.000000000411</v>
      </c>
      <c r="AD90" s="1">
        <f t="shared" si="7"/>
        <v>1520640000.0000169</v>
      </c>
      <c r="AP90" s="2">
        <v>-94</v>
      </c>
      <c r="AQ90" s="2">
        <f t="shared" si="10"/>
        <v>45.09043443438744</v>
      </c>
      <c r="AR90" s="2">
        <v>0.08</v>
      </c>
      <c r="AS90" s="2">
        <v>5.88</v>
      </c>
    </row>
    <row r="91" spans="10:45" x14ac:dyDescent="0.2">
      <c r="J91" s="2">
        <v>-93</v>
      </c>
      <c r="K91" s="2">
        <f t="shared" si="8"/>
        <v>44.368018013182215</v>
      </c>
      <c r="L91" s="6">
        <f t="shared" si="9"/>
        <v>-17363.501569222764</v>
      </c>
      <c r="V91" s="2">
        <v>88</v>
      </c>
      <c r="W91" s="2">
        <v>0.27</v>
      </c>
      <c r="X91" s="2">
        <v>5.6</v>
      </c>
      <c r="Y91" s="5">
        <f t="shared" si="11"/>
        <v>0.24000000000000024</v>
      </c>
      <c r="Z91" s="5">
        <f t="shared" si="12"/>
        <v>5760.0000000000064</v>
      </c>
      <c r="AA91" s="5">
        <f t="shared" si="13"/>
        <v>138240000.00000015</v>
      </c>
      <c r="AB91" s="5">
        <f xml:space="preserve"> (X91 - X90) /1000/ (60/($F$10*360))</f>
        <v>-6.720000000000006</v>
      </c>
      <c r="AC91" s="5">
        <f t="shared" si="6"/>
        <v>-11520.000000000266</v>
      </c>
      <c r="AD91" s="1">
        <f t="shared" si="7"/>
        <v>-967680000.00001633</v>
      </c>
      <c r="AP91" s="2">
        <v>-93</v>
      </c>
      <c r="AQ91" s="2">
        <f t="shared" si="10"/>
        <v>44.368018013182215</v>
      </c>
      <c r="AR91" s="2">
        <v>0.08</v>
      </c>
      <c r="AS91" s="2">
        <v>5.6</v>
      </c>
    </row>
    <row r="92" spans="10:45" x14ac:dyDescent="0.2">
      <c r="J92" s="2">
        <v>-92</v>
      </c>
      <c r="K92" s="2">
        <f t="shared" si="8"/>
        <v>43.644538781131267</v>
      </c>
      <c r="L92" s="6">
        <f t="shared" si="9"/>
        <v>-17383.74421594432</v>
      </c>
      <c r="V92" s="2">
        <v>89</v>
      </c>
      <c r="W92" s="2">
        <v>0.27</v>
      </c>
      <c r="X92" s="2">
        <v>5.39</v>
      </c>
      <c r="Y92" s="5">
        <f t="shared" si="11"/>
        <v>0</v>
      </c>
      <c r="Z92" s="5">
        <f t="shared" si="12"/>
        <v>-5760.0000000000064</v>
      </c>
      <c r="AA92" s="5">
        <f t="shared" si="13"/>
        <v>-276480000.0000003</v>
      </c>
      <c r="AB92" s="5">
        <f xml:space="preserve"> (X92 - X91) /1000/ (60/($F$10*360))</f>
        <v>-5.0399999999999991</v>
      </c>
      <c r="AC92" s="5">
        <f t="shared" si="6"/>
        <v>40320.000000000167</v>
      </c>
      <c r="AD92" s="1">
        <f t="shared" si="7"/>
        <v>1244160000.0000105</v>
      </c>
      <c r="AP92" s="2">
        <v>-92</v>
      </c>
      <c r="AQ92" s="2">
        <f t="shared" si="10"/>
        <v>43.644538781131267</v>
      </c>
      <c r="AR92" s="2">
        <v>0.08</v>
      </c>
      <c r="AS92" s="2">
        <v>5.39</v>
      </c>
    </row>
    <row r="93" spans="10:45" x14ac:dyDescent="0.2">
      <c r="J93" s="2">
        <v>-91</v>
      </c>
      <c r="K93" s="2">
        <f t="shared" si="8"/>
        <v>42.92021610546692</v>
      </c>
      <c r="L93" s="6">
        <f t="shared" si="9"/>
        <v>-17398.706188433949</v>
      </c>
      <c r="V93" s="2">
        <v>90</v>
      </c>
      <c r="W93" s="2">
        <v>0.27</v>
      </c>
      <c r="X93" s="2">
        <v>5.09</v>
      </c>
      <c r="Y93" s="5">
        <f t="shared" si="11"/>
        <v>0</v>
      </c>
      <c r="Z93" s="5">
        <f t="shared" si="12"/>
        <v>0</v>
      </c>
      <c r="AA93" s="5">
        <f t="shared" si="13"/>
        <v>138240000.00000015</v>
      </c>
      <c r="AB93" s="5">
        <f xml:space="preserve"> (X93 - X92) /1000/ (60/($F$10*360))</f>
        <v>-7.1999999999999957</v>
      </c>
      <c r="AC93" s="5">
        <f t="shared" si="6"/>
        <v>-51839.99999999992</v>
      </c>
      <c r="AD93" s="1">
        <f t="shared" si="7"/>
        <v>-2211840000.0000024</v>
      </c>
      <c r="AP93" s="2">
        <v>-91</v>
      </c>
      <c r="AQ93" s="2">
        <f t="shared" si="10"/>
        <v>42.92021610546692</v>
      </c>
      <c r="AR93" s="2">
        <v>7.0000000000000007E-2</v>
      </c>
      <c r="AS93" s="2">
        <v>5.09</v>
      </c>
    </row>
    <row r="94" spans="10:45" x14ac:dyDescent="0.2">
      <c r="J94" s="2">
        <v>-90</v>
      </c>
      <c r="K94" s="2">
        <f t="shared" si="8"/>
        <v>42.195270014282173</v>
      </c>
      <c r="L94" s="6">
        <f t="shared" si="9"/>
        <v>-17408.373210084279</v>
      </c>
      <c r="V94" s="2">
        <v>91</v>
      </c>
      <c r="W94" s="2">
        <v>0.27</v>
      </c>
      <c r="X94" s="2">
        <v>4.8099999999999996</v>
      </c>
      <c r="Y94" s="5">
        <f t="shared" si="11"/>
        <v>0</v>
      </c>
      <c r="Z94" s="5">
        <f t="shared" si="12"/>
        <v>0</v>
      </c>
      <c r="AA94" s="5">
        <f t="shared" si="13"/>
        <v>0</v>
      </c>
      <c r="AB94" s="5">
        <f xml:space="preserve"> (X94 - X93) /1000/ (60/($F$10*360))</f>
        <v>-6.720000000000006</v>
      </c>
      <c r="AC94" s="5">
        <f t="shared" si="6"/>
        <v>11519.999999999754</v>
      </c>
      <c r="AD94" s="1">
        <f t="shared" si="7"/>
        <v>1520639999.9999921</v>
      </c>
      <c r="AP94" s="2">
        <v>-90</v>
      </c>
      <c r="AQ94" s="2">
        <f t="shared" si="10"/>
        <v>42.195270014282173</v>
      </c>
      <c r="AR94" s="2">
        <v>7.0000000000000007E-2</v>
      </c>
      <c r="AS94" s="2">
        <v>4.8099999999999996</v>
      </c>
    </row>
    <row r="95" spans="10:45" x14ac:dyDescent="0.2">
      <c r="J95" s="2">
        <v>-89</v>
      </c>
      <c r="K95" s="2">
        <f t="shared" si="8"/>
        <v>41.469921130528661</v>
      </c>
      <c r="L95" s="6">
        <f t="shared" si="9"/>
        <v>-17412.732609005445</v>
      </c>
      <c r="V95" s="2">
        <v>92</v>
      </c>
      <c r="W95" s="2">
        <v>0.27</v>
      </c>
      <c r="X95" s="2">
        <v>4.59</v>
      </c>
      <c r="Y95" s="5">
        <f t="shared" si="11"/>
        <v>0</v>
      </c>
      <c r="Z95" s="5">
        <f t="shared" si="12"/>
        <v>0</v>
      </c>
      <c r="AA95" s="5">
        <f t="shared" si="13"/>
        <v>0</v>
      </c>
      <c r="AB95" s="5">
        <f xml:space="preserve"> (X95 - X94) /1000/ (60/($F$10*360))</f>
        <v>-5.2799999999999949</v>
      </c>
      <c r="AC95" s="5">
        <f t="shared" si="6"/>
        <v>34560.000000000269</v>
      </c>
      <c r="AD95" s="1">
        <f t="shared" si="7"/>
        <v>552960000.0000124</v>
      </c>
      <c r="AP95" s="2">
        <v>-89</v>
      </c>
      <c r="AQ95" s="2">
        <f t="shared" si="10"/>
        <v>41.469921130528661</v>
      </c>
      <c r="AR95" s="2">
        <v>7.0000000000000007E-2</v>
      </c>
      <c r="AS95" s="2">
        <v>4.59</v>
      </c>
    </row>
    <row r="96" spans="10:45" x14ac:dyDescent="0.2">
      <c r="J96" s="2">
        <v>-88</v>
      </c>
      <c r="K96" s="2">
        <f t="shared" si="8"/>
        <v>40.744390605153434</v>
      </c>
      <c r="L96" s="6">
        <f t="shared" si="9"/>
        <v>-17411.773338236515</v>
      </c>
      <c r="V96" s="2">
        <v>93</v>
      </c>
      <c r="W96" s="2">
        <v>0.27</v>
      </c>
      <c r="X96" s="2">
        <v>4.3099999999999996</v>
      </c>
      <c r="Y96" s="5">
        <f t="shared" si="11"/>
        <v>0</v>
      </c>
      <c r="Z96" s="5">
        <f t="shared" si="12"/>
        <v>0</v>
      </c>
      <c r="AA96" s="5">
        <f t="shared" si="13"/>
        <v>0</v>
      </c>
      <c r="AB96" s="5">
        <f xml:space="preserve"> (X96 - X95) /1000/ (60/($F$10*360))</f>
        <v>-6.720000000000006</v>
      </c>
      <c r="AC96" s="5">
        <f t="shared" si="6"/>
        <v>-34560.000000000269</v>
      </c>
      <c r="AD96" s="1">
        <f t="shared" si="7"/>
        <v>-1658880000.0000129</v>
      </c>
      <c r="AP96" s="2">
        <v>-88</v>
      </c>
      <c r="AQ96" s="2">
        <f t="shared" si="10"/>
        <v>40.744390605153434</v>
      </c>
      <c r="AR96" s="2">
        <v>7.0000000000000007E-2</v>
      </c>
      <c r="AS96" s="2">
        <v>4.3099999999999996</v>
      </c>
    </row>
    <row r="97" spans="10:45" x14ac:dyDescent="0.2">
      <c r="J97" s="2">
        <v>-87</v>
      </c>
      <c r="K97" s="2">
        <f t="shared" si="8"/>
        <v>40.018900049393579</v>
      </c>
      <c r="L97" s="6">
        <f t="shared" si="9"/>
        <v>-17405.485995430809</v>
      </c>
      <c r="V97" s="2">
        <v>94</v>
      </c>
      <c r="W97" s="2">
        <v>0.27</v>
      </c>
      <c r="X97" s="2">
        <v>4.08</v>
      </c>
      <c r="Y97" s="5">
        <f t="shared" si="11"/>
        <v>0</v>
      </c>
      <c r="Z97" s="5">
        <f t="shared" si="12"/>
        <v>0</v>
      </c>
      <c r="AA97" s="5">
        <f t="shared" si="13"/>
        <v>0</v>
      </c>
      <c r="AB97" s="5">
        <f xml:space="preserve"> (X97 - X96) /1000/ (60/($F$10*360))</f>
        <v>-5.5199999999999889</v>
      </c>
      <c r="AC97" s="5">
        <f t="shared" si="6"/>
        <v>28800.000000000411</v>
      </c>
      <c r="AD97" s="1">
        <f t="shared" si="7"/>
        <v>1520640000.0000165</v>
      </c>
      <c r="AP97" s="2">
        <v>-87</v>
      </c>
      <c r="AQ97" s="2">
        <f t="shared" si="10"/>
        <v>40.018900049393579</v>
      </c>
      <c r="AR97" s="2">
        <v>0.06</v>
      </c>
      <c r="AS97" s="2">
        <v>4.08</v>
      </c>
    </row>
    <row r="98" spans="10:45" x14ac:dyDescent="0.2">
      <c r="J98" s="2">
        <v>-86</v>
      </c>
      <c r="K98" s="2">
        <f t="shared" si="8"/>
        <v>39.293671466250629</v>
      </c>
      <c r="L98" s="6">
        <f t="shared" si="9"/>
        <v>-17393.862841979171</v>
      </c>
      <c r="V98" s="2">
        <v>95</v>
      </c>
      <c r="W98" s="2">
        <v>0.27</v>
      </c>
      <c r="X98" s="2">
        <v>3.86</v>
      </c>
      <c r="Y98" s="5">
        <f t="shared" si="11"/>
        <v>0</v>
      </c>
      <c r="Z98" s="5">
        <f t="shared" si="12"/>
        <v>0</v>
      </c>
      <c r="AA98" s="5">
        <f t="shared" si="13"/>
        <v>0</v>
      </c>
      <c r="AB98" s="5">
        <f xml:space="preserve"> (X98 - X97) /1000/ (60/($F$10*360))</f>
        <v>-5.2800000000000047</v>
      </c>
      <c r="AC98" s="5">
        <f t="shared" ref="AC98:AC161" si="14" xml:space="preserve"> (AB98 - AB97) / (60/($F$10*360))</f>
        <v>5759.9999999996217</v>
      </c>
      <c r="AD98" s="1">
        <f t="shared" ref="AD98:AD161" si="15" xml:space="preserve"> (AC98 - AC97) / (60/($F$10*360))</f>
        <v>-552960000.00001895</v>
      </c>
      <c r="AP98" s="2">
        <v>-86</v>
      </c>
      <c r="AQ98" s="2">
        <f t="shared" si="10"/>
        <v>39.293671466250629</v>
      </c>
      <c r="AR98" s="2">
        <v>0.06</v>
      </c>
      <c r="AS98" s="2">
        <v>3.86</v>
      </c>
    </row>
    <row r="99" spans="10:45" x14ac:dyDescent="0.2">
      <c r="J99" s="2">
        <v>-85</v>
      </c>
      <c r="K99" s="2">
        <f t="shared" si="8"/>
        <v>38.568927181168164</v>
      </c>
      <c r="L99" s="6">
        <f t="shared" si="9"/>
        <v>-17376.897821500053</v>
      </c>
      <c r="V99" s="2">
        <v>96</v>
      </c>
      <c r="W99" s="2">
        <v>0.27</v>
      </c>
      <c r="X99" s="2">
        <v>3.66</v>
      </c>
      <c r="Y99" s="5">
        <f t="shared" si="11"/>
        <v>0</v>
      </c>
      <c r="Z99" s="5">
        <f t="shared" si="12"/>
        <v>0</v>
      </c>
      <c r="AA99" s="5">
        <f t="shared" si="13"/>
        <v>0</v>
      </c>
      <c r="AB99" s="5">
        <f xml:space="preserve"> (X99 - X98) /1000/ (60/($F$10*360))</f>
        <v>-4.7999999999999936</v>
      </c>
      <c r="AC99" s="5">
        <f t="shared" si="14"/>
        <v>11520.000000000266</v>
      </c>
      <c r="AD99" s="1">
        <f t="shared" si="15"/>
        <v>138240000.00001547</v>
      </c>
      <c r="AP99" s="2">
        <v>-85</v>
      </c>
      <c r="AQ99" s="2">
        <f t="shared" si="10"/>
        <v>38.568927181168164</v>
      </c>
      <c r="AR99" s="2">
        <v>0.06</v>
      </c>
      <c r="AS99" s="2">
        <v>3.66</v>
      </c>
    </row>
    <row r="100" spans="10:45" x14ac:dyDescent="0.2">
      <c r="J100" s="2">
        <v>-84</v>
      </c>
      <c r="K100" s="2">
        <f t="shared" si="8"/>
        <v>37.844889771938995</v>
      </c>
      <c r="L100" s="6">
        <f t="shared" si="9"/>
        <v>-17354.586577665716</v>
      </c>
      <c r="V100" s="2">
        <v>97</v>
      </c>
      <c r="W100" s="2">
        <v>0.27</v>
      </c>
      <c r="X100" s="2">
        <v>3.44</v>
      </c>
      <c r="Y100" s="5">
        <f t="shared" si="11"/>
        <v>0</v>
      </c>
      <c r="Z100" s="5">
        <f t="shared" si="12"/>
        <v>0</v>
      </c>
      <c r="AA100" s="5">
        <f t="shared" si="13"/>
        <v>0</v>
      </c>
      <c r="AB100" s="5">
        <f xml:space="preserve"> (X100 - X99) /1000/ (60/($F$10*360))</f>
        <v>-5.2800000000000047</v>
      </c>
      <c r="AC100" s="5">
        <f t="shared" si="14"/>
        <v>-11520.000000000266</v>
      </c>
      <c r="AD100" s="1">
        <f t="shared" si="15"/>
        <v>-552960000.00001276</v>
      </c>
      <c r="AP100" s="2">
        <v>-84</v>
      </c>
      <c r="AQ100" s="2">
        <f t="shared" si="10"/>
        <v>37.844889771938995</v>
      </c>
      <c r="AR100" s="2">
        <v>0.06</v>
      </c>
      <c r="AS100" s="2">
        <v>3.44</v>
      </c>
    </row>
    <row r="101" spans="10:45" x14ac:dyDescent="0.2">
      <c r="J101" s="2">
        <v>-83</v>
      </c>
      <c r="K101" s="2">
        <f t="shared" si="8"/>
        <v>37.12178199786959</v>
      </c>
      <c r="L101" s="6">
        <f t="shared" si="9"/>
        <v>-17326.926471297556</v>
      </c>
      <c r="V101" s="2">
        <v>98</v>
      </c>
      <c r="W101" s="2">
        <v>0.27</v>
      </c>
      <c r="X101" s="2">
        <v>3.27</v>
      </c>
      <c r="Y101" s="5">
        <f t="shared" si="11"/>
        <v>0</v>
      </c>
      <c r="Z101" s="5">
        <f t="shared" si="12"/>
        <v>0</v>
      </c>
      <c r="AA101" s="5">
        <f t="shared" si="13"/>
        <v>0</v>
      </c>
      <c r="AB101" s="5">
        <f xml:space="preserve"> (X101 - X100) /1000/ (60/($F$10*360))</f>
        <v>-4.0799999999999983</v>
      </c>
      <c r="AC101" s="5">
        <f t="shared" si="14"/>
        <v>28800.000000000153</v>
      </c>
      <c r="AD101" s="1">
        <f t="shared" si="15"/>
        <v>967680000.00001013</v>
      </c>
      <c r="AP101" s="2">
        <v>-83</v>
      </c>
      <c r="AQ101" s="2">
        <f t="shared" si="10"/>
        <v>37.12178199786959</v>
      </c>
      <c r="AR101" s="2">
        <v>0.05</v>
      </c>
      <c r="AS101" s="2">
        <v>3.27</v>
      </c>
    </row>
    <row r="102" spans="10:45" x14ac:dyDescent="0.2">
      <c r="J102" s="2">
        <v>-82</v>
      </c>
      <c r="K102" s="2">
        <f t="shared" si="8"/>
        <v>36.399826728232192</v>
      </c>
      <c r="L102" s="6">
        <f t="shared" si="9"/>
        <v>-17293.916596690793</v>
      </c>
      <c r="V102" s="2">
        <v>99</v>
      </c>
      <c r="W102" s="2">
        <v>0.27</v>
      </c>
      <c r="X102" s="2">
        <v>3.1</v>
      </c>
      <c r="Y102" s="5">
        <f t="shared" si="11"/>
        <v>0</v>
      </c>
      <c r="Z102" s="5">
        <f t="shared" si="12"/>
        <v>0</v>
      </c>
      <c r="AA102" s="5">
        <f t="shared" si="13"/>
        <v>0</v>
      </c>
      <c r="AB102" s="5">
        <f xml:space="preserve"> (X102 - X101) /1000/ (60/($F$10*360))</f>
        <v>-4.0799999999999983</v>
      </c>
      <c r="AC102" s="5">
        <f t="shared" si="14"/>
        <v>0</v>
      </c>
      <c r="AD102" s="1">
        <f t="shared" si="15"/>
        <v>-691200000.0000037</v>
      </c>
      <c r="AP102" s="2">
        <v>-82</v>
      </c>
      <c r="AQ102" s="2">
        <f t="shared" si="10"/>
        <v>36.399826728232192</v>
      </c>
      <c r="AR102" s="2">
        <v>0.05</v>
      </c>
      <c r="AS102" s="2">
        <v>3.1</v>
      </c>
    </row>
    <row r="103" spans="10:45" x14ac:dyDescent="0.2">
      <c r="J103" s="2">
        <v>-81</v>
      </c>
      <c r="K103" s="2">
        <f t="shared" si="8"/>
        <v>35.679246870036742</v>
      </c>
      <c r="L103" s="6">
        <f t="shared" si="9"/>
        <v>-17255.557797118741</v>
      </c>
      <c r="V103" s="2">
        <v>100</v>
      </c>
      <c r="W103" s="2">
        <v>0.28000000000000003</v>
      </c>
      <c r="X103" s="2">
        <v>2.93</v>
      </c>
      <c r="Y103" s="5">
        <f t="shared" si="11"/>
        <v>0.24000000000000024</v>
      </c>
      <c r="Z103" s="5">
        <f t="shared" si="12"/>
        <v>5760.0000000000064</v>
      </c>
      <c r="AA103" s="5">
        <f t="shared" si="13"/>
        <v>138240000.00000015</v>
      </c>
      <c r="AB103" s="5">
        <f xml:space="preserve"> (X103 - X102) /1000/ (60/($F$10*360))</f>
        <v>-4.0799999999999983</v>
      </c>
      <c r="AC103" s="5">
        <f t="shared" si="14"/>
        <v>0</v>
      </c>
      <c r="AD103" s="1">
        <f t="shared" si="15"/>
        <v>0</v>
      </c>
      <c r="AP103" s="2">
        <v>-81</v>
      </c>
      <c r="AQ103" s="2">
        <f t="shared" si="10"/>
        <v>35.679246870036742</v>
      </c>
      <c r="AR103" s="2">
        <v>0.05</v>
      </c>
      <c r="AS103" s="2">
        <v>2.93</v>
      </c>
    </row>
    <row r="104" spans="10:45" x14ac:dyDescent="0.2">
      <c r="J104" s="2">
        <v>-80</v>
      </c>
      <c r="K104" s="2">
        <f t="shared" si="8"/>
        <v>34.960265295156795</v>
      </c>
      <c r="L104" s="6">
        <f t="shared" si="9"/>
        <v>-17211.852679472657</v>
      </c>
      <c r="V104" s="2">
        <v>101</v>
      </c>
      <c r="W104" s="2">
        <v>0.28000000000000003</v>
      </c>
      <c r="X104" s="2">
        <v>2.72</v>
      </c>
      <c r="Y104" s="5">
        <f t="shared" si="11"/>
        <v>0</v>
      </c>
      <c r="Z104" s="5">
        <f t="shared" si="12"/>
        <v>-5760.0000000000064</v>
      </c>
      <c r="AA104" s="5">
        <f t="shared" si="13"/>
        <v>-276480000.0000003</v>
      </c>
      <c r="AB104" s="5">
        <f xml:space="preserve"> (X104 - X103) /1000/ (60/($F$10*360))</f>
        <v>-5.0399999999999991</v>
      </c>
      <c r="AC104" s="5">
        <f t="shared" si="14"/>
        <v>-23040.000000000022</v>
      </c>
      <c r="AD104" s="1">
        <f t="shared" si="15"/>
        <v>-552960000.0000006</v>
      </c>
      <c r="AP104" s="2">
        <v>-80</v>
      </c>
      <c r="AQ104" s="2">
        <f t="shared" si="10"/>
        <v>34.960265295156795</v>
      </c>
      <c r="AR104" s="2">
        <v>0.05</v>
      </c>
      <c r="AS104" s="2">
        <v>2.72</v>
      </c>
    </row>
    <row r="105" spans="10:45" x14ac:dyDescent="0.2">
      <c r="J105" s="2">
        <v>-79</v>
      </c>
      <c r="K105" s="2">
        <f t="shared" si="8"/>
        <v>34.243104766845434</v>
      </c>
      <c r="L105" s="6">
        <f t="shared" si="9"/>
        <v>-17162.80562799011</v>
      </c>
      <c r="V105" s="2">
        <v>102</v>
      </c>
      <c r="W105" s="2">
        <v>0.28000000000000003</v>
      </c>
      <c r="X105" s="2">
        <v>2.56</v>
      </c>
      <c r="Y105" s="5">
        <f t="shared" si="11"/>
        <v>0</v>
      </c>
      <c r="Z105" s="5">
        <f t="shared" si="12"/>
        <v>0</v>
      </c>
      <c r="AA105" s="5">
        <f t="shared" si="13"/>
        <v>138240000.00000015</v>
      </c>
      <c r="AB105" s="5">
        <f xml:space="preserve"> (X105 - X104) /1000/ (60/($F$10*360))</f>
        <v>-3.8400000000000039</v>
      </c>
      <c r="AC105" s="5">
        <f t="shared" si="14"/>
        <v>28799.999999999887</v>
      </c>
      <c r="AD105" s="1">
        <f t="shared" si="15"/>
        <v>1244159999.9999979</v>
      </c>
      <c r="AP105" s="2">
        <v>-79</v>
      </c>
      <c r="AQ105" s="2">
        <f t="shared" si="10"/>
        <v>34.243104766845434</v>
      </c>
      <c r="AR105" s="2">
        <v>0.05</v>
      </c>
      <c r="AS105" s="2">
        <v>2.56</v>
      </c>
    </row>
    <row r="106" spans="10:45" x14ac:dyDescent="0.2">
      <c r="J106" s="2">
        <v>-78</v>
      </c>
      <c r="K106" s="2">
        <f t="shared" si="8"/>
        <v>33.527987865679179</v>
      </c>
      <c r="L106" s="6">
        <f t="shared" si="9"/>
        <v>-17108.422817033501</v>
      </c>
      <c r="V106" s="2">
        <v>103</v>
      </c>
      <c r="W106" s="2">
        <v>0.28000000000000003</v>
      </c>
      <c r="X106" s="2">
        <v>2.41</v>
      </c>
      <c r="Y106" s="5">
        <f t="shared" si="11"/>
        <v>0</v>
      </c>
      <c r="Z106" s="5">
        <f t="shared" si="12"/>
        <v>0</v>
      </c>
      <c r="AA106" s="5">
        <f t="shared" si="13"/>
        <v>0</v>
      </c>
      <c r="AB106" s="5">
        <f xml:space="preserve"> (X106 - X105) /1000/ (60/($F$10*360))</f>
        <v>-3.5999999999999979</v>
      </c>
      <c r="AC106" s="5">
        <f t="shared" si="14"/>
        <v>5760.0000000001437</v>
      </c>
      <c r="AD106" s="1">
        <f t="shared" si="15"/>
        <v>-552959999.99999392</v>
      </c>
      <c r="AP106" s="2">
        <v>-78</v>
      </c>
      <c r="AQ106" s="2">
        <f t="shared" si="10"/>
        <v>33.527987865679179</v>
      </c>
      <c r="AR106" s="2">
        <v>0.04</v>
      </c>
      <c r="AS106" s="2">
        <v>2.41</v>
      </c>
    </row>
    <row r="107" spans="10:45" x14ac:dyDescent="0.2">
      <c r="J107" s="2">
        <v>-77</v>
      </c>
      <c r="K107" s="2">
        <f t="shared" si="8"/>
        <v>32.81513691496945</v>
      </c>
      <c r="L107" s="6">
        <f t="shared" si="9"/>
        <v>-17048.712222882386</v>
      </c>
      <c r="V107" s="2">
        <v>104</v>
      </c>
      <c r="W107" s="2">
        <v>0.28999999999999998</v>
      </c>
      <c r="X107" s="2">
        <v>2.2599999999999998</v>
      </c>
      <c r="Y107" s="5">
        <f t="shared" si="11"/>
        <v>0.23999999999999888</v>
      </c>
      <c r="Z107" s="5">
        <f t="shared" si="12"/>
        <v>5759.9999999999736</v>
      </c>
      <c r="AA107" s="5">
        <f t="shared" si="13"/>
        <v>138239999.99999937</v>
      </c>
      <c r="AB107" s="5">
        <f xml:space="preserve"> (X107 - X106) /1000/ (60/($F$10*360))</f>
        <v>-3.600000000000009</v>
      </c>
      <c r="AC107" s="5">
        <f t="shared" si="14"/>
        <v>-2.6645352591003757E-10</v>
      </c>
      <c r="AD107" s="1">
        <f t="shared" si="15"/>
        <v>-138240000.00000983</v>
      </c>
      <c r="AP107" s="2">
        <v>-77</v>
      </c>
      <c r="AQ107" s="2">
        <f t="shared" si="10"/>
        <v>32.81513691496945</v>
      </c>
      <c r="AR107" s="2">
        <v>0.04</v>
      </c>
      <c r="AS107" s="2">
        <v>2.2599999999999998</v>
      </c>
    </row>
    <row r="108" spans="10:45" x14ac:dyDescent="0.2">
      <c r="J108" s="2">
        <v>-76</v>
      </c>
      <c r="K108" s="2">
        <f t="shared" si="8"/>
        <v>32.104773905682684</v>
      </c>
      <c r="L108" s="6">
        <f t="shared" si="9"/>
        <v>-16983.683634493958</v>
      </c>
      <c r="V108" s="2">
        <v>105</v>
      </c>
      <c r="W108" s="2">
        <v>0.3</v>
      </c>
      <c r="X108" s="2">
        <v>2.11</v>
      </c>
      <c r="Y108" s="5">
        <f t="shared" si="11"/>
        <v>0.24000000000000024</v>
      </c>
      <c r="Z108" s="5">
        <f t="shared" si="12"/>
        <v>3.2640556923979602E-11</v>
      </c>
      <c r="AA108" s="5">
        <f t="shared" si="13"/>
        <v>-138239999.9999986</v>
      </c>
      <c r="AB108" s="5">
        <f xml:space="preserve"> (X108 - X107) /1000/ (60/($F$10*360))</f>
        <v>-3.5999999999999979</v>
      </c>
      <c r="AC108" s="5">
        <f t="shared" si="14"/>
        <v>2.6645352591003757E-10</v>
      </c>
      <c r="AD108" s="1">
        <f t="shared" si="15"/>
        <v>1.2789769243681803E-5</v>
      </c>
      <c r="AP108" s="2">
        <v>-76</v>
      </c>
      <c r="AQ108" s="2">
        <f t="shared" si="10"/>
        <v>32.104773905682684</v>
      </c>
      <c r="AR108" s="2">
        <v>0.04</v>
      </c>
      <c r="AS108" s="2">
        <v>2.11</v>
      </c>
    </row>
    <row r="109" spans="10:45" x14ac:dyDescent="0.2">
      <c r="J109" s="2">
        <v>-75</v>
      </c>
      <c r="K109" s="2">
        <f t="shared" si="8"/>
        <v>31.397120420912103</v>
      </c>
      <c r="L109" s="6">
        <f t="shared" si="9"/>
        <v>-16913.348663210287</v>
      </c>
      <c r="V109" s="2">
        <v>106</v>
      </c>
      <c r="W109" s="2">
        <v>0.31</v>
      </c>
      <c r="X109" s="2">
        <v>2</v>
      </c>
      <c r="Y109" s="5">
        <f t="shared" si="11"/>
        <v>0.24000000000000024</v>
      </c>
      <c r="Z109" s="5">
        <f t="shared" si="12"/>
        <v>0</v>
      </c>
      <c r="AA109" s="5">
        <f t="shared" si="13"/>
        <v>-7.8337336617551045E-7</v>
      </c>
      <c r="AB109" s="5">
        <f xml:space="preserve"> (X109 - X108) /1000/ (60/($F$10*360))</f>
        <v>-2.6399999999999975</v>
      </c>
      <c r="AC109" s="5">
        <f t="shared" si="14"/>
        <v>23040.000000000011</v>
      </c>
      <c r="AD109" s="1">
        <f t="shared" si="15"/>
        <v>552959999.99999392</v>
      </c>
      <c r="AP109" s="2">
        <v>-75</v>
      </c>
      <c r="AQ109" s="2">
        <f t="shared" si="10"/>
        <v>31.397120420912103</v>
      </c>
      <c r="AR109" s="2">
        <v>0.03</v>
      </c>
      <c r="AS109" s="2">
        <v>2</v>
      </c>
    </row>
    <row r="110" spans="10:45" x14ac:dyDescent="0.2">
      <c r="J110" s="2">
        <v>-74</v>
      </c>
      <c r="K110" s="2">
        <f t="shared" si="8"/>
        <v>30.692397559945007</v>
      </c>
      <c r="L110" s="6">
        <f t="shared" si="9"/>
        <v>-16837.720751371224</v>
      </c>
      <c r="V110" s="2">
        <v>107</v>
      </c>
      <c r="W110" s="2">
        <v>0.32</v>
      </c>
      <c r="X110" s="2">
        <v>1.86</v>
      </c>
      <c r="Y110" s="5">
        <f t="shared" si="11"/>
        <v>0.24000000000000024</v>
      </c>
      <c r="Z110" s="5">
        <f t="shared" si="12"/>
        <v>0</v>
      </c>
      <c r="AA110" s="5">
        <f t="shared" si="13"/>
        <v>0</v>
      </c>
      <c r="AB110" s="5">
        <f xml:space="preserve"> (X110 - X109) /1000/ (60/($F$10*360))</f>
        <v>-3.3599999999999977</v>
      </c>
      <c r="AC110" s="5">
        <f t="shared" si="14"/>
        <v>-17280.000000000004</v>
      </c>
      <c r="AD110" s="1">
        <f t="shared" si="15"/>
        <v>-967680000.00000036</v>
      </c>
      <c r="AP110" s="2">
        <v>-74</v>
      </c>
      <c r="AQ110" s="2">
        <f t="shared" si="10"/>
        <v>30.692397559945007</v>
      </c>
      <c r="AR110" s="2">
        <v>0.03</v>
      </c>
      <c r="AS110" s="2">
        <v>1.86</v>
      </c>
    </row>
    <row r="111" spans="10:45" x14ac:dyDescent="0.2">
      <c r="J111" s="2">
        <v>-73</v>
      </c>
      <c r="K111" s="2">
        <f t="shared" si="8"/>
        <v>29.990825861971206</v>
      </c>
      <c r="L111" s="6">
        <f t="shared" si="9"/>
        <v>-16756.815179809535</v>
      </c>
      <c r="V111" s="2">
        <v>108</v>
      </c>
      <c r="W111" s="2">
        <v>0.33</v>
      </c>
      <c r="X111" s="2">
        <v>1.73</v>
      </c>
      <c r="Y111" s="5">
        <f t="shared" si="11"/>
        <v>0.24000000000000024</v>
      </c>
      <c r="Z111" s="5">
        <f t="shared" si="12"/>
        <v>0</v>
      </c>
      <c r="AA111" s="5">
        <f t="shared" si="13"/>
        <v>0</v>
      </c>
      <c r="AB111" s="5">
        <f xml:space="preserve"> (X111 - X110) /1000/ (60/($F$10*360))</f>
        <v>-3.1200000000000032</v>
      </c>
      <c r="AC111" s="5">
        <f t="shared" si="14"/>
        <v>5759.9999999998663</v>
      </c>
      <c r="AD111" s="1">
        <f t="shared" si="15"/>
        <v>552959999.9999969</v>
      </c>
      <c r="AP111" s="2">
        <v>-73</v>
      </c>
      <c r="AQ111" s="2">
        <f t="shared" si="10"/>
        <v>29.990825861971206</v>
      </c>
      <c r="AR111" s="2">
        <v>0.03</v>
      </c>
      <c r="AS111" s="2">
        <v>1.73</v>
      </c>
    </row>
    <row r="112" spans="10:45" x14ac:dyDescent="0.2">
      <c r="J112" s="2">
        <v>-72</v>
      </c>
      <c r="K112" s="2">
        <f t="shared" si="8"/>
        <v>29.292625229479142</v>
      </c>
      <c r="L112" s="6">
        <f t="shared" si="9"/>
        <v>-16670.649074205303</v>
      </c>
      <c r="V112" s="2">
        <v>109</v>
      </c>
      <c r="W112" s="2">
        <v>0.35</v>
      </c>
      <c r="X112" s="2">
        <v>1.65</v>
      </c>
      <c r="Y112" s="5">
        <f t="shared" si="11"/>
        <v>0.47999999999999909</v>
      </c>
      <c r="Z112" s="5">
        <f t="shared" si="12"/>
        <v>5759.9999999999727</v>
      </c>
      <c r="AA112" s="5">
        <f t="shared" si="13"/>
        <v>138239999.99999934</v>
      </c>
      <c r="AB112" s="5">
        <f xml:space="preserve"> (X112 - X111) /1000/ (60/($F$10*360))</f>
        <v>-1.9200000000000019</v>
      </c>
      <c r="AC112" s="5">
        <f t="shared" si="14"/>
        <v>28800.000000000033</v>
      </c>
      <c r="AD112" s="1">
        <f t="shared" si="15"/>
        <v>552960000.00000405</v>
      </c>
      <c r="AP112" s="2">
        <v>-72</v>
      </c>
      <c r="AQ112" s="2">
        <f t="shared" si="10"/>
        <v>29.292625229479142</v>
      </c>
      <c r="AR112" s="2">
        <v>0.02</v>
      </c>
      <c r="AS112" s="2">
        <v>1.65</v>
      </c>
    </row>
    <row r="113" spans="10:45" x14ac:dyDescent="0.2">
      <c r="J113" s="2">
        <v>-71</v>
      </c>
      <c r="K113" s="2">
        <f t="shared" si="8"/>
        <v>28.598014851387255</v>
      </c>
      <c r="L113" s="6">
        <f t="shared" si="9"/>
        <v>-16579.241410271123</v>
      </c>
      <c r="V113" s="2">
        <v>110</v>
      </c>
      <c r="W113" s="2">
        <v>0.36</v>
      </c>
      <c r="X113" s="2">
        <v>1.52</v>
      </c>
      <c r="Y113" s="5">
        <f t="shared" si="11"/>
        <v>0.24000000000000024</v>
      </c>
      <c r="Z113" s="5">
        <f t="shared" si="12"/>
        <v>-5759.9999999999727</v>
      </c>
      <c r="AA113" s="5">
        <f t="shared" si="13"/>
        <v>-276479999.99999869</v>
      </c>
      <c r="AB113" s="5">
        <f xml:space="preserve"> (X113 - X112) /1000/ (60/($F$10*360))</f>
        <v>-3.1199999999999974</v>
      </c>
      <c r="AC113" s="5">
        <f t="shared" si="14"/>
        <v>-28799.999999999894</v>
      </c>
      <c r="AD113" s="1">
        <f t="shared" si="15"/>
        <v>-1382399999.9999983</v>
      </c>
      <c r="AP113" s="2">
        <v>-71</v>
      </c>
      <c r="AQ113" s="2">
        <f t="shared" si="10"/>
        <v>28.598014851387255</v>
      </c>
      <c r="AR113" s="2">
        <v>0.02</v>
      </c>
      <c r="AS113" s="2">
        <v>1.52</v>
      </c>
    </row>
    <row r="114" spans="10:45" x14ac:dyDescent="0.2">
      <c r="J114" s="2">
        <v>-70</v>
      </c>
      <c r="K114" s="2">
        <f t="shared" si="8"/>
        <v>27.907213125959291</v>
      </c>
      <c r="L114" s="6">
        <f t="shared" si="9"/>
        <v>-16482.613017755513</v>
      </c>
      <c r="V114" s="2">
        <v>111</v>
      </c>
      <c r="W114" s="2">
        <v>0.38</v>
      </c>
      <c r="X114" s="2">
        <v>1.42</v>
      </c>
      <c r="Y114" s="5">
        <f t="shared" si="11"/>
        <v>0.48000000000000048</v>
      </c>
      <c r="Z114" s="5">
        <f t="shared" si="12"/>
        <v>5760.0000000000064</v>
      </c>
      <c r="AA114" s="5">
        <f t="shared" si="13"/>
        <v>276479999.99999946</v>
      </c>
      <c r="AB114" s="5">
        <f xml:space="preserve"> (X114 - X113) /1000/ (60/($F$10*360))</f>
        <v>-2.4000000000000021</v>
      </c>
      <c r="AC114" s="5">
        <f t="shared" si="14"/>
        <v>17279.999999999887</v>
      </c>
      <c r="AD114" s="1">
        <f t="shared" si="15"/>
        <v>1105919999.9999948</v>
      </c>
      <c r="AP114" s="2">
        <v>-70</v>
      </c>
      <c r="AQ114" s="2">
        <f t="shared" si="10"/>
        <v>27.907213125959291</v>
      </c>
      <c r="AR114" s="2">
        <v>0.02</v>
      </c>
      <c r="AS114" s="2">
        <v>1.42</v>
      </c>
    </row>
    <row r="115" spans="10:45" x14ac:dyDescent="0.2">
      <c r="J115" s="2">
        <v>-69</v>
      </c>
      <c r="K115" s="2">
        <f t="shared" si="8"/>
        <v>27.220437583552812</v>
      </c>
      <c r="L115" s="6">
        <f t="shared" si="9"/>
        <v>-16380.786583248097</v>
      </c>
      <c r="V115" s="2">
        <v>112</v>
      </c>
      <c r="W115" s="2">
        <v>0.39</v>
      </c>
      <c r="X115" s="2">
        <v>1.31</v>
      </c>
      <c r="Y115" s="5">
        <f t="shared" si="11"/>
        <v>0.24000000000000024</v>
      </c>
      <c r="Z115" s="5">
        <f t="shared" si="12"/>
        <v>-5760.0000000000064</v>
      </c>
      <c r="AA115" s="5">
        <f t="shared" si="13"/>
        <v>-276480000.0000003</v>
      </c>
      <c r="AB115" s="5">
        <f xml:space="preserve"> (X115 - X114) /1000/ (60/($F$10*360))</f>
        <v>-2.6399999999999975</v>
      </c>
      <c r="AC115" s="5">
        <f t="shared" si="14"/>
        <v>-5759.9999999998881</v>
      </c>
      <c r="AD115" s="1">
        <f t="shared" si="15"/>
        <v>-552959999.99999464</v>
      </c>
      <c r="AP115" s="2">
        <v>-69</v>
      </c>
      <c r="AQ115" s="2">
        <f t="shared" si="10"/>
        <v>27.220437583552812</v>
      </c>
      <c r="AR115" s="2">
        <v>0.01</v>
      </c>
      <c r="AS115" s="2">
        <v>1.31</v>
      </c>
    </row>
    <row r="116" spans="10:45" x14ac:dyDescent="0.2">
      <c r="J116" s="2">
        <v>-68</v>
      </c>
      <c r="K116" s="2">
        <f t="shared" si="8"/>
        <v>26.537904809250808</v>
      </c>
      <c r="L116" s="6">
        <f t="shared" si="9"/>
        <v>-16273.786651768718</v>
      </c>
      <c r="V116" s="2">
        <v>113</v>
      </c>
      <c r="W116" s="2">
        <v>0.41</v>
      </c>
      <c r="X116" s="2">
        <v>1.23</v>
      </c>
      <c r="Y116" s="5">
        <f t="shared" si="11"/>
        <v>0.47999999999999909</v>
      </c>
      <c r="Z116" s="5">
        <f t="shared" si="12"/>
        <v>5759.9999999999727</v>
      </c>
      <c r="AA116" s="5">
        <f t="shared" si="13"/>
        <v>276479999.99999946</v>
      </c>
      <c r="AB116" s="5">
        <f xml:space="preserve"> (X116 - X115) /1000/ (60/($F$10*360))</f>
        <v>-1.9200000000000019</v>
      </c>
      <c r="AC116" s="5">
        <f t="shared" si="14"/>
        <v>17279.999999999894</v>
      </c>
      <c r="AD116" s="1">
        <f t="shared" si="15"/>
        <v>552959999.99999475</v>
      </c>
      <c r="AP116" s="2">
        <v>-68</v>
      </c>
      <c r="AQ116" s="2">
        <f t="shared" si="10"/>
        <v>26.537904809250808</v>
      </c>
      <c r="AR116" s="2">
        <v>0.01</v>
      </c>
      <c r="AS116" s="2">
        <v>1.23</v>
      </c>
    </row>
    <row r="117" spans="10:45" x14ac:dyDescent="0.2">
      <c r="J117" s="2">
        <v>-67</v>
      </c>
      <c r="K117" s="2">
        <f t="shared" si="8"/>
        <v>25.859830365427111</v>
      </c>
      <c r="L117" s="6">
        <f t="shared" si="9"/>
        <v>-16161.639627138158</v>
      </c>
      <c r="V117" s="2">
        <v>114</v>
      </c>
      <c r="W117" s="2">
        <v>0.43</v>
      </c>
      <c r="X117" s="2">
        <v>1.1499999999999999</v>
      </c>
      <c r="Y117" s="5">
        <f t="shared" si="11"/>
        <v>0.48000000000000048</v>
      </c>
      <c r="Z117" s="5">
        <f t="shared" si="12"/>
        <v>3.3306690738754696E-11</v>
      </c>
      <c r="AA117" s="5">
        <f t="shared" si="13"/>
        <v>-138239999.99999854</v>
      </c>
      <c r="AB117" s="5">
        <f xml:space="preserve"> (X117 - X116) /1000/ (60/($F$10*360))</f>
        <v>-1.9200000000000019</v>
      </c>
      <c r="AC117" s="5">
        <f t="shared" si="14"/>
        <v>0</v>
      </c>
      <c r="AD117" s="1">
        <f t="shared" si="15"/>
        <v>-414719999.9999975</v>
      </c>
      <c r="AP117" s="2">
        <v>-67</v>
      </c>
      <c r="AQ117" s="2">
        <f t="shared" si="10"/>
        <v>25.859830365427111</v>
      </c>
      <c r="AR117" s="2">
        <v>0.01</v>
      </c>
      <c r="AS117" s="2">
        <v>1.1499999999999999</v>
      </c>
    </row>
    <row r="118" spans="10:45" x14ac:dyDescent="0.2">
      <c r="J118" s="2">
        <v>-66</v>
      </c>
      <c r="K118" s="2">
        <f t="shared" si="8"/>
        <v>25.186428714296355</v>
      </c>
      <c r="L118" s="6">
        <f t="shared" si="9"/>
        <v>-16044.373771120121</v>
      </c>
      <c r="V118" s="2">
        <v>115</v>
      </c>
      <c r="W118" s="2">
        <v>0.44</v>
      </c>
      <c r="X118" s="2">
        <v>1.07</v>
      </c>
      <c r="Y118" s="5">
        <f t="shared" si="11"/>
        <v>0.24000000000000024</v>
      </c>
      <c r="Z118" s="5">
        <f t="shared" si="12"/>
        <v>-5760.0000000000064</v>
      </c>
      <c r="AA118" s="5">
        <f t="shared" si="13"/>
        <v>-138240000.00000095</v>
      </c>
      <c r="AB118" s="5">
        <f xml:space="preserve"> (X118 - X117) /1000/ (60/($F$10*360))</f>
        <v>-1.9199999999999964</v>
      </c>
      <c r="AC118" s="5">
        <f t="shared" si="14"/>
        <v>1.3322676295501878E-10</v>
      </c>
      <c r="AD118" s="1">
        <f t="shared" si="15"/>
        <v>3.1974423109204508E-6</v>
      </c>
      <c r="AP118" s="2">
        <v>-66</v>
      </c>
      <c r="AQ118" s="2">
        <f t="shared" si="10"/>
        <v>25.186428714296355</v>
      </c>
      <c r="AR118" s="2">
        <v>0.01</v>
      </c>
      <c r="AS118" s="2">
        <v>1.07</v>
      </c>
    </row>
    <row r="119" spans="10:45" x14ac:dyDescent="0.2">
      <c r="J119" s="2">
        <v>-65</v>
      </c>
      <c r="K119" s="2">
        <f t="shared" si="8"/>
        <v>24.517913140499683</v>
      </c>
      <c r="L119" s="6">
        <f t="shared" si="9"/>
        <v>-15922.019201331126</v>
      </c>
      <c r="V119" s="2">
        <v>116</v>
      </c>
      <c r="W119" s="2">
        <v>0.46</v>
      </c>
      <c r="X119" s="2">
        <v>1</v>
      </c>
      <c r="Y119" s="5">
        <f t="shared" si="11"/>
        <v>0.48000000000000048</v>
      </c>
      <c r="Z119" s="5">
        <f t="shared" si="12"/>
        <v>5760.0000000000064</v>
      </c>
      <c r="AA119" s="5">
        <f t="shared" si="13"/>
        <v>276480000.0000003</v>
      </c>
      <c r="AB119" s="5">
        <f xml:space="preserve"> (X119 - X118) /1000/ (60/($F$10*360))</f>
        <v>-1.6800000000000015</v>
      </c>
      <c r="AC119" s="5">
        <f t="shared" si="14"/>
        <v>5759.9999999998772</v>
      </c>
      <c r="AD119" s="1">
        <f t="shared" si="15"/>
        <v>138239999.99999386</v>
      </c>
      <c r="AP119" s="2">
        <v>-65</v>
      </c>
      <c r="AQ119" s="2">
        <f t="shared" si="10"/>
        <v>24.517913140499683</v>
      </c>
      <c r="AR119" s="2">
        <v>0</v>
      </c>
      <c r="AS119" s="2">
        <v>1</v>
      </c>
    </row>
    <row r="120" spans="10:45" x14ac:dyDescent="0.2">
      <c r="J120" s="2">
        <v>-64</v>
      </c>
      <c r="K120" s="2">
        <f t="shared" si="8"/>
        <v>23.854495673777553</v>
      </c>
      <c r="L120" s="6">
        <f t="shared" si="9"/>
        <v>-15794.607887921387</v>
      </c>
      <c r="V120" s="2">
        <v>117</v>
      </c>
      <c r="W120" s="2">
        <v>0.47</v>
      </c>
      <c r="X120" s="2">
        <v>0.92</v>
      </c>
      <c r="Y120" s="5">
        <f t="shared" si="11"/>
        <v>0.23999999999999888</v>
      </c>
      <c r="Z120" s="5">
        <f t="shared" si="12"/>
        <v>-5760.0000000000382</v>
      </c>
      <c r="AA120" s="5">
        <f t="shared" si="13"/>
        <v>-276480000.00000107</v>
      </c>
      <c r="AB120" s="5">
        <f xml:space="preserve"> (X120 - X119) /1000/ (60/($F$10*360))</f>
        <v>-1.9199999999999993</v>
      </c>
      <c r="AC120" s="5">
        <f t="shared" si="14"/>
        <v>-5759.9999999999463</v>
      </c>
      <c r="AD120" s="1">
        <f t="shared" si="15"/>
        <v>-276479999.99999577</v>
      </c>
      <c r="AP120" s="2">
        <v>-64</v>
      </c>
      <c r="AQ120" s="2">
        <f t="shared" si="10"/>
        <v>23.854495673777553</v>
      </c>
      <c r="AR120" s="2">
        <v>0</v>
      </c>
      <c r="AS120" s="2">
        <v>0.92</v>
      </c>
    </row>
    <row r="121" spans="10:45" x14ac:dyDescent="0.2">
      <c r="J121" s="2">
        <v>-63</v>
      </c>
      <c r="K121" s="2">
        <f t="shared" si="8"/>
        <v>23.196387011780828</v>
      </c>
      <c r="L121" s="6">
        <f t="shared" si="9"/>
        <v>-15662.173649023885</v>
      </c>
      <c r="V121" s="2">
        <v>118</v>
      </c>
      <c r="W121" s="2">
        <v>0.49</v>
      </c>
      <c r="X121" s="2">
        <v>0.85</v>
      </c>
      <c r="Y121" s="5">
        <f t="shared" si="11"/>
        <v>0.48000000000000048</v>
      </c>
      <c r="Z121" s="5">
        <f t="shared" si="12"/>
        <v>5760.0000000000382</v>
      </c>
      <c r="AA121" s="5">
        <f t="shared" si="13"/>
        <v>276480000.00000185</v>
      </c>
      <c r="AB121" s="5">
        <f xml:space="preserve"> (X121 - X120) /1000/ (60/($F$10*360))</f>
        <v>-1.6800000000000015</v>
      </c>
      <c r="AC121" s="5">
        <f t="shared" si="14"/>
        <v>5759.9999999999463</v>
      </c>
      <c r="AD121" s="1">
        <f t="shared" si="15"/>
        <v>276479999.99999744</v>
      </c>
      <c r="AP121" s="2">
        <v>-63</v>
      </c>
      <c r="AQ121" s="2">
        <f t="shared" si="10"/>
        <v>23.196387011780828</v>
      </c>
      <c r="AR121" s="2">
        <v>0</v>
      </c>
      <c r="AS121" s="2">
        <v>0.85</v>
      </c>
    </row>
    <row r="122" spans="10:45" x14ac:dyDescent="0.2">
      <c r="J122" s="2">
        <v>-62</v>
      </c>
      <c r="K122" s="2">
        <f t="shared" si="8"/>
        <v>22.5437964430715</v>
      </c>
      <c r="L122" s="6">
        <f t="shared" si="9"/>
        <v>-15524.752144982416</v>
      </c>
      <c r="V122" s="2">
        <v>119</v>
      </c>
      <c r="W122" s="2">
        <v>0.5</v>
      </c>
      <c r="X122" s="2">
        <v>0.8</v>
      </c>
      <c r="Y122" s="5">
        <f t="shared" si="11"/>
        <v>0.24000000000000024</v>
      </c>
      <c r="Z122" s="5">
        <f t="shared" si="12"/>
        <v>-5760.0000000000064</v>
      </c>
      <c r="AA122" s="5">
        <f t="shared" si="13"/>
        <v>-276480000.00000107</v>
      </c>
      <c r="AB122" s="5">
        <f xml:space="preserve"> (X122 - X121) /1000/ (60/($F$10*360))</f>
        <v>-1.1999999999999984</v>
      </c>
      <c r="AC122" s="5">
        <f t="shared" si="14"/>
        <v>11520.000000000075</v>
      </c>
      <c r="AD122" s="1">
        <f t="shared" si="15"/>
        <v>138240000.00000307</v>
      </c>
      <c r="AP122" s="2">
        <v>-62</v>
      </c>
      <c r="AQ122" s="2">
        <f t="shared" si="10"/>
        <v>22.5437964430715</v>
      </c>
      <c r="AR122" s="2">
        <v>0</v>
      </c>
      <c r="AS122" s="2">
        <v>0.8</v>
      </c>
    </row>
    <row r="123" spans="10:45" x14ac:dyDescent="0.2">
      <c r="J123" s="2">
        <v>-61</v>
      </c>
      <c r="K123" s="2">
        <f t="shared" si="8"/>
        <v>21.896931770363899</v>
      </c>
      <c r="L123" s="6">
        <f t="shared" si="9"/>
        <v>-15382.380871364207</v>
      </c>
      <c r="V123" s="2">
        <v>120</v>
      </c>
      <c r="W123" s="2">
        <v>0.52</v>
      </c>
      <c r="X123" s="2">
        <v>0.74</v>
      </c>
      <c r="Y123" s="5">
        <f t="shared" si="11"/>
        <v>0.48000000000000048</v>
      </c>
      <c r="Z123" s="5">
        <f t="shared" si="12"/>
        <v>5760.0000000000064</v>
      </c>
      <c r="AA123" s="5">
        <f t="shared" si="13"/>
        <v>276480000.0000003</v>
      </c>
      <c r="AB123" s="5">
        <f xml:space="preserve"> (X123 - X122) /1000/ (60/($F$10*360))</f>
        <v>-1.4400000000000013</v>
      </c>
      <c r="AC123" s="5">
        <f t="shared" si="14"/>
        <v>-5760.0000000000691</v>
      </c>
      <c r="AD123" s="1">
        <f t="shared" si="15"/>
        <v>-414720000.00000352</v>
      </c>
      <c r="AP123" s="2">
        <v>-61</v>
      </c>
      <c r="AQ123" s="2">
        <f t="shared" si="10"/>
        <v>21.896931770363899</v>
      </c>
      <c r="AR123" s="2">
        <v>0</v>
      </c>
      <c r="AS123" s="2">
        <v>0.74</v>
      </c>
    </row>
    <row r="124" spans="10:45" x14ac:dyDescent="0.2">
      <c r="J124" s="2">
        <v>-60</v>
      </c>
      <c r="K124" s="2">
        <f t="shared" si="8"/>
        <v>21.255999234057057</v>
      </c>
      <c r="L124" s="6">
        <f t="shared" si="9"/>
        <v>-15235.099150767297</v>
      </c>
      <c r="V124" s="2">
        <v>121</v>
      </c>
      <c r="W124" s="2">
        <v>0.54</v>
      </c>
      <c r="X124" s="2">
        <v>0.69</v>
      </c>
      <c r="Y124" s="5">
        <f t="shared" si="11"/>
        <v>0.48000000000000048</v>
      </c>
      <c r="Z124" s="5">
        <f t="shared" si="12"/>
        <v>0</v>
      </c>
      <c r="AA124" s="5">
        <f t="shared" si="13"/>
        <v>-138240000.00000015</v>
      </c>
      <c r="AB124" s="5">
        <f xml:space="preserve"> (X124 - X123) /1000/ (60/($F$10*360))</f>
        <v>-1.2000000000000011</v>
      </c>
      <c r="AC124" s="5">
        <f t="shared" si="14"/>
        <v>5760.0000000000055</v>
      </c>
      <c r="AD124" s="1">
        <f t="shared" si="15"/>
        <v>276480000.00000179</v>
      </c>
      <c r="AP124" s="2">
        <v>-60</v>
      </c>
      <c r="AQ124" s="2">
        <f t="shared" si="10"/>
        <v>21.255999234057057</v>
      </c>
      <c r="AR124" s="2">
        <v>0</v>
      </c>
      <c r="AS124" s="2">
        <v>0.69</v>
      </c>
    </row>
    <row r="125" spans="10:45" x14ac:dyDescent="0.2">
      <c r="J125" s="2">
        <v>-59</v>
      </c>
      <c r="K125" s="2">
        <f t="shared" si="8"/>
        <v>20.62120343610842</v>
      </c>
      <c r="L125" s="6">
        <f t="shared" si="9"/>
        <v>-15082.948123437036</v>
      </c>
      <c r="V125" s="2">
        <v>122</v>
      </c>
      <c r="W125" s="2">
        <v>0.55000000000000004</v>
      </c>
      <c r="X125" s="2">
        <v>0.65</v>
      </c>
      <c r="Y125" s="5">
        <f t="shared" si="11"/>
        <v>0.24000000000000024</v>
      </c>
      <c r="Z125" s="5">
        <f t="shared" si="12"/>
        <v>-5760.0000000000064</v>
      </c>
      <c r="AA125" s="5">
        <f t="shared" si="13"/>
        <v>-138240000.00000015</v>
      </c>
      <c r="AB125" s="5">
        <f xml:space="preserve"> (X125 - X124) /1000/ (60/($F$10*360))</f>
        <v>-0.95999999999999819</v>
      </c>
      <c r="AC125" s="5">
        <f t="shared" si="14"/>
        <v>5760.0000000000691</v>
      </c>
      <c r="AD125" s="1">
        <f t="shared" si="15"/>
        <v>1.5279510989785194E-6</v>
      </c>
      <c r="AP125" s="2">
        <v>-59</v>
      </c>
      <c r="AQ125" s="2">
        <f t="shared" si="10"/>
        <v>20.62120343610842</v>
      </c>
      <c r="AR125" s="2">
        <v>0</v>
      </c>
      <c r="AS125" s="2">
        <v>0.65</v>
      </c>
    </row>
    <row r="126" spans="10:45" x14ac:dyDescent="0.2">
      <c r="J126" s="2">
        <v>-58</v>
      </c>
      <c r="K126" s="2">
        <f t="shared" si="8"/>
        <v>19.992747264298544</v>
      </c>
      <c r="L126" s="6">
        <f t="shared" si="9"/>
        <v>-14925.970736706064</v>
      </c>
      <c r="V126" s="2">
        <v>123</v>
      </c>
      <c r="W126" s="2">
        <v>0.56999999999999995</v>
      </c>
      <c r="X126" s="2">
        <v>0.6</v>
      </c>
      <c r="Y126" s="5">
        <f t="shared" si="11"/>
        <v>0.47999999999999776</v>
      </c>
      <c r="Z126" s="5">
        <f t="shared" si="12"/>
        <v>5759.9999999999409</v>
      </c>
      <c r="AA126" s="5">
        <f t="shared" si="13"/>
        <v>276479999.99999875</v>
      </c>
      <c r="AB126" s="5">
        <f xml:space="preserve"> (X126 - X125) /1000/ (60/($F$10*360))</f>
        <v>-1.2000000000000011</v>
      </c>
      <c r="AC126" s="5">
        <f t="shared" si="14"/>
        <v>-5760.0000000000691</v>
      </c>
      <c r="AD126" s="1">
        <f t="shared" si="15"/>
        <v>-276480000.00000334</v>
      </c>
      <c r="AP126" s="2">
        <v>-58</v>
      </c>
      <c r="AQ126" s="2">
        <f t="shared" si="10"/>
        <v>19.992747264298544</v>
      </c>
      <c r="AR126" s="2">
        <v>0</v>
      </c>
      <c r="AS126" s="2">
        <v>0.6</v>
      </c>
    </row>
    <row r="127" spans="10:45" x14ac:dyDescent="0.2">
      <c r="J127" s="2">
        <v>-57</v>
      </c>
      <c r="K127" s="2">
        <f t="shared" si="8"/>
        <v>19.370831816935791</v>
      </c>
      <c r="L127" s="6">
        <f t="shared" si="9"/>
        <v>-14764.211733277023</v>
      </c>
      <c r="V127" s="2">
        <v>124</v>
      </c>
      <c r="W127" s="2">
        <v>0.59</v>
      </c>
      <c r="X127" s="2">
        <v>0.56999999999999995</v>
      </c>
      <c r="Y127" s="5">
        <f t="shared" si="11"/>
        <v>0.48000000000000048</v>
      </c>
      <c r="Z127" s="5">
        <f t="shared" si="12"/>
        <v>6.5281113847959205E-11</v>
      </c>
      <c r="AA127" s="5">
        <f t="shared" si="13"/>
        <v>-138239999.99999702</v>
      </c>
      <c r="AB127" s="5">
        <f xml:space="preserve"> (X127 - X126) /1000/ (60/($F$10*360))</f>
        <v>-0.72000000000000064</v>
      </c>
      <c r="AC127" s="5">
        <f t="shared" si="14"/>
        <v>11520.000000000011</v>
      </c>
      <c r="AD127" s="1">
        <f t="shared" si="15"/>
        <v>414720000.00000191</v>
      </c>
      <c r="AP127" s="2">
        <v>-57</v>
      </c>
      <c r="AQ127" s="2">
        <f t="shared" si="10"/>
        <v>19.370831816935791</v>
      </c>
      <c r="AR127" s="2">
        <v>0</v>
      </c>
      <c r="AS127" s="2">
        <v>0.56999999999999995</v>
      </c>
    </row>
    <row r="128" spans="10:45" x14ac:dyDescent="0.2">
      <c r="J128" s="2">
        <v>-56</v>
      </c>
      <c r="K128" s="2">
        <f t="shared" si="8"/>
        <v>18.755656328049248</v>
      </c>
      <c r="L128" s="6">
        <f t="shared" si="9"/>
        <v>-14597.717638366192</v>
      </c>
      <c r="V128" s="2">
        <v>125</v>
      </c>
      <c r="W128" s="2">
        <v>0.61</v>
      </c>
      <c r="X128" s="2">
        <v>0.55000000000000004</v>
      </c>
      <c r="Y128" s="5">
        <f t="shared" si="11"/>
        <v>0.48000000000000048</v>
      </c>
      <c r="Z128" s="5">
        <f t="shared" si="12"/>
        <v>0</v>
      </c>
      <c r="AA128" s="5">
        <f t="shared" si="13"/>
        <v>-1.5667467323510209E-6</v>
      </c>
      <c r="AB128" s="5">
        <f xml:space="preserve"> (X128 - X127) /1000/ (60/($F$10*360))</f>
        <v>-0.47999999999999776</v>
      </c>
      <c r="AC128" s="5">
        <f t="shared" si="14"/>
        <v>5760.0000000000691</v>
      </c>
      <c r="AD128" s="1">
        <f t="shared" si="15"/>
        <v>-138239999.9999986</v>
      </c>
      <c r="AP128" s="2">
        <v>-56</v>
      </c>
      <c r="AQ128" s="2">
        <f t="shared" si="10"/>
        <v>18.755656328049248</v>
      </c>
      <c r="AR128" s="2">
        <v>0</v>
      </c>
      <c r="AS128" s="2">
        <v>0.55000000000000004</v>
      </c>
    </row>
    <row r="129" spans="10:45" x14ac:dyDescent="0.2">
      <c r="J129" s="2">
        <v>-55</v>
      </c>
      <c r="K129" s="2">
        <f t="shared" si="8"/>
        <v>18.147418093117324</v>
      </c>
      <c r="L129" s="6">
        <f t="shared" si="9"/>
        <v>-14426.536745728101</v>
      </c>
      <c r="V129" s="2">
        <v>126</v>
      </c>
      <c r="W129" s="2">
        <v>0.62</v>
      </c>
      <c r="X129" s="2">
        <v>0.52</v>
      </c>
      <c r="Y129" s="5">
        <f t="shared" si="11"/>
        <v>0.24000000000000024</v>
      </c>
      <c r="Z129" s="5">
        <f t="shared" si="12"/>
        <v>-5760.0000000000064</v>
      </c>
      <c r="AA129" s="5">
        <f t="shared" si="13"/>
        <v>-138240000.00000015</v>
      </c>
      <c r="AB129" s="5">
        <f xml:space="preserve"> (X129 - X128) /1000/ (60/($F$10*360))</f>
        <v>-0.72000000000000064</v>
      </c>
      <c r="AC129" s="5">
        <f t="shared" si="14"/>
        <v>-5760.0000000000691</v>
      </c>
      <c r="AD129" s="1">
        <f t="shared" si="15"/>
        <v>-276480000.00000334</v>
      </c>
      <c r="AP129" s="2">
        <v>-55</v>
      </c>
      <c r="AQ129" s="2">
        <f t="shared" si="10"/>
        <v>18.147418093117324</v>
      </c>
      <c r="AR129" s="2">
        <v>0</v>
      </c>
      <c r="AS129" s="2">
        <v>0.52</v>
      </c>
    </row>
    <row r="130" spans="10:45" x14ac:dyDescent="0.2">
      <c r="J130" s="2">
        <v>-54</v>
      </c>
      <c r="K130" s="2">
        <f t="shared" si="8"/>
        <v>17.546312395378653</v>
      </c>
      <c r="L130" s="6">
        <f t="shared" si="9"/>
        <v>-14250.719102588335</v>
      </c>
      <c r="V130" s="2">
        <v>127</v>
      </c>
      <c r="W130" s="2">
        <v>0.65</v>
      </c>
      <c r="X130" s="2">
        <v>0.5</v>
      </c>
      <c r="Y130" s="5">
        <f t="shared" si="11"/>
        <v>0.72000000000000064</v>
      </c>
      <c r="Z130" s="5">
        <f t="shared" si="12"/>
        <v>11520.000000000011</v>
      </c>
      <c r="AA130" s="5">
        <f t="shared" si="13"/>
        <v>414720000.00000048</v>
      </c>
      <c r="AB130" s="5">
        <f xml:space="preserve"> (X130 - X129) /1000/ (60/($F$10*360))</f>
        <v>-0.48000000000000048</v>
      </c>
      <c r="AC130" s="5">
        <f t="shared" si="14"/>
        <v>5760.0000000000036</v>
      </c>
      <c r="AD130" s="1">
        <f t="shared" si="15"/>
        <v>276480000.00000173</v>
      </c>
      <c r="AP130" s="2">
        <v>-54</v>
      </c>
      <c r="AQ130" s="2">
        <f t="shared" si="10"/>
        <v>17.546312395378653</v>
      </c>
      <c r="AR130" s="2">
        <v>0</v>
      </c>
      <c r="AS130" s="2">
        <v>0.5</v>
      </c>
    </row>
    <row r="131" spans="10:45" x14ac:dyDescent="0.2">
      <c r="J131" s="2">
        <v>-53</v>
      </c>
      <c r="K131" s="2">
        <f t="shared" si="8"/>
        <v>16.952532432770806</v>
      </c>
      <c r="L131" s="6">
        <f t="shared" si="9"/>
        <v>-14070.316493503868</v>
      </c>
      <c r="V131" s="2">
        <v>128</v>
      </c>
      <c r="W131" s="2">
        <v>0.68</v>
      </c>
      <c r="X131" s="2">
        <v>0.48</v>
      </c>
      <c r="Y131" s="5">
        <f t="shared" si="11"/>
        <v>0.72000000000000064</v>
      </c>
      <c r="Z131" s="5">
        <f t="shared" si="12"/>
        <v>0</v>
      </c>
      <c r="AA131" s="5">
        <f t="shared" si="13"/>
        <v>-276480000.0000003</v>
      </c>
      <c r="AB131" s="5">
        <f xml:space="preserve"> (X131 - X130) /1000/ (60/($F$10*360))</f>
        <v>-0.48000000000000048</v>
      </c>
      <c r="AC131" s="5">
        <f t="shared" si="14"/>
        <v>0</v>
      </c>
      <c r="AD131" s="1">
        <f t="shared" si="15"/>
        <v>-138240000.00000009</v>
      </c>
      <c r="AP131" s="2">
        <v>-53</v>
      </c>
      <c r="AQ131" s="2">
        <f t="shared" si="10"/>
        <v>16.952532432770806</v>
      </c>
      <c r="AR131" s="2">
        <v>0</v>
      </c>
      <c r="AS131" s="2">
        <v>0.48</v>
      </c>
    </row>
    <row r="132" spans="10:45" x14ac:dyDescent="0.2">
      <c r="J132" s="2">
        <v>-52</v>
      </c>
      <c r="K132" s="2">
        <f t="shared" si="8"/>
        <v>16.366269245541478</v>
      </c>
      <c r="L132" s="6">
        <f t="shared" si="9"/>
        <v>-13885.382423182649</v>
      </c>
      <c r="V132" s="2">
        <v>129</v>
      </c>
      <c r="W132" s="2">
        <v>0.7</v>
      </c>
      <c r="X132" s="2">
        <v>0.46</v>
      </c>
      <c r="Y132" s="5">
        <f t="shared" si="11"/>
        <v>0.47999999999999776</v>
      </c>
      <c r="Z132" s="5">
        <f t="shared" si="12"/>
        <v>-5760.0000000000691</v>
      </c>
      <c r="AA132" s="5">
        <f t="shared" si="13"/>
        <v>-138240000.00000167</v>
      </c>
      <c r="AB132" s="5">
        <f xml:space="preserve"> (X132 - X131) /1000/ (60/($F$10*360))</f>
        <v>-0.47999999999999909</v>
      </c>
      <c r="AC132" s="5">
        <f t="shared" si="14"/>
        <v>3.3306690738754696E-11</v>
      </c>
      <c r="AD132" s="1">
        <f t="shared" si="15"/>
        <v>7.9936057773011271E-7</v>
      </c>
      <c r="AP132" s="2">
        <v>-52</v>
      </c>
      <c r="AQ132" s="2">
        <f t="shared" si="10"/>
        <v>16.366269245541478</v>
      </c>
      <c r="AR132" s="2">
        <v>0</v>
      </c>
      <c r="AS132" s="2">
        <v>0.46</v>
      </c>
    </row>
    <row r="133" spans="10:45" x14ac:dyDescent="0.2">
      <c r="J133" s="2">
        <v>-51</v>
      </c>
      <c r="K133" s="2">
        <f t="shared" ref="K133:K196" si="16" xml:space="preserve"> 41.55*(1 - COS(RADIANS(J133))) + 13.7*(1 - SQRT(1 - (4.155/13.7*SIN(RADIANS(J133)))^2))</f>
        <v>15.787711644575534</v>
      </c>
      <c r="L133" s="6">
        <f t="shared" ref="L133:L196" si="17" xml:space="preserve"> (K134 - K133) / (60/($F$10*360))</f>
        <v>-13695.972098282695</v>
      </c>
      <c r="V133" s="2">
        <v>130</v>
      </c>
      <c r="W133" s="2">
        <v>0.73</v>
      </c>
      <c r="X133" s="2">
        <v>0.44</v>
      </c>
      <c r="Y133" s="5">
        <f t="shared" si="11"/>
        <v>0.72000000000000064</v>
      </c>
      <c r="Z133" s="5">
        <f t="shared" si="12"/>
        <v>5760.0000000000691</v>
      </c>
      <c r="AA133" s="5">
        <f t="shared" si="13"/>
        <v>276480000.00000334</v>
      </c>
      <c r="AB133" s="5">
        <f xml:space="preserve"> (X133 - X132) /1000/ (60/($F$10*360))</f>
        <v>-0.48000000000000048</v>
      </c>
      <c r="AC133" s="5">
        <f t="shared" si="14"/>
        <v>-3.3306690738754696E-11</v>
      </c>
      <c r="AD133" s="1">
        <f t="shared" si="15"/>
        <v>-1.5987211554602254E-6</v>
      </c>
      <c r="AP133" s="2">
        <v>-51</v>
      </c>
      <c r="AQ133" s="2">
        <f t="shared" ref="AQ133:AQ196" si="18" xml:space="preserve"> 41.55*(1 - COS(RADIANS(J133))) + 13.7*(1 - SQRT(1 - (4.155/13.7*SIN(RADIANS(J133)))^2))</f>
        <v>15.787711644575534</v>
      </c>
      <c r="AR133" s="2">
        <v>0</v>
      </c>
      <c r="AS133" s="2">
        <v>0.44</v>
      </c>
    </row>
    <row r="134" spans="10:45" x14ac:dyDescent="0.2">
      <c r="J134" s="2">
        <v>-50</v>
      </c>
      <c r="K134" s="2">
        <f t="shared" si="16"/>
        <v>15.217046140480422</v>
      </c>
      <c r="L134" s="6">
        <f t="shared" si="17"/>
        <v>-13502.142408226036</v>
      </c>
      <c r="V134" s="2">
        <v>131</v>
      </c>
      <c r="W134" s="2">
        <v>0.77</v>
      </c>
      <c r="X134" s="2">
        <v>0.42</v>
      </c>
      <c r="Y134" s="5">
        <f t="shared" ref="Y134:Y197" si="19" xml:space="preserve"> (W134 - W133) /1000/ (60/($F$10*360))</f>
        <v>0.96000000000000096</v>
      </c>
      <c r="Z134" s="5">
        <f t="shared" ref="Z134:Z197" si="20" xml:space="preserve"> (Y134 - Y133) / (60/($F$10*360))</f>
        <v>5760.0000000000082</v>
      </c>
      <c r="AA134" s="5">
        <f t="shared" ref="AA134:AA197" si="21" xml:space="preserve"> (Z134 - Z133) / (60/($F$10*360))</f>
        <v>-1.4624674804508686E-6</v>
      </c>
      <c r="AB134" s="5">
        <f xml:space="preserve"> (X134 - X133) /1000/ (60/($F$10*360))</f>
        <v>-0.48000000000000048</v>
      </c>
      <c r="AC134" s="5">
        <f t="shared" si="14"/>
        <v>0</v>
      </c>
      <c r="AD134" s="1">
        <f t="shared" si="15"/>
        <v>7.9936057773011271E-7</v>
      </c>
      <c r="AP134" s="2">
        <v>-50</v>
      </c>
      <c r="AQ134" s="2">
        <f t="shared" si="18"/>
        <v>15.217046140480422</v>
      </c>
      <c r="AR134" s="2">
        <v>0</v>
      </c>
      <c r="AS134" s="2">
        <v>0.42</v>
      </c>
    </row>
    <row r="135" spans="10:45" x14ac:dyDescent="0.2">
      <c r="J135" s="2">
        <v>-49</v>
      </c>
      <c r="K135" s="2">
        <f t="shared" si="16"/>
        <v>14.654456873471004</v>
      </c>
      <c r="L135" s="6">
        <f t="shared" si="17"/>
        <v>-13303.951905050852</v>
      </c>
      <c r="V135" s="2">
        <v>132</v>
      </c>
      <c r="W135" s="2">
        <v>0.82</v>
      </c>
      <c r="X135" s="2">
        <v>0.4</v>
      </c>
      <c r="Y135" s="5">
        <f t="shared" si="19"/>
        <v>1.1999999999999984</v>
      </c>
      <c r="Z135" s="5">
        <f t="shared" si="20"/>
        <v>5759.9999999999391</v>
      </c>
      <c r="AA135" s="5">
        <f t="shared" si="21"/>
        <v>-1.6589183360338211E-6</v>
      </c>
      <c r="AB135" s="5">
        <f xml:space="preserve"> (X135 - X134) /1000/ (60/($F$10*360))</f>
        <v>-0.47999999999999909</v>
      </c>
      <c r="AC135" s="5">
        <f t="shared" si="14"/>
        <v>3.3306690738754696E-11</v>
      </c>
      <c r="AD135" s="1">
        <f t="shared" si="15"/>
        <v>7.9936057773011271E-7</v>
      </c>
      <c r="AP135" s="2">
        <v>-49</v>
      </c>
      <c r="AQ135" s="2">
        <f t="shared" si="18"/>
        <v>14.654456873471004</v>
      </c>
      <c r="AR135" s="2">
        <v>0</v>
      </c>
      <c r="AS135" s="2">
        <v>0.4</v>
      </c>
    </row>
    <row r="136" spans="10:45" x14ac:dyDescent="0.2">
      <c r="J136" s="2">
        <v>-48</v>
      </c>
      <c r="K136" s="2">
        <f t="shared" si="16"/>
        <v>14.100125544093885</v>
      </c>
      <c r="L136" s="6">
        <f t="shared" si="17"/>
        <v>-13101.460782334329</v>
      </c>
      <c r="V136" s="2">
        <v>133</v>
      </c>
      <c r="W136" s="2">
        <v>0.86</v>
      </c>
      <c r="X136" s="2">
        <v>0.39</v>
      </c>
      <c r="Y136" s="5">
        <f t="shared" si="19"/>
        <v>0.96000000000000096</v>
      </c>
      <c r="Z136" s="5">
        <f t="shared" si="20"/>
        <v>-5759.9999999999391</v>
      </c>
      <c r="AA136" s="5">
        <f t="shared" si="21"/>
        <v>-276479999.99999708</v>
      </c>
      <c r="AB136" s="5">
        <f xml:space="preserve"> (X136 - X135) /1000/ (60/($F$10*360))</f>
        <v>-0.24000000000000024</v>
      </c>
      <c r="AC136" s="5">
        <f t="shared" si="14"/>
        <v>5759.9999999999727</v>
      </c>
      <c r="AD136" s="1">
        <f t="shared" si="15"/>
        <v>138239999.99999854</v>
      </c>
      <c r="AP136" s="2">
        <v>-48</v>
      </c>
      <c r="AQ136" s="2">
        <f t="shared" si="18"/>
        <v>14.100125544093885</v>
      </c>
      <c r="AR136" s="2">
        <v>0</v>
      </c>
      <c r="AS136" s="2">
        <v>0.39</v>
      </c>
    </row>
    <row r="137" spans="10:45" x14ac:dyDescent="0.2">
      <c r="J137" s="2">
        <v>-47</v>
      </c>
      <c r="K137" s="2">
        <f t="shared" si="16"/>
        <v>13.554231344829955</v>
      </c>
      <c r="L137" s="6">
        <f t="shared" si="17"/>
        <v>-12894.73085321697</v>
      </c>
      <c r="V137" s="2">
        <v>134</v>
      </c>
      <c r="W137" s="2">
        <v>0.92</v>
      </c>
      <c r="X137" s="2">
        <v>0.38</v>
      </c>
      <c r="Y137" s="5">
        <f t="shared" si="19"/>
        <v>1.4400000000000013</v>
      </c>
      <c r="Z137" s="5">
        <f t="shared" si="20"/>
        <v>11520.000000000007</v>
      </c>
      <c r="AA137" s="5">
        <f t="shared" si="21"/>
        <v>414719999.99999869</v>
      </c>
      <c r="AB137" s="5">
        <f xml:space="preserve"> (X137 - X136) /1000/ (60/($F$10*360))</f>
        <v>-0.24000000000000024</v>
      </c>
      <c r="AC137" s="5">
        <f t="shared" si="14"/>
        <v>0</v>
      </c>
      <c r="AD137" s="1">
        <f t="shared" si="15"/>
        <v>-138239999.99999934</v>
      </c>
      <c r="AP137" s="2">
        <v>-47</v>
      </c>
      <c r="AQ137" s="2">
        <f t="shared" si="18"/>
        <v>13.554231344829955</v>
      </c>
      <c r="AR137" s="2">
        <v>0</v>
      </c>
      <c r="AS137" s="2">
        <v>0.38</v>
      </c>
    </row>
    <row r="138" spans="10:45" x14ac:dyDescent="0.2">
      <c r="J138" s="2">
        <v>-46</v>
      </c>
      <c r="K138" s="2">
        <f t="shared" si="16"/>
        <v>13.016950892612581</v>
      </c>
      <c r="L138" s="6">
        <f t="shared" si="17"/>
        <v>-12683.82552755564</v>
      </c>
      <c r="V138" s="2">
        <v>135</v>
      </c>
      <c r="W138" s="2">
        <v>0.98</v>
      </c>
      <c r="X138" s="2">
        <v>0.36</v>
      </c>
      <c r="Y138" s="5">
        <f t="shared" si="19"/>
        <v>1.4399999999999986</v>
      </c>
      <c r="Z138" s="5">
        <f t="shared" si="20"/>
        <v>-6.3948846218409017E-11</v>
      </c>
      <c r="AA138" s="5">
        <f t="shared" si="21"/>
        <v>-276480000.00000173</v>
      </c>
      <c r="AB138" s="5">
        <f xml:space="preserve"> (X138 - X137) /1000/ (60/($F$10*360))</f>
        <v>-0.48000000000000048</v>
      </c>
      <c r="AC138" s="5">
        <f t="shared" si="14"/>
        <v>-5760.0000000000064</v>
      </c>
      <c r="AD138" s="1">
        <f t="shared" si="15"/>
        <v>-138240000.00000015</v>
      </c>
      <c r="AP138" s="2">
        <v>-46</v>
      </c>
      <c r="AQ138" s="2">
        <f t="shared" si="18"/>
        <v>13.016950892612581</v>
      </c>
      <c r="AR138" s="2">
        <v>0</v>
      </c>
      <c r="AS138" s="2">
        <v>0.36</v>
      </c>
    </row>
    <row r="139" spans="10:45" x14ac:dyDescent="0.2">
      <c r="J139" s="2">
        <v>-45</v>
      </c>
      <c r="K139" s="2">
        <f t="shared" si="16"/>
        <v>12.488458162297762</v>
      </c>
      <c r="L139" s="6">
        <f t="shared" si="17"/>
        <v>-12468.809788241473</v>
      </c>
      <c r="V139" s="2">
        <v>136</v>
      </c>
      <c r="W139" s="2">
        <v>1.04</v>
      </c>
      <c r="X139" s="2">
        <v>0.34</v>
      </c>
      <c r="Y139" s="5">
        <f t="shared" si="19"/>
        <v>1.4400000000000013</v>
      </c>
      <c r="Z139" s="5">
        <f t="shared" si="20"/>
        <v>6.3948846218409017E-11</v>
      </c>
      <c r="AA139" s="5">
        <f t="shared" si="21"/>
        <v>3.0695446184836328E-6</v>
      </c>
      <c r="AB139" s="5">
        <f xml:space="preserve"> (X139 - X138) /1000/ (60/($F$10*360))</f>
        <v>-0.47999999999999909</v>
      </c>
      <c r="AC139" s="5">
        <f t="shared" si="14"/>
        <v>3.3306690738754696E-11</v>
      </c>
      <c r="AD139" s="1">
        <f t="shared" si="15"/>
        <v>138240000.00000095</v>
      </c>
      <c r="AP139" s="2">
        <v>-45</v>
      </c>
      <c r="AQ139" s="2">
        <f t="shared" si="18"/>
        <v>12.488458162297762</v>
      </c>
      <c r="AR139" s="2">
        <v>0</v>
      </c>
      <c r="AS139" s="2">
        <v>0.34</v>
      </c>
    </row>
    <row r="140" spans="10:45" x14ac:dyDescent="0.2">
      <c r="J140" s="2">
        <v>-44</v>
      </c>
      <c r="K140" s="2">
        <f t="shared" si="16"/>
        <v>11.968924421121034</v>
      </c>
      <c r="L140" s="6">
        <f t="shared" si="17"/>
        <v>-12249.750166709675</v>
      </c>
      <c r="V140" s="2">
        <v>137</v>
      </c>
      <c r="W140" s="2">
        <v>1.1200000000000001</v>
      </c>
      <c r="X140" s="2">
        <v>0.32</v>
      </c>
      <c r="Y140" s="5">
        <f t="shared" si="19"/>
        <v>1.9200000000000019</v>
      </c>
      <c r="Z140" s="5">
        <f t="shared" si="20"/>
        <v>11520.000000000016</v>
      </c>
      <c r="AA140" s="5">
        <f t="shared" si="21"/>
        <v>276479999.99999887</v>
      </c>
      <c r="AB140" s="5">
        <f xml:space="preserve"> (X140 - X139) /1000/ (60/($F$10*360))</f>
        <v>-0.48000000000000048</v>
      </c>
      <c r="AC140" s="5">
        <f t="shared" si="14"/>
        <v>-3.3306690738754696E-11</v>
      </c>
      <c r="AD140" s="1">
        <f t="shared" si="15"/>
        <v>-1.5987211554602254E-6</v>
      </c>
      <c r="AP140" s="2">
        <v>-44</v>
      </c>
      <c r="AQ140" s="2">
        <f t="shared" si="18"/>
        <v>11.968924421121034</v>
      </c>
      <c r="AR140" s="2">
        <v>0</v>
      </c>
      <c r="AS140" s="2">
        <v>0.32</v>
      </c>
    </row>
    <row r="141" spans="10:45" x14ac:dyDescent="0.2">
      <c r="J141" s="2">
        <v>-43</v>
      </c>
      <c r="K141" s="2">
        <f t="shared" si="16"/>
        <v>11.458518164174798</v>
      </c>
      <c r="L141" s="6">
        <f t="shared" si="17"/>
        <v>-12026.71471767458</v>
      </c>
      <c r="V141" s="2">
        <v>138</v>
      </c>
      <c r="W141" s="2">
        <v>1.21</v>
      </c>
      <c r="X141" s="2">
        <v>0.31</v>
      </c>
      <c r="Y141" s="5">
        <f t="shared" si="19"/>
        <v>2.1599999999999966</v>
      </c>
      <c r="Z141" s="5">
        <f t="shared" si="20"/>
        <v>5759.9999999998718</v>
      </c>
      <c r="AA141" s="5">
        <f t="shared" si="21"/>
        <v>-138240000.00000349</v>
      </c>
      <c r="AB141" s="5">
        <f xml:space="preserve"> (X141 - X140) /1000/ (60/($F$10*360))</f>
        <v>-0.24000000000000024</v>
      </c>
      <c r="AC141" s="5">
        <f t="shared" si="14"/>
        <v>5760.0000000000064</v>
      </c>
      <c r="AD141" s="1">
        <f t="shared" si="15"/>
        <v>138240000.00000095</v>
      </c>
      <c r="AP141" s="2">
        <v>-43</v>
      </c>
      <c r="AQ141" s="2">
        <f t="shared" si="18"/>
        <v>11.458518164174798</v>
      </c>
      <c r="AR141" s="2">
        <v>0</v>
      </c>
      <c r="AS141" s="2">
        <v>0.31</v>
      </c>
    </row>
    <row r="142" spans="10:45" x14ac:dyDescent="0.2">
      <c r="J142" s="2">
        <v>-42</v>
      </c>
      <c r="K142" s="2">
        <f t="shared" si="16"/>
        <v>10.957405050938357</v>
      </c>
      <c r="L142" s="6">
        <f t="shared" si="17"/>
        <v>-11799.772993119092</v>
      </c>
      <c r="V142" s="2">
        <v>139</v>
      </c>
      <c r="W142" s="2">
        <v>1.29</v>
      </c>
      <c r="X142" s="2">
        <v>0.28999999999999998</v>
      </c>
      <c r="Y142" s="5">
        <f t="shared" si="19"/>
        <v>1.9200000000000019</v>
      </c>
      <c r="Z142" s="5">
        <f t="shared" si="20"/>
        <v>-5759.9999999998718</v>
      </c>
      <c r="AA142" s="5">
        <f t="shared" si="21"/>
        <v>-276479999.99999386</v>
      </c>
      <c r="AB142" s="5">
        <f xml:space="preserve"> (X142 - X141) /1000/ (60/($F$10*360))</f>
        <v>-0.48000000000000048</v>
      </c>
      <c r="AC142" s="5">
        <f t="shared" si="14"/>
        <v>-5760.0000000000064</v>
      </c>
      <c r="AD142" s="1">
        <f t="shared" si="15"/>
        <v>-276480000.0000003</v>
      </c>
      <c r="AP142" s="2">
        <v>-42</v>
      </c>
      <c r="AQ142" s="2">
        <f t="shared" si="18"/>
        <v>10.957405050938357</v>
      </c>
      <c r="AR142" s="2">
        <v>0</v>
      </c>
      <c r="AS142" s="2">
        <v>0.28999999999999998</v>
      </c>
    </row>
    <row r="143" spans="10:45" x14ac:dyDescent="0.2">
      <c r="J143" s="2">
        <v>-41</v>
      </c>
      <c r="K143" s="2">
        <f t="shared" si="16"/>
        <v>10.465747842891728</v>
      </c>
      <c r="L143" s="6">
        <f t="shared" si="17"/>
        <v>-11568.996015572766</v>
      </c>
      <c r="V143" s="2">
        <v>140</v>
      </c>
      <c r="W143" s="2">
        <v>1.36</v>
      </c>
      <c r="X143" s="2">
        <v>0.28000000000000003</v>
      </c>
      <c r="Y143" s="5">
        <f t="shared" si="19"/>
        <v>1.6800000000000015</v>
      </c>
      <c r="Z143" s="5">
        <f t="shared" si="20"/>
        <v>-5760.0000000000109</v>
      </c>
      <c r="AA143" s="5">
        <f t="shared" si="21"/>
        <v>-3.3396645449101925E-6</v>
      </c>
      <c r="AB143" s="5">
        <f xml:space="preserve"> (X143 - X142) /1000/ (60/($F$10*360))</f>
        <v>-0.23999999999999888</v>
      </c>
      <c r="AC143" s="5">
        <f t="shared" si="14"/>
        <v>5760.0000000000382</v>
      </c>
      <c r="AD143" s="1">
        <f t="shared" si="15"/>
        <v>276480000.00000107</v>
      </c>
      <c r="AP143" s="2">
        <v>-41</v>
      </c>
      <c r="AQ143" s="2">
        <f t="shared" si="18"/>
        <v>10.465747842891728</v>
      </c>
      <c r="AR143" s="2">
        <v>0</v>
      </c>
      <c r="AS143" s="2">
        <v>0.28000000000000003</v>
      </c>
    </row>
    <row r="144" spans="10:45" x14ac:dyDescent="0.2">
      <c r="J144" s="2">
        <v>-40</v>
      </c>
      <c r="K144" s="2">
        <f t="shared" si="16"/>
        <v>9.9837063422428631</v>
      </c>
      <c r="L144" s="6">
        <f t="shared" si="17"/>
        <v>-11334.456250707079</v>
      </c>
      <c r="V144" s="2">
        <v>141</v>
      </c>
      <c r="W144" s="2">
        <v>1.44</v>
      </c>
      <c r="X144" s="2">
        <v>0.26</v>
      </c>
      <c r="Y144" s="5">
        <f t="shared" si="19"/>
        <v>1.9199999999999964</v>
      </c>
      <c r="Z144" s="5">
        <f t="shared" si="20"/>
        <v>5759.9999999998772</v>
      </c>
      <c r="AA144" s="5">
        <f t="shared" si="21"/>
        <v>276479999.99999732</v>
      </c>
      <c r="AB144" s="5">
        <f xml:space="preserve"> (X144 - X143) /1000/ (60/($F$10*360))</f>
        <v>-0.48000000000000048</v>
      </c>
      <c r="AC144" s="5">
        <f t="shared" si="14"/>
        <v>-5760.0000000000382</v>
      </c>
      <c r="AD144" s="1">
        <f t="shared" si="15"/>
        <v>-276480000.00000185</v>
      </c>
      <c r="AP144" s="2">
        <v>-40</v>
      </c>
      <c r="AQ144" s="2">
        <f t="shared" si="18"/>
        <v>9.9837063422428631</v>
      </c>
      <c r="AR144" s="2">
        <v>0</v>
      </c>
      <c r="AS144" s="2">
        <v>0.26</v>
      </c>
    </row>
    <row r="145" spans="10:45" x14ac:dyDescent="0.2">
      <c r="J145" s="2">
        <v>-39</v>
      </c>
      <c r="K145" s="2">
        <f t="shared" si="16"/>
        <v>9.5114373317967349</v>
      </c>
      <c r="L145" s="6">
        <f t="shared" si="17"/>
        <v>-11096.227579276047</v>
      </c>
      <c r="V145" s="2">
        <v>142</v>
      </c>
      <c r="W145" s="2">
        <v>1.54</v>
      </c>
      <c r="X145" s="2">
        <v>0.24</v>
      </c>
      <c r="Y145" s="5">
        <f t="shared" si="19"/>
        <v>2.4000000000000021</v>
      </c>
      <c r="Z145" s="5">
        <f t="shared" si="20"/>
        <v>11520.000000000138</v>
      </c>
      <c r="AA145" s="5">
        <f t="shared" si="21"/>
        <v>138240000.00000626</v>
      </c>
      <c r="AB145" s="5">
        <f xml:space="preserve"> (X145 - X144) /1000/ (60/($F$10*360))</f>
        <v>-0.48000000000000048</v>
      </c>
      <c r="AC145" s="5">
        <f t="shared" si="14"/>
        <v>0</v>
      </c>
      <c r="AD145" s="1">
        <f t="shared" si="15"/>
        <v>138240000.00000092</v>
      </c>
      <c r="AP145" s="2">
        <v>-39</v>
      </c>
      <c r="AQ145" s="2">
        <f t="shared" si="18"/>
        <v>9.5114373317967349</v>
      </c>
      <c r="AR145" s="2">
        <v>0</v>
      </c>
      <c r="AS145" s="2">
        <v>0.24</v>
      </c>
    </row>
    <row r="146" spans="10:45" x14ac:dyDescent="0.2">
      <c r="J146" s="2">
        <v>-38</v>
      </c>
      <c r="K146" s="2">
        <f t="shared" si="16"/>
        <v>9.0490945159935663</v>
      </c>
      <c r="L146" s="6">
        <f t="shared" si="17"/>
        <v>-10854.385268439046</v>
      </c>
      <c r="V146" s="2">
        <v>143</v>
      </c>
      <c r="W146" s="2">
        <v>1.64</v>
      </c>
      <c r="X146" s="2">
        <v>0.23</v>
      </c>
      <c r="Y146" s="5">
        <f t="shared" si="19"/>
        <v>2.3999999999999968</v>
      </c>
      <c r="Z146" s="5">
        <f t="shared" si="20"/>
        <v>-1.2789769243681803E-10</v>
      </c>
      <c r="AA146" s="5">
        <f t="shared" si="21"/>
        <v>-276480000.00000638</v>
      </c>
      <c r="AB146" s="5">
        <f xml:space="preserve"> (X146 - X145) /1000/ (60/($F$10*360))</f>
        <v>-0.23999999999999955</v>
      </c>
      <c r="AC146" s="5">
        <f t="shared" si="14"/>
        <v>5760.0000000000227</v>
      </c>
      <c r="AD146" s="1">
        <f t="shared" si="15"/>
        <v>138240000.00000054</v>
      </c>
      <c r="AP146" s="2">
        <v>-38</v>
      </c>
      <c r="AQ146" s="2">
        <f t="shared" si="18"/>
        <v>9.0490945159935663</v>
      </c>
      <c r="AR146" s="2">
        <v>0</v>
      </c>
      <c r="AS146" s="2">
        <v>0.23</v>
      </c>
    </row>
    <row r="147" spans="10:45" x14ac:dyDescent="0.2">
      <c r="J147" s="2">
        <v>-37</v>
      </c>
      <c r="K147" s="2">
        <f t="shared" si="16"/>
        <v>8.5968284631419394</v>
      </c>
      <c r="L147" s="6">
        <f t="shared" si="17"/>
        <v>-10609.005942485326</v>
      </c>
      <c r="V147" s="2">
        <v>144</v>
      </c>
      <c r="W147" s="2">
        <v>1.75</v>
      </c>
      <c r="X147" s="2">
        <v>0.21</v>
      </c>
      <c r="Y147" s="5">
        <f t="shared" si="19"/>
        <v>2.6400000000000023</v>
      </c>
      <c r="Z147" s="5">
        <f t="shared" si="20"/>
        <v>5760.0000000001328</v>
      </c>
      <c r="AA147" s="5">
        <f t="shared" si="21"/>
        <v>138240000.00000626</v>
      </c>
      <c r="AB147" s="5">
        <f xml:space="preserve"> (X147 - X146) /1000/ (60/($F$10*360))</f>
        <v>-0.48000000000000048</v>
      </c>
      <c r="AC147" s="5">
        <f t="shared" si="14"/>
        <v>-5760.0000000000227</v>
      </c>
      <c r="AD147" s="1">
        <f t="shared" si="15"/>
        <v>-276480000.00000107</v>
      </c>
      <c r="AP147" s="2">
        <v>-37</v>
      </c>
      <c r="AQ147" s="2">
        <f t="shared" si="18"/>
        <v>8.5968284631419394</v>
      </c>
      <c r="AR147" s="2">
        <v>0</v>
      </c>
      <c r="AS147" s="2">
        <v>0.21</v>
      </c>
    </row>
    <row r="148" spans="10:45" x14ac:dyDescent="0.2">
      <c r="J148" s="2">
        <v>-36</v>
      </c>
      <c r="K148" s="2">
        <f t="shared" si="16"/>
        <v>8.1547865488717175</v>
      </c>
      <c r="L148" s="6">
        <f t="shared" si="17"/>
        <v>-10360.167552998995</v>
      </c>
      <c r="V148" s="2">
        <v>145</v>
      </c>
      <c r="W148" s="2">
        <v>1.86</v>
      </c>
      <c r="X148" s="2">
        <v>0.19</v>
      </c>
      <c r="Y148" s="5">
        <f t="shared" si="19"/>
        <v>2.6400000000000023</v>
      </c>
      <c r="Z148" s="5">
        <f t="shared" si="20"/>
        <v>0</v>
      </c>
      <c r="AA148" s="5">
        <f t="shared" si="21"/>
        <v>-138240000.00000319</v>
      </c>
      <c r="AB148" s="5">
        <f xml:space="preserve"> (X148 - X147) /1000/ (60/($F$10*360))</f>
        <v>-0.47999999999999982</v>
      </c>
      <c r="AC148" s="5">
        <f t="shared" si="14"/>
        <v>1.5987211554602254E-11</v>
      </c>
      <c r="AD148" s="1">
        <f t="shared" si="15"/>
        <v>138240000.00000095</v>
      </c>
      <c r="AP148" s="2">
        <v>-36</v>
      </c>
      <c r="AQ148" s="2">
        <f t="shared" si="18"/>
        <v>8.1547865488717175</v>
      </c>
      <c r="AR148" s="2">
        <v>0</v>
      </c>
      <c r="AS148" s="2">
        <v>0.19</v>
      </c>
    </row>
    <row r="149" spans="10:45" x14ac:dyDescent="0.2">
      <c r="J149" s="2">
        <v>-35</v>
      </c>
      <c r="K149" s="2">
        <f t="shared" si="16"/>
        <v>7.7231129008300927</v>
      </c>
      <c r="L149" s="6">
        <f t="shared" si="17"/>
        <v>-10107.949348485263</v>
      </c>
      <c r="V149" s="2">
        <v>146</v>
      </c>
      <c r="W149" s="2">
        <v>1.98</v>
      </c>
      <c r="X149" s="2">
        <v>0.18</v>
      </c>
      <c r="Y149" s="5">
        <f t="shared" si="19"/>
        <v>2.8799999999999972</v>
      </c>
      <c r="Z149" s="5">
        <f t="shared" si="20"/>
        <v>5759.9999999998772</v>
      </c>
      <c r="AA149" s="5">
        <f t="shared" si="21"/>
        <v>138239999.99999705</v>
      </c>
      <c r="AB149" s="5">
        <f xml:space="preserve"> (X149 - X148) /1000/ (60/($F$10*360))</f>
        <v>-0.24000000000000024</v>
      </c>
      <c r="AC149" s="5">
        <f t="shared" si="14"/>
        <v>5759.99999999999</v>
      </c>
      <c r="AD149" s="1">
        <f t="shared" si="15"/>
        <v>138239999.99999937</v>
      </c>
      <c r="AP149" s="2">
        <v>-35</v>
      </c>
      <c r="AQ149" s="2">
        <f t="shared" si="18"/>
        <v>7.7231129008300927</v>
      </c>
      <c r="AR149" s="2">
        <v>0</v>
      </c>
      <c r="AS149" s="2">
        <v>0.18</v>
      </c>
    </row>
    <row r="150" spans="10:45" x14ac:dyDescent="0.2">
      <c r="J150" s="2">
        <v>-34</v>
      </c>
      <c r="K150" s="2">
        <f t="shared" si="16"/>
        <v>7.3019483446432067</v>
      </c>
      <c r="L150" s="6">
        <f t="shared" si="17"/>
        <v>-9852.4318434891356</v>
      </c>
      <c r="V150" s="2">
        <v>147</v>
      </c>
      <c r="W150" s="2">
        <v>2.1</v>
      </c>
      <c r="X150" s="2">
        <v>0.16</v>
      </c>
      <c r="Y150" s="5">
        <f t="shared" si="19"/>
        <v>2.8800000000000026</v>
      </c>
      <c r="Z150" s="5">
        <f t="shared" si="20"/>
        <v>1.2789769243681803E-10</v>
      </c>
      <c r="AA150" s="5">
        <f t="shared" si="21"/>
        <v>-138239999.99999398</v>
      </c>
      <c r="AB150" s="5">
        <f xml:space="preserve"> (X150 - X149) /1000/ (60/($F$10*360))</f>
        <v>-0.47999999999999982</v>
      </c>
      <c r="AC150" s="5">
        <f t="shared" si="14"/>
        <v>-5759.99999999999</v>
      </c>
      <c r="AD150" s="1">
        <f t="shared" si="15"/>
        <v>-276479999.99999952</v>
      </c>
      <c r="AP150" s="2">
        <v>-34</v>
      </c>
      <c r="AQ150" s="2">
        <f t="shared" si="18"/>
        <v>7.3019483446432067</v>
      </c>
      <c r="AR150" s="2">
        <v>0</v>
      </c>
      <c r="AS150" s="2">
        <v>0.16</v>
      </c>
    </row>
    <row r="151" spans="10:45" x14ac:dyDescent="0.2">
      <c r="J151" s="2">
        <v>-33</v>
      </c>
      <c r="K151" s="2">
        <f t="shared" si="16"/>
        <v>6.8914303511644928</v>
      </c>
      <c r="L151" s="6">
        <f t="shared" si="17"/>
        <v>-9593.6967872307196</v>
      </c>
      <c r="V151" s="2">
        <v>148</v>
      </c>
      <c r="W151" s="2">
        <v>2.2200000000000002</v>
      </c>
      <c r="X151" s="2">
        <v>0.14000000000000001</v>
      </c>
      <c r="Y151" s="5">
        <f t="shared" si="19"/>
        <v>2.8800000000000026</v>
      </c>
      <c r="Z151" s="5">
        <f t="shared" si="20"/>
        <v>0</v>
      </c>
      <c r="AA151" s="5">
        <f t="shared" si="21"/>
        <v>-3.0695446184836328E-6</v>
      </c>
      <c r="AB151" s="5">
        <f xml:space="preserve"> (X151 - X150) /1000/ (60/($F$10*360))</f>
        <v>-0.47999999999999982</v>
      </c>
      <c r="AC151" s="5">
        <f t="shared" si="14"/>
        <v>0</v>
      </c>
      <c r="AD151" s="1">
        <f t="shared" si="15"/>
        <v>138239999.99999976</v>
      </c>
      <c r="AP151" s="2">
        <v>-33</v>
      </c>
      <c r="AQ151" s="2">
        <f t="shared" si="18"/>
        <v>6.8914303511644928</v>
      </c>
      <c r="AR151" s="2">
        <v>0</v>
      </c>
      <c r="AS151" s="2">
        <v>0.14000000000000001</v>
      </c>
    </row>
    <row r="152" spans="10:45" x14ac:dyDescent="0.2">
      <c r="J152" s="2">
        <v>-32</v>
      </c>
      <c r="K152" s="2">
        <f t="shared" si="16"/>
        <v>6.4916929850298795</v>
      </c>
      <c r="L152" s="6">
        <f t="shared" si="17"/>
        <v>-9331.8271317871368</v>
      </c>
      <c r="V152" s="2">
        <v>149</v>
      </c>
      <c r="W152" s="2">
        <v>2.3199999999999998</v>
      </c>
      <c r="X152" s="2">
        <v>0.12</v>
      </c>
      <c r="Y152" s="5">
        <f t="shared" si="19"/>
        <v>2.3999999999999915</v>
      </c>
      <c r="Z152" s="5">
        <f t="shared" si="20"/>
        <v>-11520.000000000266</v>
      </c>
      <c r="AA152" s="5">
        <f t="shared" si="21"/>
        <v>-276480000.00000638</v>
      </c>
      <c r="AB152" s="5">
        <f xml:space="preserve"> (X152 - X151) /1000/ (60/($F$10*360))</f>
        <v>-0.48000000000000048</v>
      </c>
      <c r="AC152" s="5">
        <f t="shared" si="14"/>
        <v>-1.5987211554602254E-11</v>
      </c>
      <c r="AD152" s="1">
        <f t="shared" si="15"/>
        <v>-3.836930773104541E-7</v>
      </c>
      <c r="AP152" s="2">
        <v>-32</v>
      </c>
      <c r="AQ152" s="2">
        <f t="shared" si="18"/>
        <v>6.4916929850298795</v>
      </c>
      <c r="AR152" s="2">
        <v>0</v>
      </c>
      <c r="AS152" s="2">
        <v>0.12</v>
      </c>
    </row>
    <row r="153" spans="10:45" x14ac:dyDescent="0.2">
      <c r="J153" s="2">
        <v>-31</v>
      </c>
      <c r="K153" s="2">
        <f t="shared" si="16"/>
        <v>6.1028668545387488</v>
      </c>
      <c r="L153" s="6">
        <f t="shared" si="17"/>
        <v>-9066.9069998404339</v>
      </c>
      <c r="V153" s="2">
        <v>150</v>
      </c>
      <c r="W153" s="2">
        <v>2.46</v>
      </c>
      <c r="X153" s="2">
        <v>0.11</v>
      </c>
      <c r="Y153" s="5">
        <f t="shared" si="19"/>
        <v>3.360000000000003</v>
      </c>
      <c r="Z153" s="5">
        <f t="shared" si="20"/>
        <v>23040.000000000276</v>
      </c>
      <c r="AA153" s="5">
        <f t="shared" si="21"/>
        <v>829440000.00001299</v>
      </c>
      <c r="AB153" s="5">
        <f xml:space="preserve"> (X153 - X152) /1000/ (60/($F$10*360))</f>
        <v>-0.23999999999999991</v>
      </c>
      <c r="AC153" s="5">
        <f t="shared" si="14"/>
        <v>5760.0000000000136</v>
      </c>
      <c r="AD153" s="1">
        <f t="shared" si="15"/>
        <v>138240000.00000072</v>
      </c>
      <c r="AP153" s="2">
        <v>-31</v>
      </c>
      <c r="AQ153" s="2">
        <f t="shared" si="18"/>
        <v>6.1028668545387488</v>
      </c>
      <c r="AR153" s="2">
        <v>0</v>
      </c>
      <c r="AS153" s="2">
        <v>0.11</v>
      </c>
    </row>
    <row r="154" spans="10:45" x14ac:dyDescent="0.2">
      <c r="J154" s="2">
        <v>-30</v>
      </c>
      <c r="K154" s="2">
        <f t="shared" si="16"/>
        <v>5.7250790628787307</v>
      </c>
      <c r="L154" s="6">
        <f t="shared" si="17"/>
        <v>-8799.0216520206141</v>
      </c>
      <c r="V154" s="2">
        <v>151</v>
      </c>
      <c r="W154" s="2">
        <v>2.68</v>
      </c>
      <c r="X154" s="2">
        <v>0.1</v>
      </c>
      <c r="Y154" s="5">
        <f t="shared" si="19"/>
        <v>5.2800000000000047</v>
      </c>
      <c r="Z154" s="5">
        <f t="shared" si="20"/>
        <v>46080.000000000044</v>
      </c>
      <c r="AA154" s="5">
        <f t="shared" si="21"/>
        <v>552959999.9999944</v>
      </c>
      <c r="AB154" s="5">
        <f xml:space="preserve"> (X154 - X153) /1000/ (60/($F$10*360))</f>
        <v>-0.23999999999999991</v>
      </c>
      <c r="AC154" s="5">
        <f t="shared" si="14"/>
        <v>0</v>
      </c>
      <c r="AD154" s="1">
        <f t="shared" si="15"/>
        <v>-138240000.00000033</v>
      </c>
      <c r="AP154" s="2">
        <v>-30</v>
      </c>
      <c r="AQ154" s="2">
        <f t="shared" si="18"/>
        <v>5.7250790628787307</v>
      </c>
      <c r="AR154" s="2">
        <v>0</v>
      </c>
      <c r="AS154" s="2">
        <v>0.1</v>
      </c>
    </row>
    <row r="155" spans="10:45" x14ac:dyDescent="0.2">
      <c r="J155" s="2">
        <v>-29</v>
      </c>
      <c r="K155" s="2">
        <f t="shared" si="16"/>
        <v>5.3584531607112051</v>
      </c>
      <c r="L155" s="6">
        <f t="shared" si="17"/>
        <v>-8528.2574538655645</v>
      </c>
      <c r="V155" s="2">
        <v>152</v>
      </c>
      <c r="W155" s="2">
        <v>2.79</v>
      </c>
      <c r="X155" s="2">
        <v>0.08</v>
      </c>
      <c r="Y155" s="5">
        <f t="shared" si="19"/>
        <v>2.6399999999999975</v>
      </c>
      <c r="Z155" s="5">
        <f t="shared" si="20"/>
        <v>-63360.000000000175</v>
      </c>
      <c r="AA155" s="5">
        <f t="shared" si="21"/>
        <v>-2626560000.0000052</v>
      </c>
      <c r="AB155" s="5">
        <f xml:space="preserve"> (X155 - X154) /1000/ (60/($F$10*360))</f>
        <v>-0.48000000000000015</v>
      </c>
      <c r="AC155" s="5">
        <f t="shared" si="14"/>
        <v>-5760.0000000000064</v>
      </c>
      <c r="AD155" s="1">
        <f t="shared" si="15"/>
        <v>-138240000.00000015</v>
      </c>
      <c r="AP155" s="2">
        <v>-29</v>
      </c>
      <c r="AQ155" s="2">
        <f t="shared" si="18"/>
        <v>5.3584531607112051</v>
      </c>
      <c r="AR155" s="2">
        <v>0</v>
      </c>
      <c r="AS155" s="2">
        <v>0.08</v>
      </c>
    </row>
    <row r="156" spans="10:45" x14ac:dyDescent="0.2">
      <c r="J156" s="2">
        <v>-28</v>
      </c>
      <c r="K156" s="2">
        <f t="shared" si="16"/>
        <v>5.0031091001334733</v>
      </c>
      <c r="L156" s="6">
        <f t="shared" si="17"/>
        <v>-8254.7018424172547</v>
      </c>
      <c r="V156" s="2">
        <v>153</v>
      </c>
      <c r="W156" s="2">
        <v>2.98</v>
      </c>
      <c r="X156" s="2">
        <v>7.0000000000000007E-2</v>
      </c>
      <c r="Y156" s="5">
        <f t="shared" si="19"/>
        <v>4.5599999999999987</v>
      </c>
      <c r="Z156" s="5">
        <f t="shared" si="20"/>
        <v>46080.000000000029</v>
      </c>
      <c r="AA156" s="5">
        <f t="shared" si="21"/>
        <v>2626560000.0000048</v>
      </c>
      <c r="AB156" s="5">
        <f xml:space="preserve"> (X156 - X155) /1000/ (60/($F$10*360))</f>
        <v>-0.23999999999999991</v>
      </c>
      <c r="AC156" s="5">
        <f t="shared" si="14"/>
        <v>5760.0000000000064</v>
      </c>
      <c r="AD156" s="1">
        <f t="shared" si="15"/>
        <v>276480000.0000003</v>
      </c>
      <c r="AP156" s="2">
        <v>-28</v>
      </c>
      <c r="AQ156" s="2">
        <f t="shared" si="18"/>
        <v>5.0031091001334733</v>
      </c>
      <c r="AR156" s="2">
        <v>0</v>
      </c>
      <c r="AS156" s="2">
        <v>7.0000000000000007E-2</v>
      </c>
    </row>
    <row r="157" spans="10:45" x14ac:dyDescent="0.2">
      <c r="J157" s="2">
        <v>-27</v>
      </c>
      <c r="K157" s="2">
        <f t="shared" si="16"/>
        <v>4.6591631900327544</v>
      </c>
      <c r="L157" s="6">
        <f t="shared" si="17"/>
        <v>-7978.4432924836465</v>
      </c>
      <c r="V157" s="2">
        <v>154</v>
      </c>
      <c r="W157" s="2">
        <v>3.09</v>
      </c>
      <c r="X157" s="2">
        <v>7.0000000000000007E-2</v>
      </c>
      <c r="Y157" s="5">
        <f t="shared" si="19"/>
        <v>2.6399999999999975</v>
      </c>
      <c r="Z157" s="5">
        <f t="shared" si="20"/>
        <v>-46080.000000000029</v>
      </c>
      <c r="AA157" s="5">
        <f t="shared" si="21"/>
        <v>-2211840000.0000014</v>
      </c>
      <c r="AB157" s="5">
        <f xml:space="preserve"> (X157 - X156) /1000/ (60/($F$10*360))</f>
        <v>0</v>
      </c>
      <c r="AC157" s="5">
        <f t="shared" si="14"/>
        <v>5759.9999999999982</v>
      </c>
      <c r="AD157" s="1">
        <f t="shared" si="15"/>
        <v>-1.964508555829525E-7</v>
      </c>
      <c r="AP157" s="2">
        <v>-27</v>
      </c>
      <c r="AQ157" s="2">
        <f t="shared" si="18"/>
        <v>4.6591631900327544</v>
      </c>
      <c r="AR157" s="2">
        <v>0</v>
      </c>
      <c r="AS157" s="2">
        <v>7.0000000000000007E-2</v>
      </c>
    </row>
    <row r="158" spans="10:45" x14ac:dyDescent="0.2">
      <c r="J158" s="2">
        <v>-26</v>
      </c>
      <c r="K158" s="2">
        <f t="shared" si="16"/>
        <v>4.3267280528459358</v>
      </c>
      <c r="L158" s="6">
        <f t="shared" si="17"/>
        <v>-7699.5712825772744</v>
      </c>
      <c r="V158" s="2">
        <v>155</v>
      </c>
      <c r="W158" s="2">
        <v>3.27</v>
      </c>
      <c r="X158" s="2">
        <v>0.06</v>
      </c>
      <c r="Y158" s="5">
        <f t="shared" si="19"/>
        <v>4.3200000000000038</v>
      </c>
      <c r="Z158" s="5">
        <f t="shared" si="20"/>
        <v>40320.000000000153</v>
      </c>
      <c r="AA158" s="5">
        <f t="shared" si="21"/>
        <v>2073600000.0000043</v>
      </c>
      <c r="AB158" s="5">
        <f xml:space="preserve"> (X158 - X157) /1000/ (60/($F$10*360))</f>
        <v>-0.24000000000000024</v>
      </c>
      <c r="AC158" s="5">
        <f t="shared" si="14"/>
        <v>-5760.0000000000064</v>
      </c>
      <c r="AD158" s="1">
        <f t="shared" si="15"/>
        <v>-276480000.00000012</v>
      </c>
      <c r="AP158" s="2">
        <v>-26</v>
      </c>
      <c r="AQ158" s="2">
        <f t="shared" si="18"/>
        <v>4.3267280528459358</v>
      </c>
      <c r="AR158" s="2">
        <v>0</v>
      </c>
      <c r="AS158" s="2">
        <v>0.06</v>
      </c>
    </row>
    <row r="159" spans="10:45" x14ac:dyDescent="0.2">
      <c r="J159" s="2">
        <v>-25</v>
      </c>
      <c r="K159" s="2">
        <f t="shared" si="16"/>
        <v>4.0059125827385493</v>
      </c>
      <c r="L159" s="6">
        <f t="shared" si="17"/>
        <v>-7418.1762605592003</v>
      </c>
      <c r="V159" s="2">
        <v>156</v>
      </c>
      <c r="W159" s="2">
        <v>3.46</v>
      </c>
      <c r="X159" s="2">
        <v>0.05</v>
      </c>
      <c r="Y159" s="5">
        <f t="shared" si="19"/>
        <v>4.5599999999999987</v>
      </c>
      <c r="Z159" s="5">
        <f t="shared" si="20"/>
        <v>5759.9999999998772</v>
      </c>
      <c r="AA159" s="5">
        <f t="shared" si="21"/>
        <v>-829440000.00000668</v>
      </c>
      <c r="AB159" s="5">
        <f xml:space="preserve"> (X159 - X158) /1000/ (60/($F$10*360))</f>
        <v>-0.23999999999999991</v>
      </c>
      <c r="AC159" s="5">
        <f t="shared" si="14"/>
        <v>7.9936057773011271E-12</v>
      </c>
      <c r="AD159" s="1">
        <f t="shared" si="15"/>
        <v>138240000.00000036</v>
      </c>
      <c r="AP159" s="2">
        <v>-25</v>
      </c>
      <c r="AQ159" s="2">
        <f t="shared" si="18"/>
        <v>4.0059125827385493</v>
      </c>
      <c r="AR159" s="2">
        <v>0</v>
      </c>
      <c r="AS159" s="2">
        <v>0.05</v>
      </c>
    </row>
    <row r="160" spans="10:45" x14ac:dyDescent="0.2">
      <c r="J160" s="2">
        <v>-24</v>
      </c>
      <c r="K160" s="2">
        <f t="shared" si="16"/>
        <v>3.6968219052152493</v>
      </c>
      <c r="L160" s="6">
        <f t="shared" si="17"/>
        <v>-7134.3496090009394</v>
      </c>
      <c r="V160" s="2">
        <v>157</v>
      </c>
      <c r="W160" s="2">
        <v>3.63</v>
      </c>
      <c r="X160" s="2">
        <v>0.05</v>
      </c>
      <c r="Y160" s="5">
        <f t="shared" si="19"/>
        <v>4.0799999999999983</v>
      </c>
      <c r="Z160" s="5">
        <f t="shared" si="20"/>
        <v>-11520.000000000011</v>
      </c>
      <c r="AA160" s="5">
        <f t="shared" si="21"/>
        <v>-414719999.99999732</v>
      </c>
      <c r="AB160" s="5">
        <f xml:space="preserve"> (X160 - X159) /1000/ (60/($F$10*360))</f>
        <v>0</v>
      </c>
      <c r="AC160" s="5">
        <f t="shared" si="14"/>
        <v>5759.9999999999982</v>
      </c>
      <c r="AD160" s="1">
        <f t="shared" si="15"/>
        <v>138239999.99999976</v>
      </c>
      <c r="AP160" s="2">
        <v>-24</v>
      </c>
      <c r="AQ160" s="2">
        <f t="shared" si="18"/>
        <v>3.6968219052152493</v>
      </c>
      <c r="AR160" s="2">
        <v>0</v>
      </c>
      <c r="AS160" s="2">
        <v>0.05</v>
      </c>
    </row>
    <row r="161" spans="10:45" x14ac:dyDescent="0.2">
      <c r="J161" s="2">
        <v>-23</v>
      </c>
      <c r="K161" s="2">
        <f t="shared" si="16"/>
        <v>3.3995573381735436</v>
      </c>
      <c r="L161" s="6">
        <f t="shared" si="17"/>
        <v>-6848.1836102865936</v>
      </c>
      <c r="V161" s="2">
        <v>158</v>
      </c>
      <c r="W161" s="2">
        <v>3.82</v>
      </c>
      <c r="X161" s="2">
        <v>0.05</v>
      </c>
      <c r="Y161" s="5">
        <f t="shared" si="19"/>
        <v>4.5599999999999987</v>
      </c>
      <c r="Z161" s="5">
        <f t="shared" si="20"/>
        <v>11520.000000000011</v>
      </c>
      <c r="AA161" s="5">
        <f t="shared" si="21"/>
        <v>552960000.0000006</v>
      </c>
      <c r="AB161" s="5">
        <f xml:space="preserve"> (X161 - X160) /1000/ (60/($F$10*360))</f>
        <v>0</v>
      </c>
      <c r="AC161" s="5">
        <f t="shared" si="14"/>
        <v>0</v>
      </c>
      <c r="AD161" s="1">
        <f t="shared" si="15"/>
        <v>-138239999.99999997</v>
      </c>
      <c r="AP161" s="2">
        <v>-23</v>
      </c>
      <c r="AQ161" s="2">
        <f t="shared" si="18"/>
        <v>3.3995573381735436</v>
      </c>
      <c r="AR161" s="2">
        <v>0</v>
      </c>
      <c r="AS161" s="2">
        <v>0.05</v>
      </c>
    </row>
    <row r="162" spans="10:45" x14ac:dyDescent="0.2">
      <c r="J162" s="2">
        <v>-22</v>
      </c>
      <c r="K162" s="2">
        <f t="shared" si="16"/>
        <v>3.1142163544116022</v>
      </c>
      <c r="L162" s="6">
        <f t="shared" si="17"/>
        <v>-6559.7714114715018</v>
      </c>
      <c r="V162" s="2">
        <v>159</v>
      </c>
      <c r="W162" s="2">
        <v>4.0199999999999996</v>
      </c>
      <c r="X162" s="2">
        <v>0.05</v>
      </c>
      <c r="Y162" s="5">
        <f t="shared" si="19"/>
        <v>4.7999999999999936</v>
      </c>
      <c r="Z162" s="5">
        <f t="shared" si="20"/>
        <v>5759.9999999998772</v>
      </c>
      <c r="AA162" s="5">
        <f t="shared" si="21"/>
        <v>-138240000.00000322</v>
      </c>
      <c r="AB162" s="5">
        <f xml:space="preserve"> (X162 - X161) /1000/ (60/($F$10*360))</f>
        <v>0</v>
      </c>
      <c r="AC162" s="5">
        <f t="shared" ref="AC162:AC225" si="22" xml:space="preserve"> (AB162 - AB161) / (60/($F$10*360))</f>
        <v>0</v>
      </c>
      <c r="AD162" s="1">
        <f t="shared" ref="AD162:AD225" si="23" xml:space="preserve"> (AC162 - AC161) / (60/($F$10*360))</f>
        <v>0</v>
      </c>
      <c r="AP162" s="2">
        <v>-22</v>
      </c>
      <c r="AQ162" s="2">
        <f t="shared" si="18"/>
        <v>3.1142163544116022</v>
      </c>
      <c r="AR162" s="2">
        <v>0</v>
      </c>
      <c r="AS162" s="2">
        <v>0.05</v>
      </c>
    </row>
    <row r="163" spans="10:45" x14ac:dyDescent="0.2">
      <c r="J163" s="2">
        <v>-21</v>
      </c>
      <c r="K163" s="2">
        <f t="shared" si="16"/>
        <v>2.8408925456002896</v>
      </c>
      <c r="L163" s="6">
        <f t="shared" si="17"/>
        <v>-6269.2069889127069</v>
      </c>
      <c r="V163" s="2">
        <v>160</v>
      </c>
      <c r="W163" s="2">
        <v>4.2300000000000004</v>
      </c>
      <c r="X163" s="2">
        <v>0.05</v>
      </c>
      <c r="Y163" s="5">
        <f t="shared" si="19"/>
        <v>5.0400000000000205</v>
      </c>
      <c r="Z163" s="5">
        <f t="shared" si="20"/>
        <v>5760.0000000006448</v>
      </c>
      <c r="AA163" s="5">
        <f t="shared" si="21"/>
        <v>1.8422724679112434E-5</v>
      </c>
      <c r="AB163" s="5">
        <f xml:space="preserve"> (X163 - X162) /1000/ (60/($F$10*360))</f>
        <v>0</v>
      </c>
      <c r="AC163" s="5">
        <f t="shared" si="22"/>
        <v>0</v>
      </c>
      <c r="AD163" s="1">
        <f t="shared" si="23"/>
        <v>0</v>
      </c>
      <c r="AP163" s="2">
        <v>-21</v>
      </c>
      <c r="AQ163" s="2">
        <f t="shared" si="18"/>
        <v>2.8408925456002896</v>
      </c>
      <c r="AR163" s="2">
        <v>0</v>
      </c>
      <c r="AS163" s="2">
        <v>0.05</v>
      </c>
    </row>
    <row r="164" spans="10:45" x14ac:dyDescent="0.2">
      <c r="J164" s="2">
        <v>-20</v>
      </c>
      <c r="K164" s="2">
        <f t="shared" si="16"/>
        <v>2.5796755877289268</v>
      </c>
      <c r="L164" s="6">
        <f t="shared" si="17"/>
        <v>-5976.5851126880425</v>
      </c>
      <c r="V164" s="2">
        <v>161</v>
      </c>
      <c r="W164" s="2">
        <v>4.45</v>
      </c>
      <c r="X164" s="2">
        <v>0.05</v>
      </c>
      <c r="Y164" s="5">
        <f t="shared" si="19"/>
        <v>5.2799999999999949</v>
      </c>
      <c r="Z164" s="5">
        <f t="shared" si="20"/>
        <v>5759.999999999387</v>
      </c>
      <c r="AA164" s="5">
        <f t="shared" si="21"/>
        <v>-3.0187948141247034E-5</v>
      </c>
      <c r="AB164" s="5">
        <f xml:space="preserve"> (X164 - X163) /1000/ (60/($F$10*360))</f>
        <v>0</v>
      </c>
      <c r="AC164" s="5">
        <f t="shared" si="22"/>
        <v>0</v>
      </c>
      <c r="AD164" s="1">
        <f t="shared" si="23"/>
        <v>0</v>
      </c>
      <c r="AP164" s="2">
        <v>-20</v>
      </c>
      <c r="AQ164" s="2">
        <f t="shared" si="18"/>
        <v>2.5796755877289268</v>
      </c>
      <c r="AR164" s="2">
        <v>0</v>
      </c>
      <c r="AS164" s="2">
        <v>0.05</v>
      </c>
    </row>
    <row r="165" spans="10:45" x14ac:dyDescent="0.2">
      <c r="J165" s="2">
        <v>-19</v>
      </c>
      <c r="K165" s="2">
        <f t="shared" si="16"/>
        <v>2.3306512080335917</v>
      </c>
      <c r="L165" s="6">
        <f t="shared" si="17"/>
        <v>-5682.0013108201201</v>
      </c>
      <c r="V165" s="2">
        <v>162</v>
      </c>
      <c r="W165" s="2">
        <v>4.68</v>
      </c>
      <c r="X165" s="2">
        <v>0.05</v>
      </c>
      <c r="Y165" s="5">
        <f t="shared" si="19"/>
        <v>5.5199999999999889</v>
      </c>
      <c r="Z165" s="5">
        <f t="shared" si="20"/>
        <v>5759.9999999998563</v>
      </c>
      <c r="AA165" s="5">
        <f t="shared" si="21"/>
        <v>1.1263182386755943E-5</v>
      </c>
      <c r="AB165" s="5">
        <f xml:space="preserve"> (X165 - X164) /1000/ (60/($F$10*360))</f>
        <v>0</v>
      </c>
      <c r="AC165" s="5">
        <f t="shared" si="22"/>
        <v>0</v>
      </c>
      <c r="AD165" s="1">
        <f t="shared" si="23"/>
        <v>0</v>
      </c>
      <c r="AP165" s="2">
        <v>-19</v>
      </c>
      <c r="AQ165" s="2">
        <f t="shared" si="18"/>
        <v>2.3306512080335917</v>
      </c>
      <c r="AR165" s="2">
        <v>0</v>
      </c>
      <c r="AS165" s="2">
        <v>0.05</v>
      </c>
    </row>
    <row r="166" spans="10:45" x14ac:dyDescent="0.2">
      <c r="J166" s="2">
        <v>-18</v>
      </c>
      <c r="K166" s="2">
        <f t="shared" si="16"/>
        <v>2.0939011534160867</v>
      </c>
      <c r="L166" s="6">
        <f t="shared" si="17"/>
        <v>-5385.5518333167538</v>
      </c>
      <c r="V166" s="2">
        <v>163</v>
      </c>
      <c r="W166" s="2">
        <v>4.9000000000000004</v>
      </c>
      <c r="X166" s="2">
        <v>0.05</v>
      </c>
      <c r="Y166" s="5">
        <f t="shared" si="19"/>
        <v>5.2800000000000153</v>
      </c>
      <c r="Z166" s="5">
        <f t="shared" si="20"/>
        <v>-5759.9999999993661</v>
      </c>
      <c r="AA166" s="5">
        <f t="shared" si="21"/>
        <v>-276479999.99998134</v>
      </c>
      <c r="AB166" s="5">
        <f xml:space="preserve"> (X166 - X165) /1000/ (60/($F$10*360))</f>
        <v>0</v>
      </c>
      <c r="AC166" s="5">
        <f t="shared" si="22"/>
        <v>0</v>
      </c>
      <c r="AD166" s="1">
        <f t="shared" si="23"/>
        <v>0</v>
      </c>
      <c r="AP166" s="2">
        <v>-18</v>
      </c>
      <c r="AQ166" s="2">
        <f t="shared" si="18"/>
        <v>2.0939011534160867</v>
      </c>
      <c r="AR166" s="2">
        <v>0</v>
      </c>
      <c r="AS166" s="2">
        <v>0.05</v>
      </c>
    </row>
    <row r="167" spans="10:45" x14ac:dyDescent="0.2">
      <c r="J167" s="2">
        <v>-17</v>
      </c>
      <c r="K167" s="2">
        <f t="shared" si="16"/>
        <v>1.869503160361222</v>
      </c>
      <c r="L167" s="6">
        <f t="shared" si="17"/>
        <v>-5087.3336160434019</v>
      </c>
      <c r="V167" s="2">
        <v>164</v>
      </c>
      <c r="W167" s="2">
        <v>5.15</v>
      </c>
      <c r="X167" s="2">
        <v>0.05</v>
      </c>
      <c r="Y167" s="5">
        <f t="shared" si="19"/>
        <v>6</v>
      </c>
      <c r="Z167" s="5">
        <f t="shared" si="20"/>
        <v>17279.999999999633</v>
      </c>
      <c r="AA167" s="5">
        <f t="shared" si="21"/>
        <v>552959999.99997604</v>
      </c>
      <c r="AB167" s="5">
        <f xml:space="preserve"> (X167 - X166) /1000/ (60/($F$10*360))</f>
        <v>0</v>
      </c>
      <c r="AC167" s="5">
        <f t="shared" si="22"/>
        <v>0</v>
      </c>
      <c r="AD167" s="1">
        <f t="shared" si="23"/>
        <v>0</v>
      </c>
      <c r="AP167" s="2">
        <v>-17</v>
      </c>
      <c r="AQ167" s="2">
        <f t="shared" si="18"/>
        <v>1.869503160361222</v>
      </c>
      <c r="AR167" s="2">
        <v>0</v>
      </c>
      <c r="AS167" s="2">
        <v>0.05</v>
      </c>
    </row>
    <row r="168" spans="10:45" x14ac:dyDescent="0.2">
      <c r="J168" s="2">
        <v>-16</v>
      </c>
      <c r="K168" s="2">
        <f t="shared" si="16"/>
        <v>1.6575309263594136</v>
      </c>
      <c r="L168" s="6">
        <f t="shared" si="17"/>
        <v>-4787.4442444394736</v>
      </c>
      <c r="V168" s="2">
        <v>165</v>
      </c>
      <c r="W168" s="2">
        <v>5.37</v>
      </c>
      <c r="X168" s="2">
        <v>0.05</v>
      </c>
      <c r="Y168" s="5">
        <f t="shared" si="19"/>
        <v>5.2799999999999949</v>
      </c>
      <c r="Z168" s="5">
        <f t="shared" si="20"/>
        <v>-17280.000000000124</v>
      </c>
      <c r="AA168" s="5">
        <f t="shared" si="21"/>
        <v>-829439999.99999404</v>
      </c>
      <c r="AB168" s="5">
        <f xml:space="preserve"> (X168 - X167) /1000/ (60/($F$10*360))</f>
        <v>0</v>
      </c>
      <c r="AC168" s="5">
        <f t="shared" si="22"/>
        <v>0</v>
      </c>
      <c r="AD168" s="1">
        <f t="shared" si="23"/>
        <v>0</v>
      </c>
      <c r="AP168" s="2">
        <v>-16</v>
      </c>
      <c r="AQ168" s="2">
        <f t="shared" si="18"/>
        <v>1.6575309263594136</v>
      </c>
      <c r="AR168" s="2">
        <v>0</v>
      </c>
      <c r="AS168" s="2">
        <v>0.05</v>
      </c>
    </row>
    <row r="169" spans="10:45" x14ac:dyDescent="0.2">
      <c r="J169" s="2">
        <v>-15</v>
      </c>
      <c r="K169" s="2">
        <f t="shared" si="16"/>
        <v>1.4580540828411022</v>
      </c>
      <c r="L169" s="6">
        <f t="shared" si="17"/>
        <v>-4485.9819170923847</v>
      </c>
      <c r="V169" s="2">
        <v>166</v>
      </c>
      <c r="W169" s="2">
        <v>5.69</v>
      </c>
      <c r="X169" s="2">
        <v>0.05</v>
      </c>
      <c r="Y169" s="5">
        <f t="shared" si="19"/>
        <v>7.6800000000000077</v>
      </c>
      <c r="Z169" s="5">
        <f t="shared" si="20"/>
        <v>57600.000000000306</v>
      </c>
      <c r="AA169" s="5">
        <f t="shared" si="21"/>
        <v>1797120000.0000105</v>
      </c>
      <c r="AB169" s="5">
        <f xml:space="preserve"> (X169 - X168) /1000/ (60/($F$10*360))</f>
        <v>0</v>
      </c>
      <c r="AC169" s="5">
        <f t="shared" si="22"/>
        <v>0</v>
      </c>
      <c r="AD169" s="1">
        <f t="shared" si="23"/>
        <v>0</v>
      </c>
      <c r="AP169" s="2">
        <v>-15</v>
      </c>
      <c r="AQ169" s="2">
        <f t="shared" si="18"/>
        <v>1.4580540828411022</v>
      </c>
      <c r="AR169" s="2">
        <v>0</v>
      </c>
      <c r="AS169" s="2">
        <v>0.05</v>
      </c>
    </row>
    <row r="170" spans="10:45" x14ac:dyDescent="0.2">
      <c r="J170" s="2">
        <v>-14</v>
      </c>
      <c r="K170" s="2">
        <f t="shared" si="16"/>
        <v>1.2711381696289195</v>
      </c>
      <c r="L170" s="6">
        <f t="shared" si="17"/>
        <v>-4183.0454091780457</v>
      </c>
      <c r="V170" s="2">
        <v>167</v>
      </c>
      <c r="W170" s="2">
        <v>5.89</v>
      </c>
      <c r="X170" s="2">
        <v>0.05</v>
      </c>
      <c r="Y170" s="5">
        <f t="shared" si="19"/>
        <v>4.7999999999999829</v>
      </c>
      <c r="Z170" s="5">
        <f t="shared" si="20"/>
        <v>-69120.000000000597</v>
      </c>
      <c r="AA170" s="5">
        <f t="shared" si="21"/>
        <v>-3041280000.0000219</v>
      </c>
      <c r="AB170" s="5">
        <f xml:space="preserve"> (X170 - X169) /1000/ (60/($F$10*360))</f>
        <v>0</v>
      </c>
      <c r="AC170" s="5">
        <f t="shared" si="22"/>
        <v>0</v>
      </c>
      <c r="AD170" s="1">
        <f t="shared" si="23"/>
        <v>0</v>
      </c>
      <c r="AP170" s="2">
        <v>-14</v>
      </c>
      <c r="AQ170" s="2">
        <f t="shared" si="18"/>
        <v>1.2711381696289195</v>
      </c>
      <c r="AR170" s="2">
        <v>0</v>
      </c>
      <c r="AS170" s="2">
        <v>0.05</v>
      </c>
    </row>
    <row r="171" spans="10:45" x14ac:dyDescent="0.2">
      <c r="J171" s="2">
        <v>-13</v>
      </c>
      <c r="K171" s="2">
        <f t="shared" si="16"/>
        <v>1.0968446109131675</v>
      </c>
      <c r="L171" s="6">
        <f t="shared" si="17"/>
        <v>-3878.7340357808644</v>
      </c>
      <c r="V171" s="2">
        <v>168</v>
      </c>
      <c r="W171" s="2">
        <v>6.15</v>
      </c>
      <c r="X171" s="2">
        <v>0.05</v>
      </c>
      <c r="Y171" s="5">
        <f t="shared" si="19"/>
        <v>6.2400000000000162</v>
      </c>
      <c r="Z171" s="5">
        <f t="shared" si="20"/>
        <v>34560.0000000008</v>
      </c>
      <c r="AA171" s="5">
        <f t="shared" si="21"/>
        <v>2488320000.0000334</v>
      </c>
      <c r="AB171" s="5">
        <f xml:space="preserve"> (X171 - X170) /1000/ (60/($F$10*360))</f>
        <v>0</v>
      </c>
      <c r="AC171" s="5">
        <f t="shared" si="22"/>
        <v>0</v>
      </c>
      <c r="AD171" s="1">
        <f t="shared" si="23"/>
        <v>0</v>
      </c>
      <c r="AP171" s="2">
        <v>-13</v>
      </c>
      <c r="AQ171" s="2">
        <f t="shared" si="18"/>
        <v>1.0968446109131675</v>
      </c>
      <c r="AR171" s="2">
        <v>0</v>
      </c>
      <c r="AS171" s="2">
        <v>0.05</v>
      </c>
    </row>
    <row r="172" spans="10:45" x14ac:dyDescent="0.2">
      <c r="J172" s="2">
        <v>-12</v>
      </c>
      <c r="K172" s="2">
        <f t="shared" si="16"/>
        <v>0.93523069275563153</v>
      </c>
      <c r="L172" s="6">
        <f t="shared" si="17"/>
        <v>-3573.1476151041106</v>
      </c>
      <c r="V172" s="2">
        <v>169</v>
      </c>
      <c r="W172" s="2">
        <v>6.45</v>
      </c>
      <c r="X172" s="2">
        <v>0.05</v>
      </c>
      <c r="Y172" s="5">
        <f t="shared" si="19"/>
        <v>7.1999999999999957</v>
      </c>
      <c r="Z172" s="5">
        <f t="shared" si="20"/>
        <v>23039.999999999509</v>
      </c>
      <c r="AA172" s="5">
        <f t="shared" si="21"/>
        <v>-276480000.00003099</v>
      </c>
      <c r="AB172" s="5">
        <f xml:space="preserve"> (X172 - X171) /1000/ (60/($F$10*360))</f>
        <v>0</v>
      </c>
      <c r="AC172" s="5">
        <f t="shared" si="22"/>
        <v>0</v>
      </c>
      <c r="AD172" s="1">
        <f t="shared" si="23"/>
        <v>0</v>
      </c>
      <c r="AP172" s="2">
        <v>-12</v>
      </c>
      <c r="AQ172" s="2">
        <f t="shared" si="18"/>
        <v>0.93523069275563153</v>
      </c>
      <c r="AR172" s="2">
        <v>0</v>
      </c>
      <c r="AS172" s="2">
        <v>0.05</v>
      </c>
    </row>
    <row r="173" spans="10:45" x14ac:dyDescent="0.2">
      <c r="J173" s="2">
        <v>-11</v>
      </c>
      <c r="K173" s="2">
        <f t="shared" si="16"/>
        <v>0.7863495421262936</v>
      </c>
      <c r="L173" s="6">
        <f t="shared" si="17"/>
        <v>-3266.3864315786054</v>
      </c>
      <c r="V173" s="2">
        <v>170</v>
      </c>
      <c r="W173" s="2">
        <v>6.75</v>
      </c>
      <c r="X173" s="2">
        <v>0.05</v>
      </c>
      <c r="Y173" s="5">
        <f t="shared" si="19"/>
        <v>7.1999999999999957</v>
      </c>
      <c r="Z173" s="5">
        <f t="shared" si="20"/>
        <v>0</v>
      </c>
      <c r="AA173" s="5">
        <f t="shared" si="21"/>
        <v>-552959999.9999882</v>
      </c>
      <c r="AB173" s="5">
        <f xml:space="preserve"> (X173 - X172) /1000/ (60/($F$10*360))</f>
        <v>0</v>
      </c>
      <c r="AC173" s="5">
        <f t="shared" si="22"/>
        <v>0</v>
      </c>
      <c r="AD173" s="1">
        <f t="shared" si="23"/>
        <v>0</v>
      </c>
      <c r="AP173" s="2">
        <v>-11</v>
      </c>
      <c r="AQ173" s="2">
        <f t="shared" si="18"/>
        <v>0.7863495421262936</v>
      </c>
      <c r="AR173" s="2">
        <v>0</v>
      </c>
      <c r="AS173" s="2">
        <v>0.05</v>
      </c>
    </row>
    <row r="174" spans="10:45" x14ac:dyDescent="0.2">
      <c r="J174" s="2">
        <v>-10</v>
      </c>
      <c r="K174" s="2">
        <f t="shared" si="16"/>
        <v>0.65025010747718504</v>
      </c>
      <c r="L174" s="6">
        <f t="shared" si="17"/>
        <v>-2958.5511988809562</v>
      </c>
      <c r="V174" s="2">
        <v>171</v>
      </c>
      <c r="W174" s="2">
        <v>6.98</v>
      </c>
      <c r="X174" s="2">
        <v>0.05</v>
      </c>
      <c r="Y174" s="5">
        <f t="shared" si="19"/>
        <v>5.5200000000000102</v>
      </c>
      <c r="Z174" s="5">
        <f t="shared" si="20"/>
        <v>-40319.999999999651</v>
      </c>
      <c r="AA174" s="5">
        <f t="shared" si="21"/>
        <v>-967679999.99999166</v>
      </c>
      <c r="AB174" s="5">
        <f xml:space="preserve"> (X174 - X173) /1000/ (60/($F$10*360))</f>
        <v>0</v>
      </c>
      <c r="AC174" s="5">
        <f t="shared" si="22"/>
        <v>0</v>
      </c>
      <c r="AD174" s="1">
        <f t="shared" si="23"/>
        <v>0</v>
      </c>
      <c r="AP174" s="2">
        <v>-10</v>
      </c>
      <c r="AQ174" s="2">
        <f t="shared" si="18"/>
        <v>0.65025010747718504</v>
      </c>
      <c r="AR174" s="2">
        <v>0</v>
      </c>
      <c r="AS174" s="2">
        <v>0.05</v>
      </c>
    </row>
    <row r="175" spans="10:45" x14ac:dyDescent="0.2">
      <c r="J175" s="2">
        <v>-9</v>
      </c>
      <c r="K175" s="2">
        <f t="shared" si="16"/>
        <v>0.5269771408571452</v>
      </c>
      <c r="L175" s="6">
        <f t="shared" si="17"/>
        <v>-2649.7430228681874</v>
      </c>
      <c r="V175" s="2">
        <v>172</v>
      </c>
      <c r="W175" s="2">
        <v>7.29</v>
      </c>
      <c r="X175" s="2">
        <v>0.05</v>
      </c>
      <c r="Y175" s="5">
        <f t="shared" si="19"/>
        <v>7.4399999999999915</v>
      </c>
      <c r="Z175" s="5">
        <f t="shared" si="20"/>
        <v>46079.999999999549</v>
      </c>
      <c r="AA175" s="5">
        <f t="shared" si="21"/>
        <v>2073599999.9999809</v>
      </c>
      <c r="AB175" s="5">
        <f xml:space="preserve"> (X175 - X174) /1000/ (60/($F$10*360))</f>
        <v>0</v>
      </c>
      <c r="AC175" s="5">
        <f t="shared" si="22"/>
        <v>0</v>
      </c>
      <c r="AD175" s="1">
        <f t="shared" si="23"/>
        <v>0</v>
      </c>
      <c r="AP175" s="2">
        <v>-9</v>
      </c>
      <c r="AQ175" s="2">
        <f t="shared" si="18"/>
        <v>0.5269771408571452</v>
      </c>
      <c r="AR175" s="2">
        <v>0</v>
      </c>
      <c r="AS175" s="2">
        <v>0.05</v>
      </c>
    </row>
    <row r="176" spans="10:45" x14ac:dyDescent="0.2">
      <c r="J176" s="2">
        <v>-8</v>
      </c>
      <c r="K176" s="2">
        <f t="shared" si="16"/>
        <v>0.41657118157097073</v>
      </c>
      <c r="L176" s="6">
        <f t="shared" si="17"/>
        <v>-2340.0633644411682</v>
      </c>
      <c r="V176" s="2">
        <v>173</v>
      </c>
      <c r="W176" s="2">
        <v>7.6</v>
      </c>
      <c r="X176" s="2">
        <v>0.05</v>
      </c>
      <c r="Y176" s="5">
        <f t="shared" si="19"/>
        <v>7.4399999999999915</v>
      </c>
      <c r="Z176" s="5">
        <f t="shared" si="20"/>
        <v>0</v>
      </c>
      <c r="AA176" s="5">
        <f t="shared" si="21"/>
        <v>-1105919999.9999893</v>
      </c>
      <c r="AB176" s="5">
        <f xml:space="preserve"> (X176 - X175) /1000/ (60/($F$10*360))</f>
        <v>0</v>
      </c>
      <c r="AC176" s="5">
        <f t="shared" si="22"/>
        <v>0</v>
      </c>
      <c r="AD176" s="1">
        <f t="shared" si="23"/>
        <v>0</v>
      </c>
      <c r="AP176" s="2">
        <v>-8</v>
      </c>
      <c r="AQ176" s="2">
        <f t="shared" si="18"/>
        <v>0.41657118157097073</v>
      </c>
      <c r="AR176" s="2">
        <v>0</v>
      </c>
      <c r="AS176" s="2">
        <v>0.05</v>
      </c>
    </row>
    <row r="177" spans="10:45" x14ac:dyDescent="0.2">
      <c r="J177" s="2">
        <v>-7</v>
      </c>
      <c r="K177" s="2">
        <f t="shared" si="16"/>
        <v>0.31906854138592206</v>
      </c>
      <c r="L177" s="6">
        <f t="shared" si="17"/>
        <v>-2029.6140023402863</v>
      </c>
      <c r="V177" s="2">
        <v>174</v>
      </c>
      <c r="W177" s="2">
        <v>7.89</v>
      </c>
      <c r="X177" s="2">
        <v>0.05</v>
      </c>
      <c r="Y177" s="5">
        <f t="shared" si="19"/>
        <v>6.9600000000000017</v>
      </c>
      <c r="Z177" s="5">
        <f t="shared" si="20"/>
        <v>-11519.999999999754</v>
      </c>
      <c r="AA177" s="5">
        <f t="shared" si="21"/>
        <v>-276479999.9999941</v>
      </c>
      <c r="AB177" s="5">
        <f xml:space="preserve"> (X177 - X176) /1000/ (60/($F$10*360))</f>
        <v>0</v>
      </c>
      <c r="AC177" s="5">
        <f t="shared" si="22"/>
        <v>0</v>
      </c>
      <c r="AD177" s="1">
        <f t="shared" si="23"/>
        <v>0</v>
      </c>
      <c r="AP177" s="2">
        <v>-7</v>
      </c>
      <c r="AQ177" s="2">
        <f t="shared" si="18"/>
        <v>0.31906854138592206</v>
      </c>
      <c r="AR177" s="2">
        <v>0</v>
      </c>
      <c r="AS177" s="2">
        <v>0.05</v>
      </c>
    </row>
    <row r="178" spans="10:45" x14ac:dyDescent="0.2">
      <c r="J178" s="2">
        <v>-6</v>
      </c>
      <c r="K178" s="2">
        <f t="shared" si="16"/>
        <v>0.23450129128841013</v>
      </c>
      <c r="L178" s="6">
        <f t="shared" si="17"/>
        <v>-1718.4969958837348</v>
      </c>
      <c r="V178" s="2">
        <v>175</v>
      </c>
      <c r="W178" s="2">
        <v>8.16</v>
      </c>
      <c r="X178" s="2">
        <v>0.05</v>
      </c>
      <c r="Y178" s="5">
        <f t="shared" si="19"/>
        <v>6.4800000000000111</v>
      </c>
      <c r="Z178" s="5">
        <f t="shared" si="20"/>
        <v>-11519.999999999776</v>
      </c>
      <c r="AA178" s="5">
        <f t="shared" si="21"/>
        <v>-5.2386894822120667E-7</v>
      </c>
      <c r="AB178" s="5">
        <f xml:space="preserve"> (X178 - X177) /1000/ (60/($F$10*360))</f>
        <v>0</v>
      </c>
      <c r="AC178" s="5">
        <f t="shared" si="22"/>
        <v>0</v>
      </c>
      <c r="AD178" s="1">
        <f t="shared" si="23"/>
        <v>0</v>
      </c>
      <c r="AP178" s="2">
        <v>-6</v>
      </c>
      <c r="AQ178" s="2">
        <f t="shared" si="18"/>
        <v>0.23450129128841013</v>
      </c>
      <c r="AR178" s="2">
        <v>0</v>
      </c>
      <c r="AS178" s="2">
        <v>0.05</v>
      </c>
    </row>
    <row r="179" spans="10:45" x14ac:dyDescent="0.2">
      <c r="J179" s="2">
        <v>-5</v>
      </c>
      <c r="K179" s="2">
        <f t="shared" si="16"/>
        <v>0.16289724979325451</v>
      </c>
      <c r="L179" s="6">
        <f t="shared" si="17"/>
        <v>-1406.8146476567795</v>
      </c>
      <c r="V179" s="2">
        <v>176</v>
      </c>
      <c r="W179" s="2">
        <v>8.43</v>
      </c>
      <c r="X179" s="2">
        <v>0.05</v>
      </c>
      <c r="Y179" s="5">
        <f t="shared" si="19"/>
        <v>6.4799999999999898</v>
      </c>
      <c r="Z179" s="5">
        <f t="shared" si="20"/>
        <v>-5.1159076974727213E-10</v>
      </c>
      <c r="AA179" s="5">
        <f t="shared" si="21"/>
        <v>276479999.99998236</v>
      </c>
      <c r="AB179" s="5">
        <f xml:space="preserve"> (X179 - X178) /1000/ (60/($F$10*360))</f>
        <v>0</v>
      </c>
      <c r="AC179" s="5">
        <f t="shared" si="22"/>
        <v>0</v>
      </c>
      <c r="AD179" s="1">
        <f t="shared" si="23"/>
        <v>0</v>
      </c>
      <c r="AP179" s="2">
        <v>-5</v>
      </c>
      <c r="AQ179" s="2">
        <f t="shared" si="18"/>
        <v>0.16289724979325451</v>
      </c>
      <c r="AR179" s="2">
        <v>0</v>
      </c>
      <c r="AS179" s="2">
        <v>0.05</v>
      </c>
    </row>
    <row r="180" spans="10:45" x14ac:dyDescent="0.2">
      <c r="J180" s="2">
        <v>-4</v>
      </c>
      <c r="K180" s="2">
        <f t="shared" si="16"/>
        <v>0.10427997280755537</v>
      </c>
      <c r="L180" s="6">
        <f t="shared" si="17"/>
        <v>-1094.6694661575073</v>
      </c>
      <c r="V180" s="2">
        <v>177</v>
      </c>
      <c r="W180" s="2">
        <v>8.75</v>
      </c>
      <c r="X180" s="2">
        <v>0.05</v>
      </c>
      <c r="Y180" s="5">
        <f t="shared" si="19"/>
        <v>7.6800000000000077</v>
      </c>
      <c r="Z180" s="5">
        <f t="shared" si="20"/>
        <v>28800.000000000433</v>
      </c>
      <c r="AA180" s="5">
        <f t="shared" si="21"/>
        <v>691200000.00002277</v>
      </c>
      <c r="AB180" s="5">
        <f xml:space="preserve"> (X180 - X179) /1000/ (60/($F$10*360))</f>
        <v>0</v>
      </c>
      <c r="AC180" s="5">
        <f t="shared" si="22"/>
        <v>0</v>
      </c>
      <c r="AD180" s="1">
        <f t="shared" si="23"/>
        <v>0</v>
      </c>
      <c r="AP180" s="2">
        <v>-4</v>
      </c>
      <c r="AQ180" s="2">
        <f t="shared" si="18"/>
        <v>0.10427997280755537</v>
      </c>
      <c r="AR180" s="2">
        <v>0</v>
      </c>
      <c r="AS180" s="2">
        <v>0.05</v>
      </c>
    </row>
    <row r="181" spans="10:45" x14ac:dyDescent="0.2">
      <c r="J181" s="2">
        <v>-3</v>
      </c>
      <c r="K181" s="2">
        <f t="shared" si="16"/>
        <v>5.8668745050992566E-2</v>
      </c>
      <c r="L181" s="6">
        <f t="shared" si="17"/>
        <v>-782.16412840561986</v>
      </c>
      <c r="V181" s="2">
        <v>178</v>
      </c>
      <c r="W181" s="2">
        <v>9</v>
      </c>
      <c r="X181" s="2">
        <v>0.05</v>
      </c>
      <c r="Y181" s="5">
        <f t="shared" si="19"/>
        <v>6</v>
      </c>
      <c r="Z181" s="5">
        <f t="shared" si="20"/>
        <v>-40320.000000000189</v>
      </c>
      <c r="AA181" s="5">
        <f t="shared" si="21"/>
        <v>-1658880000.000015</v>
      </c>
      <c r="AB181" s="5">
        <f xml:space="preserve"> (X181 - X180) /1000/ (60/($F$10*360))</f>
        <v>0</v>
      </c>
      <c r="AC181" s="5">
        <f t="shared" si="22"/>
        <v>0</v>
      </c>
      <c r="AD181" s="1">
        <f t="shared" si="23"/>
        <v>0</v>
      </c>
      <c r="AP181" s="2">
        <v>-3</v>
      </c>
      <c r="AQ181" s="2">
        <f t="shared" si="18"/>
        <v>5.8668745050992566E-2</v>
      </c>
      <c r="AR181" s="2">
        <v>0</v>
      </c>
      <c r="AS181" s="2">
        <v>0.05</v>
      </c>
    </row>
    <row r="182" spans="10:45" x14ac:dyDescent="0.2">
      <c r="J182" s="2">
        <v>-2</v>
      </c>
      <c r="K182" s="2">
        <f t="shared" si="16"/>
        <v>2.6078573034091737E-2</v>
      </c>
      <c r="L182" s="6">
        <f t="shared" si="17"/>
        <v>-469.40144252349353</v>
      </c>
      <c r="V182" s="2">
        <v>179</v>
      </c>
      <c r="W182" s="2">
        <v>9.18</v>
      </c>
      <c r="X182" s="2">
        <v>0.05</v>
      </c>
      <c r="Y182" s="5">
        <f t="shared" si="19"/>
        <v>4.3199999999999932</v>
      </c>
      <c r="Z182" s="5">
        <f t="shared" si="20"/>
        <v>-40320.000000000167</v>
      </c>
      <c r="AA182" s="5">
        <f t="shared" si="21"/>
        <v>5.2386894822120667E-7</v>
      </c>
      <c r="AB182" s="5">
        <f xml:space="preserve"> (X182 - X181) /1000/ (60/($F$10*360))</f>
        <v>0</v>
      </c>
      <c r="AC182" s="5">
        <f t="shared" si="22"/>
        <v>0</v>
      </c>
      <c r="AD182" s="1">
        <f t="shared" si="23"/>
        <v>0</v>
      </c>
      <c r="AP182" s="2">
        <v>-2</v>
      </c>
      <c r="AQ182" s="2">
        <f t="shared" si="18"/>
        <v>2.6078573034091737E-2</v>
      </c>
      <c r="AR182" s="2">
        <v>0</v>
      </c>
      <c r="AS182" s="2">
        <v>0.05</v>
      </c>
    </row>
    <row r="183" spans="10:45" x14ac:dyDescent="0.2">
      <c r="J183" s="2">
        <v>-1</v>
      </c>
      <c r="K183" s="2">
        <f t="shared" si="16"/>
        <v>6.5201795956128404E-3</v>
      </c>
      <c r="L183" s="6">
        <f t="shared" si="17"/>
        <v>-156.48431029470817</v>
      </c>
      <c r="V183" s="2">
        <v>180</v>
      </c>
      <c r="W183" s="2">
        <v>9.26</v>
      </c>
      <c r="X183" s="2">
        <v>0.05</v>
      </c>
      <c r="Y183" s="5">
        <f t="shared" si="19"/>
        <v>1.9200000000000019</v>
      </c>
      <c r="Z183" s="5">
        <f t="shared" si="20"/>
        <v>-57599.999999999796</v>
      </c>
      <c r="AA183" s="5">
        <f t="shared" si="21"/>
        <v>-414719999.99999112</v>
      </c>
      <c r="AB183" s="5">
        <f xml:space="preserve"> (X183 - X182) /1000/ (60/($F$10*360))</f>
        <v>0</v>
      </c>
      <c r="AC183" s="5">
        <f t="shared" si="22"/>
        <v>0</v>
      </c>
      <c r="AD183" s="1">
        <f t="shared" si="23"/>
        <v>0</v>
      </c>
      <c r="AP183" s="2">
        <v>-1</v>
      </c>
      <c r="AQ183" s="2">
        <f t="shared" si="18"/>
        <v>6.5201795956128404E-3</v>
      </c>
      <c r="AR183" s="2">
        <v>0</v>
      </c>
      <c r="AS183" s="2">
        <v>0.05</v>
      </c>
    </row>
    <row r="184" spans="10:45" x14ac:dyDescent="0.2">
      <c r="J184" s="2">
        <v>0</v>
      </c>
      <c r="K184" s="2">
        <f t="shared" si="16"/>
        <v>0</v>
      </c>
      <c r="L184" s="6">
        <f t="shared" si="17"/>
        <v>156.48431029470817</v>
      </c>
      <c r="V184" s="2">
        <v>181</v>
      </c>
      <c r="W184" s="2">
        <v>9.32</v>
      </c>
      <c r="X184" s="2">
        <v>0.05</v>
      </c>
      <c r="Y184" s="5">
        <f t="shared" si="19"/>
        <v>1.4400000000000119</v>
      </c>
      <c r="Z184" s="5">
        <f t="shared" si="20"/>
        <v>-11519.99999999976</v>
      </c>
      <c r="AA184" s="5">
        <f t="shared" si="21"/>
        <v>1105920000.000001</v>
      </c>
      <c r="AB184" s="5">
        <f xml:space="preserve"> (X184 - X183) /1000/ (60/($F$10*360))</f>
        <v>0</v>
      </c>
      <c r="AC184" s="5">
        <f t="shared" si="22"/>
        <v>0</v>
      </c>
      <c r="AD184" s="1">
        <f t="shared" si="23"/>
        <v>0</v>
      </c>
      <c r="AP184" s="2">
        <v>0</v>
      </c>
      <c r="AQ184" s="2">
        <f t="shared" si="18"/>
        <v>0</v>
      </c>
      <c r="AR184" s="2">
        <v>0</v>
      </c>
      <c r="AS184" s="2">
        <v>0.05</v>
      </c>
    </row>
    <row r="185" spans="10:45" x14ac:dyDescent="0.2">
      <c r="J185" s="2">
        <v>1</v>
      </c>
      <c r="K185" s="2">
        <f t="shared" si="16"/>
        <v>6.5201795956128404E-3</v>
      </c>
      <c r="L185" s="6">
        <f t="shared" si="17"/>
        <v>469.40144252349353</v>
      </c>
      <c r="V185" s="2">
        <v>182</v>
      </c>
      <c r="W185" s="2">
        <v>9.36</v>
      </c>
      <c r="X185" s="2">
        <v>0.05</v>
      </c>
      <c r="Y185" s="5">
        <f t="shared" si="19"/>
        <v>0.95999999999997965</v>
      </c>
      <c r="Z185" s="5">
        <f t="shared" si="20"/>
        <v>-11520.000000000775</v>
      </c>
      <c r="AA185" s="5">
        <f t="shared" si="21"/>
        <v>-2.435990609228611E-5</v>
      </c>
      <c r="AB185" s="5">
        <f xml:space="preserve"> (X185 - X184) /1000/ (60/($F$10*360))</f>
        <v>0</v>
      </c>
      <c r="AC185" s="5">
        <f t="shared" si="22"/>
        <v>0</v>
      </c>
      <c r="AD185" s="1">
        <f t="shared" si="23"/>
        <v>0</v>
      </c>
      <c r="AP185" s="2">
        <v>1</v>
      </c>
      <c r="AQ185" s="2">
        <f t="shared" si="18"/>
        <v>6.5201795956128404E-3</v>
      </c>
      <c r="AR185" s="2">
        <v>0</v>
      </c>
      <c r="AS185" s="2">
        <v>0.05</v>
      </c>
    </row>
    <row r="186" spans="10:45" x14ac:dyDescent="0.2">
      <c r="J186" s="2">
        <v>2</v>
      </c>
      <c r="K186" s="2">
        <f t="shared" si="16"/>
        <v>2.6078573034091737E-2</v>
      </c>
      <c r="L186" s="6">
        <f t="shared" si="17"/>
        <v>782.16412840561986</v>
      </c>
      <c r="V186" s="2">
        <v>183</v>
      </c>
      <c r="W186" s="2">
        <v>9.35</v>
      </c>
      <c r="X186" s="2">
        <v>0.05</v>
      </c>
      <c r="Y186" s="5">
        <f t="shared" si="19"/>
        <v>-0.23999999999999491</v>
      </c>
      <c r="Z186" s="5">
        <f t="shared" si="20"/>
        <v>-28799.999999999392</v>
      </c>
      <c r="AA186" s="5">
        <f t="shared" si="21"/>
        <v>-414719999.99996686</v>
      </c>
      <c r="AB186" s="5">
        <f xml:space="preserve"> (X186 - X185) /1000/ (60/($F$10*360))</f>
        <v>0</v>
      </c>
      <c r="AC186" s="5">
        <f t="shared" si="22"/>
        <v>0</v>
      </c>
      <c r="AD186" s="1">
        <f t="shared" si="23"/>
        <v>0</v>
      </c>
      <c r="AP186" s="2">
        <v>2</v>
      </c>
      <c r="AQ186" s="2">
        <f t="shared" si="18"/>
        <v>2.6078573034091737E-2</v>
      </c>
      <c r="AR186" s="2">
        <v>0.01</v>
      </c>
      <c r="AS186" s="2">
        <v>0.05</v>
      </c>
    </row>
    <row r="187" spans="10:45" x14ac:dyDescent="0.2">
      <c r="J187" s="2">
        <v>3</v>
      </c>
      <c r="K187" s="2">
        <f t="shared" si="16"/>
        <v>5.8668745050992566E-2</v>
      </c>
      <c r="L187" s="6">
        <f t="shared" si="17"/>
        <v>1094.6694661575073</v>
      </c>
      <c r="V187" s="2">
        <v>184</v>
      </c>
      <c r="W187" s="2">
        <v>9.27</v>
      </c>
      <c r="X187" s="2">
        <v>0.05</v>
      </c>
      <c r="Y187" s="5">
        <f t="shared" si="19"/>
        <v>-1.9200000000000019</v>
      </c>
      <c r="Z187" s="5">
        <f t="shared" si="20"/>
        <v>-40320.000000000167</v>
      </c>
      <c r="AA187" s="5">
        <f t="shared" si="21"/>
        <v>-276480000.0000186</v>
      </c>
      <c r="AB187" s="5">
        <f xml:space="preserve"> (X187 - X186) /1000/ (60/($F$10*360))</f>
        <v>0</v>
      </c>
      <c r="AC187" s="5">
        <f t="shared" si="22"/>
        <v>0</v>
      </c>
      <c r="AD187" s="1">
        <f t="shared" si="23"/>
        <v>0</v>
      </c>
      <c r="AP187" s="2">
        <v>3</v>
      </c>
      <c r="AQ187" s="2">
        <f t="shared" si="18"/>
        <v>5.8668745050992566E-2</v>
      </c>
      <c r="AR187" s="2">
        <v>0.01</v>
      </c>
      <c r="AS187" s="2">
        <v>0.05</v>
      </c>
    </row>
    <row r="188" spans="10:45" x14ac:dyDescent="0.2">
      <c r="J188" s="2">
        <v>4</v>
      </c>
      <c r="K188" s="2">
        <f t="shared" si="16"/>
        <v>0.10427997280755537</v>
      </c>
      <c r="L188" s="6">
        <f t="shared" si="17"/>
        <v>1406.8146476567795</v>
      </c>
      <c r="V188" s="2">
        <v>185</v>
      </c>
      <c r="W188" s="2">
        <v>9.1300000000000008</v>
      </c>
      <c r="X188" s="2">
        <v>0.05</v>
      </c>
      <c r="Y188" s="5">
        <f t="shared" si="19"/>
        <v>-3.359999999999971</v>
      </c>
      <c r="Z188" s="5">
        <f t="shared" si="20"/>
        <v>-34559.999999999258</v>
      </c>
      <c r="AA188" s="5">
        <f t="shared" si="21"/>
        <v>138240000.00002185</v>
      </c>
      <c r="AB188" s="5">
        <f xml:space="preserve"> (X188 - X187) /1000/ (60/($F$10*360))</f>
        <v>0</v>
      </c>
      <c r="AC188" s="5">
        <f t="shared" si="22"/>
        <v>0</v>
      </c>
      <c r="AD188" s="1">
        <f t="shared" si="23"/>
        <v>0</v>
      </c>
      <c r="AP188" s="2">
        <v>4</v>
      </c>
      <c r="AQ188" s="2">
        <f t="shared" si="18"/>
        <v>0.10427997280755537</v>
      </c>
      <c r="AR188" s="2">
        <v>0.01</v>
      </c>
      <c r="AS188" s="2">
        <v>0.05</v>
      </c>
    </row>
    <row r="189" spans="10:45" x14ac:dyDescent="0.2">
      <c r="J189" s="2">
        <v>5</v>
      </c>
      <c r="K189" s="2">
        <f t="shared" si="16"/>
        <v>0.16289724979325451</v>
      </c>
      <c r="L189" s="6">
        <f t="shared" si="17"/>
        <v>1718.4969958837348</v>
      </c>
      <c r="V189" s="2">
        <v>186</v>
      </c>
      <c r="W189" s="2">
        <v>8.99</v>
      </c>
      <c r="X189" s="2">
        <v>0.05</v>
      </c>
      <c r="Y189" s="5">
        <f t="shared" si="19"/>
        <v>-3.3600000000000136</v>
      </c>
      <c r="Z189" s="5">
        <f t="shared" si="20"/>
        <v>-1.0231815394945443E-9</v>
      </c>
      <c r="AA189" s="5">
        <f t="shared" si="21"/>
        <v>829439999.99995756</v>
      </c>
      <c r="AB189" s="5">
        <f xml:space="preserve"> (X189 - X188) /1000/ (60/($F$10*360))</f>
        <v>0</v>
      </c>
      <c r="AC189" s="5">
        <f t="shared" si="22"/>
        <v>0</v>
      </c>
      <c r="AD189" s="1">
        <f t="shared" si="23"/>
        <v>0</v>
      </c>
      <c r="AP189" s="2">
        <v>5</v>
      </c>
      <c r="AQ189" s="2">
        <f t="shared" si="18"/>
        <v>0.16289724979325451</v>
      </c>
      <c r="AR189" s="2">
        <v>0.01</v>
      </c>
      <c r="AS189" s="2">
        <v>0.05</v>
      </c>
    </row>
    <row r="190" spans="10:45" x14ac:dyDescent="0.2">
      <c r="J190" s="2">
        <v>6</v>
      </c>
      <c r="K190" s="2">
        <f t="shared" si="16"/>
        <v>0.23450129128841013</v>
      </c>
      <c r="L190" s="6">
        <f t="shared" si="17"/>
        <v>2029.6140023402863</v>
      </c>
      <c r="V190" s="2">
        <v>187</v>
      </c>
      <c r="W190" s="2">
        <v>8.74</v>
      </c>
      <c r="X190" s="2">
        <v>0.05</v>
      </c>
      <c r="Y190" s="5">
        <f t="shared" si="19"/>
        <v>-6</v>
      </c>
      <c r="Z190" s="5">
        <f t="shared" si="20"/>
        <v>-63359.999999999673</v>
      </c>
      <c r="AA190" s="5">
        <f t="shared" si="21"/>
        <v>-1520639999.9999676</v>
      </c>
      <c r="AB190" s="5">
        <f xml:space="preserve"> (X190 - X189) /1000/ (60/($F$10*360))</f>
        <v>0</v>
      </c>
      <c r="AC190" s="5">
        <f t="shared" si="22"/>
        <v>0</v>
      </c>
      <c r="AD190" s="1">
        <f t="shared" si="23"/>
        <v>0</v>
      </c>
      <c r="AP190" s="2">
        <v>6</v>
      </c>
      <c r="AQ190" s="2">
        <f t="shared" si="18"/>
        <v>0.23450129128841013</v>
      </c>
      <c r="AR190" s="2">
        <v>0.02</v>
      </c>
      <c r="AS190" s="2">
        <v>0.05</v>
      </c>
    </row>
    <row r="191" spans="10:45" x14ac:dyDescent="0.2">
      <c r="J191" s="2">
        <v>7</v>
      </c>
      <c r="K191" s="2">
        <f t="shared" si="16"/>
        <v>0.31906854138592206</v>
      </c>
      <c r="L191" s="6">
        <f t="shared" si="17"/>
        <v>2340.0633644411682</v>
      </c>
      <c r="V191" s="2">
        <v>188</v>
      </c>
      <c r="W191" s="2">
        <v>8.4700000000000006</v>
      </c>
      <c r="X191" s="2">
        <v>0.05</v>
      </c>
      <c r="Y191" s="5">
        <f t="shared" si="19"/>
        <v>-6.4799999999999898</v>
      </c>
      <c r="Z191" s="5">
        <f t="shared" si="20"/>
        <v>-11519.999999999754</v>
      </c>
      <c r="AA191" s="5">
        <f t="shared" si="21"/>
        <v>1244159999.9999981</v>
      </c>
      <c r="AB191" s="5">
        <f xml:space="preserve"> (X191 - X190) /1000/ (60/($F$10*360))</f>
        <v>0</v>
      </c>
      <c r="AC191" s="5">
        <f t="shared" si="22"/>
        <v>0</v>
      </c>
      <c r="AD191" s="1">
        <f t="shared" si="23"/>
        <v>0</v>
      </c>
      <c r="AP191" s="2">
        <v>7</v>
      </c>
      <c r="AQ191" s="2">
        <f t="shared" si="18"/>
        <v>0.31906854138592206</v>
      </c>
      <c r="AR191" s="2">
        <v>0.02</v>
      </c>
      <c r="AS191" s="2">
        <v>0.05</v>
      </c>
    </row>
    <row r="192" spans="10:45" x14ac:dyDescent="0.2">
      <c r="J192" s="2">
        <v>8</v>
      </c>
      <c r="K192" s="2">
        <f t="shared" si="16"/>
        <v>0.41657118157097073</v>
      </c>
      <c r="L192" s="6">
        <f t="shared" si="17"/>
        <v>2649.7430228681874</v>
      </c>
      <c r="V192" s="2">
        <v>189</v>
      </c>
      <c r="W192" s="2">
        <v>8.16</v>
      </c>
      <c r="X192" s="2">
        <v>0.05</v>
      </c>
      <c r="Y192" s="5">
        <f t="shared" si="19"/>
        <v>-7.4400000000000119</v>
      </c>
      <c r="Z192" s="5">
        <f t="shared" si="20"/>
        <v>-23040.000000000531</v>
      </c>
      <c r="AA192" s="5">
        <f t="shared" si="21"/>
        <v>-276480000.00001866</v>
      </c>
      <c r="AB192" s="5">
        <f xml:space="preserve"> (X192 - X191) /1000/ (60/($F$10*360))</f>
        <v>0</v>
      </c>
      <c r="AC192" s="5">
        <f t="shared" si="22"/>
        <v>0</v>
      </c>
      <c r="AD192" s="1">
        <f t="shared" si="23"/>
        <v>0</v>
      </c>
      <c r="AP192" s="2">
        <v>8</v>
      </c>
      <c r="AQ192" s="2">
        <f t="shared" si="18"/>
        <v>0.41657118157097073</v>
      </c>
      <c r="AR192" s="2">
        <v>0.02</v>
      </c>
      <c r="AS192" s="2">
        <v>0.05</v>
      </c>
    </row>
    <row r="193" spans="10:45" x14ac:dyDescent="0.2">
      <c r="J193" s="2">
        <v>9</v>
      </c>
      <c r="K193" s="2">
        <f t="shared" si="16"/>
        <v>0.5269771408571452</v>
      </c>
      <c r="L193" s="6">
        <f t="shared" si="17"/>
        <v>2958.5511988809562</v>
      </c>
      <c r="V193" s="2">
        <v>190</v>
      </c>
      <c r="W193" s="2">
        <v>7.85</v>
      </c>
      <c r="X193" s="2">
        <v>0.05</v>
      </c>
      <c r="Y193" s="5">
        <f t="shared" si="19"/>
        <v>-7.4400000000000119</v>
      </c>
      <c r="Z193" s="5">
        <f t="shared" si="20"/>
        <v>0</v>
      </c>
      <c r="AA193" s="5">
        <f t="shared" si="21"/>
        <v>552960000.00001276</v>
      </c>
      <c r="AB193" s="5">
        <f xml:space="preserve"> (X193 - X192) /1000/ (60/($F$10*360))</f>
        <v>0</v>
      </c>
      <c r="AC193" s="5">
        <f t="shared" si="22"/>
        <v>0</v>
      </c>
      <c r="AD193" s="1">
        <f t="shared" si="23"/>
        <v>0</v>
      </c>
      <c r="AP193" s="2">
        <v>9</v>
      </c>
      <c r="AQ193" s="2">
        <f t="shared" si="18"/>
        <v>0.5269771408571452</v>
      </c>
      <c r="AR193" s="2">
        <v>0.03</v>
      </c>
      <c r="AS193" s="2">
        <v>0.05</v>
      </c>
    </row>
    <row r="194" spans="10:45" x14ac:dyDescent="0.2">
      <c r="J194" s="2">
        <v>10</v>
      </c>
      <c r="K194" s="2">
        <f t="shared" si="16"/>
        <v>0.65025010747718504</v>
      </c>
      <c r="L194" s="6">
        <f t="shared" si="17"/>
        <v>3266.3864315786054</v>
      </c>
      <c r="V194" s="2">
        <v>191</v>
      </c>
      <c r="W194" s="2">
        <v>7.53</v>
      </c>
      <c r="X194" s="2">
        <v>0.05</v>
      </c>
      <c r="Y194" s="5">
        <f t="shared" si="19"/>
        <v>-7.6799999999999855</v>
      </c>
      <c r="Z194" s="5">
        <f t="shared" si="20"/>
        <v>-5759.9999999993661</v>
      </c>
      <c r="AA194" s="5">
        <f t="shared" si="21"/>
        <v>-138239999.9999848</v>
      </c>
      <c r="AB194" s="5">
        <f xml:space="preserve"> (X194 - X193) /1000/ (60/($F$10*360))</f>
        <v>0</v>
      </c>
      <c r="AC194" s="5">
        <f t="shared" si="22"/>
        <v>0</v>
      </c>
      <c r="AD194" s="1">
        <f t="shared" si="23"/>
        <v>0</v>
      </c>
      <c r="AP194" s="2">
        <v>10</v>
      </c>
      <c r="AQ194" s="2">
        <f t="shared" si="18"/>
        <v>0.65025010747718504</v>
      </c>
      <c r="AR194" s="2">
        <v>0.03</v>
      </c>
      <c r="AS194" s="2">
        <v>0.05</v>
      </c>
    </row>
    <row r="195" spans="10:45" x14ac:dyDescent="0.2">
      <c r="J195" s="2">
        <v>11</v>
      </c>
      <c r="K195" s="2">
        <f t="shared" si="16"/>
        <v>0.7863495421262936</v>
      </c>
      <c r="L195" s="6">
        <f t="shared" si="17"/>
        <v>3573.1476151041106</v>
      </c>
      <c r="V195" s="2">
        <v>192</v>
      </c>
      <c r="W195" s="2">
        <v>7.17</v>
      </c>
      <c r="X195" s="2">
        <v>0.05</v>
      </c>
      <c r="Y195" s="5">
        <f t="shared" si="19"/>
        <v>-8.6400000000000077</v>
      </c>
      <c r="Z195" s="5">
        <f t="shared" si="20"/>
        <v>-23040.000000000531</v>
      </c>
      <c r="AA195" s="5">
        <f t="shared" si="21"/>
        <v>-414720000.00002795</v>
      </c>
      <c r="AB195" s="5">
        <f xml:space="preserve"> (X195 - X194) /1000/ (60/($F$10*360))</f>
        <v>0</v>
      </c>
      <c r="AC195" s="5">
        <f t="shared" si="22"/>
        <v>0</v>
      </c>
      <c r="AD195" s="1">
        <f t="shared" si="23"/>
        <v>0</v>
      </c>
      <c r="AP195" s="2">
        <v>11</v>
      </c>
      <c r="AQ195" s="2">
        <f t="shared" si="18"/>
        <v>0.7863495421262936</v>
      </c>
      <c r="AR195" s="2">
        <v>0.03</v>
      </c>
      <c r="AS195" s="2">
        <v>0.05</v>
      </c>
    </row>
    <row r="196" spans="10:45" x14ac:dyDescent="0.2">
      <c r="J196" s="2">
        <v>12</v>
      </c>
      <c r="K196" s="2">
        <f t="shared" si="16"/>
        <v>0.93523069275563153</v>
      </c>
      <c r="L196" s="6">
        <f t="shared" si="17"/>
        <v>3878.7340357808644</v>
      </c>
      <c r="V196" s="2">
        <v>193</v>
      </c>
      <c r="W196" s="2">
        <v>6.85</v>
      </c>
      <c r="X196" s="2">
        <v>0.05</v>
      </c>
      <c r="Y196" s="5">
        <f t="shared" si="19"/>
        <v>-7.6800000000000077</v>
      </c>
      <c r="Z196" s="5">
        <f t="shared" si="20"/>
        <v>23040</v>
      </c>
      <c r="AA196" s="5">
        <f t="shared" si="21"/>
        <v>1105920000.0000129</v>
      </c>
      <c r="AB196" s="5">
        <f xml:space="preserve"> (X196 - X195) /1000/ (60/($F$10*360))</f>
        <v>0</v>
      </c>
      <c r="AC196" s="5">
        <f t="shared" si="22"/>
        <v>0</v>
      </c>
      <c r="AD196" s="1">
        <f t="shared" si="23"/>
        <v>0</v>
      </c>
      <c r="AP196" s="2">
        <v>12</v>
      </c>
      <c r="AQ196" s="2">
        <f t="shared" si="18"/>
        <v>0.93523069275563153</v>
      </c>
      <c r="AR196" s="2">
        <v>0.04</v>
      </c>
      <c r="AS196" s="2">
        <v>0.05</v>
      </c>
    </row>
    <row r="197" spans="10:45" x14ac:dyDescent="0.2">
      <c r="J197" s="2">
        <v>13</v>
      </c>
      <c r="K197" s="2">
        <f t="shared" ref="K197:K260" si="24" xml:space="preserve"> 41.55*(1 - COS(RADIANS(J197))) + 13.7*(1 - SQRT(1 - (4.155/13.7*SIN(RADIANS(J197)))^2))</f>
        <v>1.0968446109131675</v>
      </c>
      <c r="L197" s="6">
        <f t="shared" ref="L197:L260" si="25" xml:space="preserve"> (K198 - K197) / (60/($F$10*360))</f>
        <v>4183.0454091780457</v>
      </c>
      <c r="V197" s="2">
        <v>194</v>
      </c>
      <c r="W197" s="2">
        <v>6.5</v>
      </c>
      <c r="X197" s="2">
        <v>0.05</v>
      </c>
      <c r="Y197" s="5">
        <f t="shared" si="19"/>
        <v>-8.3999999999999932</v>
      </c>
      <c r="Z197" s="5">
        <f t="shared" si="20"/>
        <v>-17279.999999999654</v>
      </c>
      <c r="AA197" s="5">
        <f t="shared" si="21"/>
        <v>-967679999.99999166</v>
      </c>
      <c r="AB197" s="5">
        <f xml:space="preserve"> (X197 - X196) /1000/ (60/($F$10*360))</f>
        <v>0</v>
      </c>
      <c r="AC197" s="5">
        <f t="shared" si="22"/>
        <v>0</v>
      </c>
      <c r="AD197" s="1">
        <f t="shared" si="23"/>
        <v>0</v>
      </c>
      <c r="AP197" s="2">
        <v>13</v>
      </c>
      <c r="AQ197" s="2">
        <f t="shared" ref="AQ197:AQ260" si="26" xml:space="preserve"> 41.55*(1 - COS(RADIANS(J197))) + 13.7*(1 - SQRT(1 - (4.155/13.7*SIN(RADIANS(J197)))^2))</f>
        <v>1.0968446109131675</v>
      </c>
      <c r="AR197" s="2">
        <v>0.04</v>
      </c>
      <c r="AS197" s="2">
        <v>0.05</v>
      </c>
    </row>
    <row r="198" spans="10:45" x14ac:dyDescent="0.2">
      <c r="J198" s="2">
        <v>14</v>
      </c>
      <c r="K198" s="2">
        <f t="shared" si="24"/>
        <v>1.2711381696289195</v>
      </c>
      <c r="L198" s="6">
        <f t="shared" si="25"/>
        <v>4485.9819170923847</v>
      </c>
      <c r="V198" s="2">
        <v>195</v>
      </c>
      <c r="W198" s="2">
        <v>6.18</v>
      </c>
      <c r="X198" s="2">
        <v>0.05</v>
      </c>
      <c r="Y198" s="5">
        <f t="shared" ref="Y198:Y261" si="27" xml:space="preserve"> (W198 - W197) /1000/ (60/($F$10*360))</f>
        <v>-7.6800000000000077</v>
      </c>
      <c r="Z198" s="5">
        <f t="shared" ref="Z198:Z261" si="28" xml:space="preserve"> (Y198 - Y197) / (60/($F$10*360))</f>
        <v>17279.999999999654</v>
      </c>
      <c r="AA198" s="5">
        <f t="shared" ref="AA198:AA261" si="29" xml:space="preserve"> (Z198 - Z197) / (60/($F$10*360))</f>
        <v>829439999.99998343</v>
      </c>
      <c r="AB198" s="5">
        <f xml:space="preserve"> (X198 - X197) /1000/ (60/($F$10*360))</f>
        <v>0</v>
      </c>
      <c r="AC198" s="5">
        <f t="shared" si="22"/>
        <v>0</v>
      </c>
      <c r="AD198" s="1">
        <f t="shared" si="23"/>
        <v>0</v>
      </c>
      <c r="AP198" s="2">
        <v>14</v>
      </c>
      <c r="AQ198" s="2">
        <f t="shared" si="26"/>
        <v>1.2711381696289195</v>
      </c>
      <c r="AR198" s="2">
        <v>0.04</v>
      </c>
      <c r="AS198" s="2">
        <v>0.05</v>
      </c>
    </row>
    <row r="199" spans="10:45" x14ac:dyDescent="0.2">
      <c r="J199" s="2">
        <v>15</v>
      </c>
      <c r="K199" s="2">
        <f t="shared" si="24"/>
        <v>1.4580540828411022</v>
      </c>
      <c r="L199" s="6">
        <f t="shared" si="25"/>
        <v>4787.4442444394736</v>
      </c>
      <c r="V199" s="2">
        <v>196</v>
      </c>
      <c r="W199" s="2">
        <v>5.9</v>
      </c>
      <c r="X199" s="2">
        <v>0.05</v>
      </c>
      <c r="Y199" s="5">
        <f t="shared" si="27"/>
        <v>-6.7199999999999855</v>
      </c>
      <c r="Z199" s="5">
        <f t="shared" si="28"/>
        <v>23040.000000000531</v>
      </c>
      <c r="AA199" s="5">
        <f t="shared" si="29"/>
        <v>138240000.00002104</v>
      </c>
      <c r="AB199" s="5">
        <f xml:space="preserve"> (X199 - X198) /1000/ (60/($F$10*360))</f>
        <v>0</v>
      </c>
      <c r="AC199" s="5">
        <f t="shared" si="22"/>
        <v>0</v>
      </c>
      <c r="AD199" s="1">
        <f t="shared" si="23"/>
        <v>0</v>
      </c>
      <c r="AP199" s="2">
        <v>15</v>
      </c>
      <c r="AQ199" s="2">
        <f t="shared" si="26"/>
        <v>1.4580540828411022</v>
      </c>
      <c r="AR199" s="2">
        <v>0.04</v>
      </c>
      <c r="AS199" s="2">
        <v>0.05</v>
      </c>
    </row>
    <row r="200" spans="10:45" x14ac:dyDescent="0.2">
      <c r="J200" s="2">
        <v>16</v>
      </c>
      <c r="K200" s="2">
        <f t="shared" si="24"/>
        <v>1.6575309263594136</v>
      </c>
      <c r="L200" s="6">
        <f t="shared" si="25"/>
        <v>5087.3336160434019</v>
      </c>
      <c r="V200" s="2">
        <v>197</v>
      </c>
      <c r="W200" s="2">
        <v>5.59</v>
      </c>
      <c r="X200" s="2">
        <v>0.05</v>
      </c>
      <c r="Y200" s="5">
        <f t="shared" si="27"/>
        <v>-7.4400000000000119</v>
      </c>
      <c r="Z200" s="5">
        <f t="shared" si="28"/>
        <v>-17280.000000000633</v>
      </c>
      <c r="AA200" s="5">
        <f t="shared" si="29"/>
        <v>-967680000.00002801</v>
      </c>
      <c r="AB200" s="5">
        <f xml:space="preserve"> (X200 - X199) /1000/ (60/($F$10*360))</f>
        <v>0</v>
      </c>
      <c r="AC200" s="5">
        <f t="shared" si="22"/>
        <v>0</v>
      </c>
      <c r="AD200" s="1">
        <f t="shared" si="23"/>
        <v>0</v>
      </c>
      <c r="AP200" s="2">
        <v>16</v>
      </c>
      <c r="AQ200" s="2">
        <f t="shared" si="26"/>
        <v>1.6575309263594136</v>
      </c>
      <c r="AR200" s="2">
        <v>0.05</v>
      </c>
      <c r="AS200" s="2">
        <v>0.05</v>
      </c>
    </row>
    <row r="201" spans="10:45" x14ac:dyDescent="0.2">
      <c r="J201" s="2">
        <v>17</v>
      </c>
      <c r="K201" s="2">
        <f t="shared" si="24"/>
        <v>1.869503160361222</v>
      </c>
      <c r="L201" s="6">
        <f t="shared" si="25"/>
        <v>5385.5518333167538</v>
      </c>
      <c r="V201" s="2">
        <v>198</v>
      </c>
      <c r="W201" s="2">
        <v>5.26</v>
      </c>
      <c r="X201" s="2">
        <v>0.05</v>
      </c>
      <c r="Y201" s="5">
        <f t="shared" si="27"/>
        <v>-7.9200000000000017</v>
      </c>
      <c r="Z201" s="5">
        <f t="shared" si="28"/>
        <v>-11519.999999999754</v>
      </c>
      <c r="AA201" s="5">
        <f t="shared" si="29"/>
        <v>138240000.0000211</v>
      </c>
      <c r="AB201" s="5">
        <f xml:space="preserve"> (X201 - X200) /1000/ (60/($F$10*360))</f>
        <v>0</v>
      </c>
      <c r="AC201" s="5">
        <f t="shared" si="22"/>
        <v>0</v>
      </c>
      <c r="AD201" s="1">
        <f t="shared" si="23"/>
        <v>0</v>
      </c>
      <c r="AP201" s="2">
        <v>17</v>
      </c>
      <c r="AQ201" s="2">
        <f t="shared" si="26"/>
        <v>1.869503160361222</v>
      </c>
      <c r="AR201" s="2">
        <v>0.05</v>
      </c>
      <c r="AS201" s="2">
        <v>0.05</v>
      </c>
    </row>
    <row r="202" spans="10:45" x14ac:dyDescent="0.2">
      <c r="J202" s="2">
        <v>18</v>
      </c>
      <c r="K202" s="2">
        <f t="shared" si="24"/>
        <v>2.0939011534160867</v>
      </c>
      <c r="L202" s="6">
        <f t="shared" si="25"/>
        <v>5682.0013108201201</v>
      </c>
      <c r="V202" s="2">
        <v>199</v>
      </c>
      <c r="W202" s="2">
        <v>5</v>
      </c>
      <c r="X202" s="2">
        <v>0.05</v>
      </c>
      <c r="Y202" s="5">
        <f t="shared" si="27"/>
        <v>-6.2399999999999949</v>
      </c>
      <c r="Z202" s="5">
        <f t="shared" si="28"/>
        <v>40320.000000000167</v>
      </c>
      <c r="AA202" s="5">
        <f t="shared" si="29"/>
        <v>1244159999.9999981</v>
      </c>
      <c r="AB202" s="5">
        <f xml:space="preserve"> (X202 - X201) /1000/ (60/($F$10*360))</f>
        <v>0</v>
      </c>
      <c r="AC202" s="5">
        <f t="shared" si="22"/>
        <v>0</v>
      </c>
      <c r="AD202" s="1">
        <f t="shared" si="23"/>
        <v>0</v>
      </c>
      <c r="AP202" s="2">
        <v>18</v>
      </c>
      <c r="AQ202" s="2">
        <f t="shared" si="26"/>
        <v>2.0939011534160867</v>
      </c>
      <c r="AR202" s="2">
        <v>0.06</v>
      </c>
      <c r="AS202" s="2">
        <v>0.05</v>
      </c>
    </row>
    <row r="203" spans="10:45" x14ac:dyDescent="0.2">
      <c r="J203" s="2">
        <v>19</v>
      </c>
      <c r="K203" s="2">
        <f t="shared" si="24"/>
        <v>2.3306512080335917</v>
      </c>
      <c r="L203" s="6">
        <f t="shared" si="25"/>
        <v>5976.5851126880425</v>
      </c>
      <c r="V203" s="2">
        <v>200</v>
      </c>
      <c r="W203" s="2">
        <v>4.78</v>
      </c>
      <c r="X203" s="2">
        <v>0.05</v>
      </c>
      <c r="Y203" s="5">
        <f t="shared" si="27"/>
        <v>-5.2799999999999949</v>
      </c>
      <c r="Z203" s="5">
        <f t="shared" si="28"/>
        <v>23040</v>
      </c>
      <c r="AA203" s="5">
        <f t="shared" si="29"/>
        <v>-414720000.00000405</v>
      </c>
      <c r="AB203" s="5">
        <f xml:space="preserve"> (X203 - X202) /1000/ (60/($F$10*360))</f>
        <v>0</v>
      </c>
      <c r="AC203" s="5">
        <f t="shared" si="22"/>
        <v>0</v>
      </c>
      <c r="AD203" s="1">
        <f t="shared" si="23"/>
        <v>0</v>
      </c>
      <c r="AP203" s="2">
        <v>19</v>
      </c>
      <c r="AQ203" s="2">
        <f t="shared" si="26"/>
        <v>2.3306512080335917</v>
      </c>
      <c r="AR203" s="2">
        <v>0.06</v>
      </c>
      <c r="AS203" s="2">
        <v>0.05</v>
      </c>
    </row>
    <row r="204" spans="10:45" x14ac:dyDescent="0.2">
      <c r="J204" s="2">
        <v>20</v>
      </c>
      <c r="K204" s="2">
        <f t="shared" si="24"/>
        <v>2.5796755877289268</v>
      </c>
      <c r="L204" s="6">
        <f t="shared" si="25"/>
        <v>6269.2069889127069</v>
      </c>
      <c r="V204" s="2">
        <v>201</v>
      </c>
      <c r="W204" s="2">
        <v>4.46</v>
      </c>
      <c r="X204" s="2">
        <v>0.05</v>
      </c>
      <c r="Y204" s="5">
        <f t="shared" si="27"/>
        <v>-7.6800000000000077</v>
      </c>
      <c r="Z204" s="5">
        <f t="shared" si="28"/>
        <v>-57600.000000000306</v>
      </c>
      <c r="AA204" s="5">
        <f t="shared" si="29"/>
        <v>-1935360000.0000074</v>
      </c>
      <c r="AB204" s="5">
        <f xml:space="preserve"> (X204 - X203) /1000/ (60/($F$10*360))</f>
        <v>0</v>
      </c>
      <c r="AC204" s="5">
        <f t="shared" si="22"/>
        <v>0</v>
      </c>
      <c r="AD204" s="1">
        <f t="shared" si="23"/>
        <v>0</v>
      </c>
      <c r="AP204" s="2">
        <v>20</v>
      </c>
      <c r="AQ204" s="2">
        <f t="shared" si="26"/>
        <v>2.5796755877289268</v>
      </c>
      <c r="AR204" s="2">
        <v>0.06</v>
      </c>
      <c r="AS204" s="2">
        <v>0.05</v>
      </c>
    </row>
    <row r="205" spans="10:45" x14ac:dyDescent="0.2">
      <c r="J205" s="2">
        <v>21</v>
      </c>
      <c r="K205" s="2">
        <f t="shared" si="24"/>
        <v>2.8408925456002896</v>
      </c>
      <c r="L205" s="6">
        <f t="shared" si="25"/>
        <v>6559.7714114715018</v>
      </c>
      <c r="V205" s="2">
        <v>202</v>
      </c>
      <c r="W205" s="2">
        <v>4.2300000000000004</v>
      </c>
      <c r="X205" s="2">
        <v>0.05</v>
      </c>
      <c r="Y205" s="5">
        <f t="shared" si="27"/>
        <v>-5.5199999999999889</v>
      </c>
      <c r="Z205" s="5">
        <f t="shared" si="28"/>
        <v>51840.000000000451</v>
      </c>
      <c r="AA205" s="5">
        <f t="shared" si="29"/>
        <v>2626560000.0000181</v>
      </c>
      <c r="AB205" s="5">
        <f xml:space="preserve"> (X205 - X204) /1000/ (60/($F$10*360))</f>
        <v>0</v>
      </c>
      <c r="AC205" s="5">
        <f t="shared" si="22"/>
        <v>0</v>
      </c>
      <c r="AD205" s="1">
        <f t="shared" si="23"/>
        <v>0</v>
      </c>
      <c r="AP205" s="2">
        <v>21</v>
      </c>
      <c r="AQ205" s="2">
        <f t="shared" si="26"/>
        <v>2.8408925456002896</v>
      </c>
      <c r="AR205" s="2">
        <v>7.0000000000000007E-2</v>
      </c>
      <c r="AS205" s="2">
        <v>0.05</v>
      </c>
    </row>
    <row r="206" spans="10:45" x14ac:dyDescent="0.2">
      <c r="J206" s="2">
        <v>22</v>
      </c>
      <c r="K206" s="2">
        <f t="shared" si="24"/>
        <v>3.1142163544116022</v>
      </c>
      <c r="L206" s="6">
        <f t="shared" si="25"/>
        <v>6848.1836102865936</v>
      </c>
      <c r="V206" s="2">
        <v>203</v>
      </c>
      <c r="W206" s="2">
        <v>4</v>
      </c>
      <c r="X206" s="2">
        <v>0.05</v>
      </c>
      <c r="Y206" s="5">
        <f t="shared" si="27"/>
        <v>-5.5200000000000102</v>
      </c>
      <c r="Z206" s="5">
        <f t="shared" si="28"/>
        <v>-5.1159076974727213E-10</v>
      </c>
      <c r="AA206" s="5">
        <f t="shared" si="29"/>
        <v>-1244160000.0000231</v>
      </c>
      <c r="AB206" s="5">
        <f xml:space="preserve"> (X206 - X205) /1000/ (60/($F$10*360))</f>
        <v>0</v>
      </c>
      <c r="AC206" s="5">
        <f t="shared" si="22"/>
        <v>0</v>
      </c>
      <c r="AD206" s="1">
        <f t="shared" si="23"/>
        <v>0</v>
      </c>
      <c r="AP206" s="2">
        <v>22</v>
      </c>
      <c r="AQ206" s="2">
        <f t="shared" si="26"/>
        <v>3.1142163544116022</v>
      </c>
      <c r="AR206" s="2">
        <v>7.0000000000000007E-2</v>
      </c>
      <c r="AS206" s="2">
        <v>0.05</v>
      </c>
    </row>
    <row r="207" spans="10:45" x14ac:dyDescent="0.2">
      <c r="J207" s="2">
        <v>23</v>
      </c>
      <c r="K207" s="2">
        <f t="shared" si="24"/>
        <v>3.3995573381735436</v>
      </c>
      <c r="L207" s="6">
        <f t="shared" si="25"/>
        <v>7134.3496090009394</v>
      </c>
      <c r="V207" s="2">
        <v>204</v>
      </c>
      <c r="W207" s="2">
        <v>3.77</v>
      </c>
      <c r="X207" s="2">
        <v>0.05</v>
      </c>
      <c r="Y207" s="5">
        <f t="shared" si="27"/>
        <v>-5.52</v>
      </c>
      <c r="Z207" s="5">
        <f t="shared" si="28"/>
        <v>2.5579538487363607E-10</v>
      </c>
      <c r="AA207" s="5">
        <f t="shared" si="29"/>
        <v>1.8417267710901797E-5</v>
      </c>
      <c r="AB207" s="5">
        <f xml:space="preserve"> (X207 - X206) /1000/ (60/($F$10*360))</f>
        <v>0</v>
      </c>
      <c r="AC207" s="5">
        <f t="shared" si="22"/>
        <v>0</v>
      </c>
      <c r="AD207" s="1">
        <f t="shared" si="23"/>
        <v>0</v>
      </c>
      <c r="AP207" s="2">
        <v>23</v>
      </c>
      <c r="AQ207" s="2">
        <f t="shared" si="26"/>
        <v>3.3995573381735436</v>
      </c>
      <c r="AR207" s="2">
        <v>7.0000000000000007E-2</v>
      </c>
      <c r="AS207" s="2">
        <v>0.05</v>
      </c>
    </row>
    <row r="208" spans="10:45" x14ac:dyDescent="0.2">
      <c r="J208" s="2">
        <v>24</v>
      </c>
      <c r="K208" s="2">
        <f t="shared" si="24"/>
        <v>3.6968219052152493</v>
      </c>
      <c r="L208" s="6">
        <f t="shared" si="25"/>
        <v>7418.1762605592003</v>
      </c>
      <c r="V208" s="2">
        <v>205</v>
      </c>
      <c r="W208" s="2">
        <v>3.66</v>
      </c>
      <c r="X208" s="2">
        <v>0.05</v>
      </c>
      <c r="Y208" s="5">
        <f t="shared" si="27"/>
        <v>-2.6399999999999975</v>
      </c>
      <c r="Z208" s="5">
        <f t="shared" si="28"/>
        <v>69120.000000000058</v>
      </c>
      <c r="AA208" s="5">
        <f t="shared" si="29"/>
        <v>1658879999.9999952</v>
      </c>
      <c r="AB208" s="5">
        <f xml:space="preserve"> (X208 - X207) /1000/ (60/($F$10*360))</f>
        <v>0</v>
      </c>
      <c r="AC208" s="5">
        <f t="shared" si="22"/>
        <v>0</v>
      </c>
      <c r="AD208" s="1">
        <f t="shared" si="23"/>
        <v>0</v>
      </c>
      <c r="AP208" s="2">
        <v>24</v>
      </c>
      <c r="AQ208" s="2">
        <f t="shared" si="26"/>
        <v>3.6968219052152493</v>
      </c>
      <c r="AR208" s="2">
        <v>0.08</v>
      </c>
      <c r="AS208" s="2">
        <v>0.05</v>
      </c>
    </row>
    <row r="209" spans="10:45" x14ac:dyDescent="0.2">
      <c r="J209" s="2">
        <v>25</v>
      </c>
      <c r="K209" s="2">
        <f t="shared" si="24"/>
        <v>4.0059125827385493</v>
      </c>
      <c r="L209" s="6">
        <f t="shared" si="25"/>
        <v>7699.5712825772744</v>
      </c>
      <c r="V209" s="2">
        <v>206</v>
      </c>
      <c r="W209" s="2">
        <v>3.36</v>
      </c>
      <c r="X209" s="2">
        <v>0.05</v>
      </c>
      <c r="Y209" s="5">
        <f t="shared" si="27"/>
        <v>-7.2000000000000064</v>
      </c>
      <c r="Z209" s="5">
        <f t="shared" si="28"/>
        <v>-109440.00000000023</v>
      </c>
      <c r="AA209" s="5">
        <f t="shared" si="29"/>
        <v>-4285440000.0000072</v>
      </c>
      <c r="AB209" s="5">
        <f xml:space="preserve"> (X209 - X208) /1000/ (60/($F$10*360))</f>
        <v>0</v>
      </c>
      <c r="AC209" s="5">
        <f t="shared" si="22"/>
        <v>0</v>
      </c>
      <c r="AD209" s="1">
        <f t="shared" si="23"/>
        <v>0</v>
      </c>
      <c r="AP209" s="2">
        <v>25</v>
      </c>
      <c r="AQ209" s="2">
        <f t="shared" si="26"/>
        <v>4.0059125827385493</v>
      </c>
      <c r="AR209" s="2">
        <v>0.08</v>
      </c>
      <c r="AS209" s="2">
        <v>0.05</v>
      </c>
    </row>
    <row r="210" spans="10:45" x14ac:dyDescent="0.2">
      <c r="J210" s="2">
        <v>26</v>
      </c>
      <c r="K210" s="2">
        <f t="shared" si="24"/>
        <v>4.3267280528459358</v>
      </c>
      <c r="L210" s="6">
        <f t="shared" si="25"/>
        <v>7978.4432924836465</v>
      </c>
      <c r="V210" s="2">
        <v>207</v>
      </c>
      <c r="W210" s="2">
        <v>3.15</v>
      </c>
      <c r="X210" s="2">
        <v>0.05</v>
      </c>
      <c r="Y210" s="5">
        <f t="shared" si="27"/>
        <v>-5.0399999999999991</v>
      </c>
      <c r="Z210" s="5">
        <f t="shared" si="28"/>
        <v>51840.000000000175</v>
      </c>
      <c r="AA210" s="5">
        <f t="shared" si="29"/>
        <v>3870720000.00001</v>
      </c>
      <c r="AB210" s="5">
        <f xml:space="preserve"> (X210 - X209) /1000/ (60/($F$10*360))</f>
        <v>0</v>
      </c>
      <c r="AC210" s="5">
        <f t="shared" si="22"/>
        <v>0</v>
      </c>
      <c r="AD210" s="1">
        <f t="shared" si="23"/>
        <v>0</v>
      </c>
      <c r="AP210" s="2">
        <v>26</v>
      </c>
      <c r="AQ210" s="2">
        <f t="shared" si="26"/>
        <v>4.3267280528459358</v>
      </c>
      <c r="AR210" s="2">
        <v>0.08</v>
      </c>
      <c r="AS210" s="2">
        <v>0.05</v>
      </c>
    </row>
    <row r="211" spans="10:45" x14ac:dyDescent="0.2">
      <c r="J211" s="2">
        <v>27</v>
      </c>
      <c r="K211" s="2">
        <f t="shared" si="24"/>
        <v>4.6591631900327544</v>
      </c>
      <c r="L211" s="6">
        <f t="shared" si="25"/>
        <v>8254.7018424172547</v>
      </c>
      <c r="V211" s="2">
        <v>208</v>
      </c>
      <c r="W211" s="2">
        <v>2.99</v>
      </c>
      <c r="X211" s="2">
        <v>0.05</v>
      </c>
      <c r="Y211" s="5">
        <f t="shared" si="27"/>
        <v>-3.8399999999999928</v>
      </c>
      <c r="Z211" s="5">
        <f t="shared" si="28"/>
        <v>28800.000000000153</v>
      </c>
      <c r="AA211" s="5">
        <f t="shared" si="29"/>
        <v>-552960000.0000006</v>
      </c>
      <c r="AB211" s="5">
        <f xml:space="preserve"> (X211 - X210) /1000/ (60/($F$10*360))</f>
        <v>0</v>
      </c>
      <c r="AC211" s="5">
        <f t="shared" si="22"/>
        <v>0</v>
      </c>
      <c r="AD211" s="1">
        <f t="shared" si="23"/>
        <v>0</v>
      </c>
      <c r="AP211" s="2">
        <v>27</v>
      </c>
      <c r="AQ211" s="2">
        <f t="shared" si="26"/>
        <v>4.6591631900327544</v>
      </c>
      <c r="AR211" s="2">
        <v>0.09</v>
      </c>
      <c r="AS211" s="2">
        <v>0.05</v>
      </c>
    </row>
    <row r="212" spans="10:45" x14ac:dyDescent="0.2">
      <c r="J212" s="2">
        <v>28</v>
      </c>
      <c r="K212" s="2">
        <f t="shared" si="24"/>
        <v>5.0031091001334733</v>
      </c>
      <c r="L212" s="6">
        <f t="shared" si="25"/>
        <v>8528.2574538655645</v>
      </c>
      <c r="V212" s="2">
        <v>209</v>
      </c>
      <c r="W212" s="2">
        <v>2.79</v>
      </c>
      <c r="X212" s="2">
        <v>0.05</v>
      </c>
      <c r="Y212" s="5">
        <f t="shared" si="27"/>
        <v>-4.8000000000000043</v>
      </c>
      <c r="Z212" s="5">
        <f t="shared" si="28"/>
        <v>-23040.000000000276</v>
      </c>
      <c r="AA212" s="5">
        <f t="shared" si="29"/>
        <v>-1244160000.0000103</v>
      </c>
      <c r="AB212" s="5">
        <f xml:space="preserve"> (X212 - X211) /1000/ (60/($F$10*360))</f>
        <v>0</v>
      </c>
      <c r="AC212" s="5">
        <f t="shared" si="22"/>
        <v>0</v>
      </c>
      <c r="AD212" s="1">
        <f t="shared" si="23"/>
        <v>0</v>
      </c>
      <c r="AP212" s="2">
        <v>28</v>
      </c>
      <c r="AQ212" s="2">
        <f t="shared" si="26"/>
        <v>5.0031091001334733</v>
      </c>
      <c r="AR212" s="2">
        <v>0.09</v>
      </c>
      <c r="AS212" s="2">
        <v>0.05</v>
      </c>
    </row>
    <row r="213" spans="10:45" x14ac:dyDescent="0.2">
      <c r="J213" s="2">
        <v>29</v>
      </c>
      <c r="K213" s="2">
        <f t="shared" si="24"/>
        <v>5.3584531607112051</v>
      </c>
      <c r="L213" s="6">
        <f t="shared" si="25"/>
        <v>8799.0216520206141</v>
      </c>
      <c r="V213" s="2">
        <v>210</v>
      </c>
      <c r="W213" s="2">
        <v>2.63</v>
      </c>
      <c r="X213" s="2">
        <v>0.05</v>
      </c>
      <c r="Y213" s="5">
        <f t="shared" si="27"/>
        <v>-3.8400000000000039</v>
      </c>
      <c r="Z213" s="5">
        <f t="shared" si="28"/>
        <v>23040.000000000011</v>
      </c>
      <c r="AA213" s="5">
        <f t="shared" si="29"/>
        <v>1105920000.0000069</v>
      </c>
      <c r="AB213" s="5">
        <f xml:space="preserve"> (X213 - X212) /1000/ (60/($F$10*360))</f>
        <v>0</v>
      </c>
      <c r="AC213" s="5">
        <f t="shared" si="22"/>
        <v>0</v>
      </c>
      <c r="AD213" s="1">
        <f t="shared" si="23"/>
        <v>0</v>
      </c>
      <c r="AP213" s="2">
        <v>29</v>
      </c>
      <c r="AQ213" s="2">
        <f t="shared" si="26"/>
        <v>5.3584531607112051</v>
      </c>
      <c r="AR213" s="2">
        <v>0.1</v>
      </c>
      <c r="AS213" s="2">
        <v>0.05</v>
      </c>
    </row>
    <row r="214" spans="10:45" x14ac:dyDescent="0.2">
      <c r="J214" s="2">
        <v>30</v>
      </c>
      <c r="K214" s="2">
        <f t="shared" si="24"/>
        <v>5.7250790628787307</v>
      </c>
      <c r="L214" s="6">
        <f t="shared" si="25"/>
        <v>9066.9069998404339</v>
      </c>
      <c r="V214" s="2">
        <v>211</v>
      </c>
      <c r="W214" s="2">
        <v>2.4700000000000002</v>
      </c>
      <c r="X214" s="2">
        <v>0.05</v>
      </c>
      <c r="Y214" s="5">
        <f t="shared" si="27"/>
        <v>-3.8399999999999928</v>
      </c>
      <c r="Z214" s="5">
        <f t="shared" si="28"/>
        <v>2.6645352591003757E-10</v>
      </c>
      <c r="AA214" s="5">
        <f t="shared" si="29"/>
        <v>-552959999.99999392</v>
      </c>
      <c r="AB214" s="5">
        <f xml:space="preserve"> (X214 - X213) /1000/ (60/($F$10*360))</f>
        <v>0</v>
      </c>
      <c r="AC214" s="5">
        <f t="shared" si="22"/>
        <v>0</v>
      </c>
      <c r="AD214" s="1">
        <f t="shared" si="23"/>
        <v>0</v>
      </c>
      <c r="AP214" s="2">
        <v>30</v>
      </c>
      <c r="AQ214" s="2">
        <f t="shared" si="26"/>
        <v>5.7250790628787307</v>
      </c>
      <c r="AR214" s="2">
        <v>0.1</v>
      </c>
      <c r="AS214" s="2">
        <v>0.05</v>
      </c>
    </row>
    <row r="215" spans="10:45" x14ac:dyDescent="0.2">
      <c r="J215" s="2">
        <v>31</v>
      </c>
      <c r="K215" s="2">
        <f t="shared" si="24"/>
        <v>6.1028668545387488</v>
      </c>
      <c r="L215" s="6">
        <f t="shared" si="25"/>
        <v>9331.8271317871368</v>
      </c>
      <c r="V215" s="2">
        <v>212</v>
      </c>
      <c r="W215" s="2">
        <v>2.29</v>
      </c>
      <c r="X215" s="2">
        <v>0.05</v>
      </c>
      <c r="Y215" s="5">
        <f t="shared" si="27"/>
        <v>-4.3200000000000038</v>
      </c>
      <c r="Z215" s="5">
        <f t="shared" si="28"/>
        <v>-11520.000000000266</v>
      </c>
      <c r="AA215" s="5">
        <f t="shared" si="29"/>
        <v>-276480000.00001276</v>
      </c>
      <c r="AB215" s="5">
        <f xml:space="preserve"> (X215 - X214) /1000/ (60/($F$10*360))</f>
        <v>0</v>
      </c>
      <c r="AC215" s="5">
        <f t="shared" si="22"/>
        <v>0</v>
      </c>
      <c r="AD215" s="1">
        <f t="shared" si="23"/>
        <v>0</v>
      </c>
      <c r="AP215" s="2">
        <v>31</v>
      </c>
      <c r="AQ215" s="2">
        <f t="shared" si="26"/>
        <v>6.1028668545387488</v>
      </c>
      <c r="AR215" s="2">
        <v>0.11</v>
      </c>
      <c r="AS215" s="2">
        <v>0.05</v>
      </c>
    </row>
    <row r="216" spans="10:45" x14ac:dyDescent="0.2">
      <c r="J216" s="2">
        <v>32</v>
      </c>
      <c r="K216" s="2">
        <f t="shared" si="24"/>
        <v>6.4916929850298795</v>
      </c>
      <c r="L216" s="6">
        <f t="shared" si="25"/>
        <v>9593.6967872307196</v>
      </c>
      <c r="V216" s="2">
        <v>213</v>
      </c>
      <c r="W216" s="2">
        <v>2.17</v>
      </c>
      <c r="X216" s="2">
        <v>0.05</v>
      </c>
      <c r="Y216" s="5">
        <f t="shared" si="27"/>
        <v>-2.8800000000000026</v>
      </c>
      <c r="Z216" s="5">
        <f t="shared" si="28"/>
        <v>34560.000000000029</v>
      </c>
      <c r="AA216" s="5">
        <f t="shared" si="29"/>
        <v>1105920000.0000069</v>
      </c>
      <c r="AB216" s="5">
        <f xml:space="preserve"> (X216 - X215) /1000/ (60/($F$10*360))</f>
        <v>0</v>
      </c>
      <c r="AC216" s="5">
        <f t="shared" si="22"/>
        <v>0</v>
      </c>
      <c r="AD216" s="1">
        <f t="shared" si="23"/>
        <v>0</v>
      </c>
      <c r="AP216" s="2">
        <v>32</v>
      </c>
      <c r="AQ216" s="2">
        <f t="shared" si="26"/>
        <v>6.4916929850298795</v>
      </c>
      <c r="AR216" s="2">
        <v>0.11</v>
      </c>
      <c r="AS216" s="2">
        <v>0.05</v>
      </c>
    </row>
    <row r="217" spans="10:45" x14ac:dyDescent="0.2">
      <c r="J217" s="2">
        <v>33</v>
      </c>
      <c r="K217" s="2">
        <f t="shared" si="24"/>
        <v>6.8914303511644928</v>
      </c>
      <c r="L217" s="6">
        <f t="shared" si="25"/>
        <v>9852.4318434891356</v>
      </c>
      <c r="V217" s="2">
        <v>214</v>
      </c>
      <c r="W217" s="2">
        <v>2.04</v>
      </c>
      <c r="X217" s="2">
        <v>0.05</v>
      </c>
      <c r="Y217" s="5">
        <f t="shared" si="27"/>
        <v>-3.1199999999999974</v>
      </c>
      <c r="Z217" s="5">
        <f t="shared" si="28"/>
        <v>-5759.9999999998772</v>
      </c>
      <c r="AA217" s="5">
        <f t="shared" si="29"/>
        <v>-967679999.99999774</v>
      </c>
      <c r="AB217" s="5">
        <f xml:space="preserve"> (X217 - X216) /1000/ (60/($F$10*360))</f>
        <v>0</v>
      </c>
      <c r="AC217" s="5">
        <f t="shared" si="22"/>
        <v>0</v>
      </c>
      <c r="AD217" s="1">
        <f t="shared" si="23"/>
        <v>0</v>
      </c>
      <c r="AP217" s="2">
        <v>33</v>
      </c>
      <c r="AQ217" s="2">
        <f t="shared" si="26"/>
        <v>6.8914303511644928</v>
      </c>
      <c r="AR217" s="2">
        <v>0.11</v>
      </c>
      <c r="AS217" s="2">
        <v>0.05</v>
      </c>
    </row>
    <row r="218" spans="10:45" x14ac:dyDescent="0.2">
      <c r="J218" s="2">
        <v>34</v>
      </c>
      <c r="K218" s="2">
        <f t="shared" si="24"/>
        <v>7.3019483446432067</v>
      </c>
      <c r="L218" s="6">
        <f t="shared" si="25"/>
        <v>10107.949348485263</v>
      </c>
      <c r="V218" s="2">
        <v>215</v>
      </c>
      <c r="W218" s="2">
        <v>1.92</v>
      </c>
      <c r="X218" s="2">
        <v>0.05</v>
      </c>
      <c r="Y218" s="5">
        <f t="shared" si="27"/>
        <v>-2.8800000000000026</v>
      </c>
      <c r="Z218" s="5">
        <f t="shared" si="28"/>
        <v>5759.9999999998772</v>
      </c>
      <c r="AA218" s="5">
        <f t="shared" si="29"/>
        <v>276479999.9999941</v>
      </c>
      <c r="AB218" s="5">
        <f xml:space="preserve"> (X218 - X217) /1000/ (60/($F$10*360))</f>
        <v>0</v>
      </c>
      <c r="AC218" s="5">
        <f t="shared" si="22"/>
        <v>0</v>
      </c>
      <c r="AD218" s="1">
        <f t="shared" si="23"/>
        <v>0</v>
      </c>
      <c r="AP218" s="2">
        <v>34</v>
      </c>
      <c r="AQ218" s="2">
        <f t="shared" si="26"/>
        <v>7.3019483446432067</v>
      </c>
      <c r="AR218" s="2">
        <v>0.12</v>
      </c>
      <c r="AS218" s="2">
        <v>0.05</v>
      </c>
    </row>
    <row r="219" spans="10:45" x14ac:dyDescent="0.2">
      <c r="J219" s="2">
        <v>35</v>
      </c>
      <c r="K219" s="2">
        <f t="shared" si="24"/>
        <v>7.7231129008300927</v>
      </c>
      <c r="L219" s="6">
        <f t="shared" si="25"/>
        <v>10360.167552998995</v>
      </c>
      <c r="V219" s="2">
        <v>216</v>
      </c>
      <c r="W219" s="2">
        <v>1.8</v>
      </c>
      <c r="X219" s="2">
        <v>0.05</v>
      </c>
      <c r="Y219" s="5">
        <f t="shared" si="27"/>
        <v>-2.8799999999999972</v>
      </c>
      <c r="Z219" s="5">
        <f t="shared" si="28"/>
        <v>1.2789769243681803E-10</v>
      </c>
      <c r="AA219" s="5">
        <f t="shared" si="29"/>
        <v>-138239999.99999398</v>
      </c>
      <c r="AB219" s="5">
        <f xml:space="preserve"> (X219 - X218) /1000/ (60/($F$10*360))</f>
        <v>0</v>
      </c>
      <c r="AC219" s="5">
        <f t="shared" si="22"/>
        <v>0</v>
      </c>
      <c r="AD219" s="1">
        <f t="shared" si="23"/>
        <v>0</v>
      </c>
      <c r="AP219" s="2">
        <v>35</v>
      </c>
      <c r="AQ219" s="2">
        <f t="shared" si="26"/>
        <v>7.7231129008300927</v>
      </c>
      <c r="AR219" s="2">
        <v>0.12</v>
      </c>
      <c r="AS219" s="2">
        <v>0.05</v>
      </c>
    </row>
    <row r="220" spans="10:45" x14ac:dyDescent="0.2">
      <c r="J220" s="2">
        <v>36</v>
      </c>
      <c r="K220" s="2">
        <f t="shared" si="24"/>
        <v>8.1547865488717175</v>
      </c>
      <c r="L220" s="6">
        <f t="shared" si="25"/>
        <v>10609.005942485326</v>
      </c>
      <c r="V220" s="2">
        <v>217</v>
      </c>
      <c r="W220" s="2">
        <v>1.67</v>
      </c>
      <c r="X220" s="2">
        <v>0.05</v>
      </c>
      <c r="Y220" s="5">
        <f t="shared" si="27"/>
        <v>-3.1200000000000032</v>
      </c>
      <c r="Z220" s="5">
        <f t="shared" si="28"/>
        <v>-5760.0000000001437</v>
      </c>
      <c r="AA220" s="5">
        <f t="shared" si="29"/>
        <v>-138240000.00000653</v>
      </c>
      <c r="AB220" s="5">
        <f xml:space="preserve"> (X220 - X219) /1000/ (60/($F$10*360))</f>
        <v>0</v>
      </c>
      <c r="AC220" s="5">
        <f t="shared" si="22"/>
        <v>0</v>
      </c>
      <c r="AD220" s="1">
        <f t="shared" si="23"/>
        <v>0</v>
      </c>
      <c r="AP220" s="2">
        <v>36</v>
      </c>
      <c r="AQ220" s="2">
        <f t="shared" si="26"/>
        <v>8.1547865488717175</v>
      </c>
      <c r="AR220" s="2">
        <v>0.12</v>
      </c>
      <c r="AS220" s="2">
        <v>0.05</v>
      </c>
    </row>
    <row r="221" spans="10:45" x14ac:dyDescent="0.2">
      <c r="J221" s="2">
        <v>37</v>
      </c>
      <c r="K221" s="2">
        <f t="shared" si="24"/>
        <v>8.5968284631419394</v>
      </c>
      <c r="L221" s="6">
        <f t="shared" si="25"/>
        <v>10854.385268439046</v>
      </c>
      <c r="V221" s="2">
        <v>218</v>
      </c>
      <c r="W221" s="2">
        <v>1.56</v>
      </c>
      <c r="X221" s="2">
        <v>0.05</v>
      </c>
      <c r="Y221" s="5">
        <f t="shared" si="27"/>
        <v>-2.6399999999999975</v>
      </c>
      <c r="Z221" s="5">
        <f t="shared" si="28"/>
        <v>11520.000000000138</v>
      </c>
      <c r="AA221" s="5">
        <f t="shared" si="29"/>
        <v>414720000.00000679</v>
      </c>
      <c r="AB221" s="5">
        <f xml:space="preserve"> (X221 - X220) /1000/ (60/($F$10*360))</f>
        <v>0</v>
      </c>
      <c r="AC221" s="5">
        <f t="shared" si="22"/>
        <v>0</v>
      </c>
      <c r="AD221" s="1">
        <f t="shared" si="23"/>
        <v>0</v>
      </c>
      <c r="AP221" s="2">
        <v>37</v>
      </c>
      <c r="AQ221" s="2">
        <f t="shared" si="26"/>
        <v>8.5968284631419394</v>
      </c>
      <c r="AR221" s="2">
        <v>0.13</v>
      </c>
      <c r="AS221" s="2">
        <v>0.05</v>
      </c>
    </row>
    <row r="222" spans="10:45" x14ac:dyDescent="0.2">
      <c r="J222" s="2">
        <v>38</v>
      </c>
      <c r="K222" s="2">
        <f t="shared" si="24"/>
        <v>9.0490945159935663</v>
      </c>
      <c r="L222" s="6">
        <f t="shared" si="25"/>
        <v>11096.227579276047</v>
      </c>
      <c r="V222" s="2">
        <v>219</v>
      </c>
      <c r="W222" s="2">
        <v>1.46</v>
      </c>
      <c r="X222" s="2">
        <v>0.05</v>
      </c>
      <c r="Y222" s="5">
        <f t="shared" si="27"/>
        <v>-2.4000000000000021</v>
      </c>
      <c r="Z222" s="5">
        <f t="shared" si="28"/>
        <v>5759.9999999998881</v>
      </c>
      <c r="AA222" s="5">
        <f t="shared" si="29"/>
        <v>-138240000.00000602</v>
      </c>
      <c r="AB222" s="5">
        <f xml:space="preserve"> (X222 - X221) /1000/ (60/($F$10*360))</f>
        <v>0</v>
      </c>
      <c r="AC222" s="5">
        <f t="shared" si="22"/>
        <v>0</v>
      </c>
      <c r="AD222" s="1">
        <f t="shared" si="23"/>
        <v>0</v>
      </c>
      <c r="AP222" s="2">
        <v>38</v>
      </c>
      <c r="AQ222" s="2">
        <f t="shared" si="26"/>
        <v>9.0490945159935663</v>
      </c>
      <c r="AR222" s="2">
        <v>0.13</v>
      </c>
      <c r="AS222" s="2">
        <v>0.05</v>
      </c>
    </row>
    <row r="223" spans="10:45" x14ac:dyDescent="0.2">
      <c r="J223" s="2">
        <v>39</v>
      </c>
      <c r="K223" s="2">
        <f t="shared" si="24"/>
        <v>9.5114373317967349</v>
      </c>
      <c r="L223" s="6">
        <f t="shared" si="25"/>
        <v>11334.456250707079</v>
      </c>
      <c r="V223" s="2">
        <v>220</v>
      </c>
      <c r="W223" s="2">
        <v>1.36</v>
      </c>
      <c r="X223" s="2">
        <v>0.04</v>
      </c>
      <c r="Y223" s="5">
        <f t="shared" si="27"/>
        <v>-2.3999999999999968</v>
      </c>
      <c r="Z223" s="5">
        <f t="shared" si="28"/>
        <v>1.2789769243681803E-10</v>
      </c>
      <c r="AA223" s="5">
        <f t="shared" si="29"/>
        <v>-138239999.99999425</v>
      </c>
      <c r="AB223" s="5">
        <f xml:space="preserve"> (X223 - X222) /1000/ (60/($F$10*360))</f>
        <v>-0.24000000000000007</v>
      </c>
      <c r="AC223" s="5">
        <f t="shared" si="22"/>
        <v>-5760.0000000000018</v>
      </c>
      <c r="AD223" s="1">
        <f t="shared" si="23"/>
        <v>-138240000.00000006</v>
      </c>
      <c r="AP223" s="2">
        <v>39</v>
      </c>
      <c r="AQ223" s="2">
        <f t="shared" si="26"/>
        <v>9.5114373317967349</v>
      </c>
      <c r="AR223" s="2">
        <v>0.13</v>
      </c>
      <c r="AS223" s="2">
        <v>0.04</v>
      </c>
    </row>
    <row r="224" spans="10:45" x14ac:dyDescent="0.2">
      <c r="J224" s="2">
        <v>40</v>
      </c>
      <c r="K224" s="2">
        <f t="shared" si="24"/>
        <v>9.9837063422428631</v>
      </c>
      <c r="L224" s="6">
        <f t="shared" si="25"/>
        <v>11568.996015572766</v>
      </c>
      <c r="V224" s="2">
        <v>221</v>
      </c>
      <c r="W224" s="2">
        <v>1.28</v>
      </c>
      <c r="X224" s="2">
        <v>0.04</v>
      </c>
      <c r="Y224" s="5">
        <f t="shared" si="27"/>
        <v>-1.9200000000000019</v>
      </c>
      <c r="Z224" s="5">
        <f t="shared" si="28"/>
        <v>11519.999999999878</v>
      </c>
      <c r="AA224" s="5">
        <f t="shared" si="29"/>
        <v>276479999.99999404</v>
      </c>
      <c r="AB224" s="5">
        <f xml:space="preserve"> (X224 - X223) /1000/ (60/($F$10*360))</f>
        <v>0</v>
      </c>
      <c r="AC224" s="5">
        <f t="shared" si="22"/>
        <v>5760.0000000000018</v>
      </c>
      <c r="AD224" s="1">
        <f t="shared" si="23"/>
        <v>276480000.00000012</v>
      </c>
      <c r="AP224" s="2">
        <v>40</v>
      </c>
      <c r="AQ224" s="2">
        <f t="shared" si="26"/>
        <v>9.9837063422428631</v>
      </c>
      <c r="AR224" s="2">
        <v>0.14000000000000001</v>
      </c>
      <c r="AS224" s="2">
        <v>0.04</v>
      </c>
    </row>
    <row r="225" spans="10:45" x14ac:dyDescent="0.2">
      <c r="J225" s="2">
        <v>41</v>
      </c>
      <c r="K225" s="2">
        <f t="shared" si="24"/>
        <v>10.465747842891728</v>
      </c>
      <c r="L225" s="6">
        <f t="shared" si="25"/>
        <v>11799.772993119092</v>
      </c>
      <c r="V225" s="2">
        <v>222</v>
      </c>
      <c r="W225" s="2">
        <v>1.19</v>
      </c>
      <c r="X225" s="2">
        <v>0.04</v>
      </c>
      <c r="Y225" s="5">
        <f t="shared" si="27"/>
        <v>-2.1600000000000019</v>
      </c>
      <c r="Z225" s="5">
        <f t="shared" si="28"/>
        <v>-5760</v>
      </c>
      <c r="AA225" s="5">
        <f t="shared" si="29"/>
        <v>-414719999.99999702</v>
      </c>
      <c r="AB225" s="5">
        <f xml:space="preserve"> (X225 - X224) /1000/ (60/($F$10*360))</f>
        <v>0</v>
      </c>
      <c r="AC225" s="5">
        <f t="shared" si="22"/>
        <v>0</v>
      </c>
      <c r="AD225" s="1">
        <f t="shared" si="23"/>
        <v>-138240000.00000006</v>
      </c>
      <c r="AP225" s="2">
        <v>41</v>
      </c>
      <c r="AQ225" s="2">
        <f t="shared" si="26"/>
        <v>10.465747842891728</v>
      </c>
      <c r="AR225" s="2">
        <v>0.14000000000000001</v>
      </c>
      <c r="AS225" s="2">
        <v>0.04</v>
      </c>
    </row>
    <row r="226" spans="10:45" x14ac:dyDescent="0.2">
      <c r="J226" s="2">
        <v>42</v>
      </c>
      <c r="K226" s="2">
        <f t="shared" si="24"/>
        <v>10.957405050938357</v>
      </c>
      <c r="L226" s="6">
        <f t="shared" si="25"/>
        <v>12026.71471767458</v>
      </c>
      <c r="V226" s="2">
        <v>223</v>
      </c>
      <c r="W226" s="2">
        <v>1.1200000000000001</v>
      </c>
      <c r="X226" s="2">
        <v>0.04</v>
      </c>
      <c r="Y226" s="5">
        <f t="shared" si="27"/>
        <v>-1.6799999999999964</v>
      </c>
      <c r="Z226" s="5">
        <f t="shared" si="28"/>
        <v>11520.000000000133</v>
      </c>
      <c r="AA226" s="5">
        <f t="shared" si="29"/>
        <v>414720000.00000316</v>
      </c>
      <c r="AB226" s="5">
        <f xml:space="preserve"> (X226 - X225) /1000/ (60/($F$10*360))</f>
        <v>0</v>
      </c>
      <c r="AC226" s="5">
        <f t="shared" ref="AC226:AC263" si="30" xml:space="preserve"> (AB226 - AB225) / (60/($F$10*360))</f>
        <v>0</v>
      </c>
      <c r="AD226" s="1">
        <f t="shared" ref="AD226:AD263" si="31" xml:space="preserve"> (AC226 - AC225) / (60/($F$10*360))</f>
        <v>0</v>
      </c>
      <c r="AP226" s="2">
        <v>42</v>
      </c>
      <c r="AQ226" s="2">
        <f t="shared" si="26"/>
        <v>10.957405050938357</v>
      </c>
      <c r="AR226" s="2">
        <v>0.14000000000000001</v>
      </c>
      <c r="AS226" s="2">
        <v>0.04</v>
      </c>
    </row>
    <row r="227" spans="10:45" x14ac:dyDescent="0.2">
      <c r="J227" s="2">
        <v>43</v>
      </c>
      <c r="K227" s="2">
        <f t="shared" si="24"/>
        <v>11.458518164174798</v>
      </c>
      <c r="L227" s="6">
        <f t="shared" si="25"/>
        <v>12249.750166709675</v>
      </c>
      <c r="V227" s="2">
        <v>224</v>
      </c>
      <c r="W227" s="2">
        <v>1.05</v>
      </c>
      <c r="X227" s="2">
        <v>0.03</v>
      </c>
      <c r="Y227" s="5">
        <f t="shared" si="27"/>
        <v>-1.6800000000000015</v>
      </c>
      <c r="Z227" s="5">
        <f t="shared" si="28"/>
        <v>-1.2256862191861728E-10</v>
      </c>
      <c r="AA227" s="5">
        <f t="shared" si="29"/>
        <v>-276480000.00000614</v>
      </c>
      <c r="AB227" s="5">
        <f xml:space="preserve"> (X227 - X226) /1000/ (60/($F$10*360))</f>
        <v>-0.24000000000000007</v>
      </c>
      <c r="AC227" s="5">
        <f t="shared" si="30"/>
        <v>-5760.0000000000018</v>
      </c>
      <c r="AD227" s="1">
        <f t="shared" si="31"/>
        <v>-138240000.00000006</v>
      </c>
      <c r="AP227" s="2">
        <v>43</v>
      </c>
      <c r="AQ227" s="2">
        <f t="shared" si="26"/>
        <v>11.458518164174798</v>
      </c>
      <c r="AR227" s="2">
        <v>0.15</v>
      </c>
      <c r="AS227" s="2">
        <v>0.03</v>
      </c>
    </row>
    <row r="228" spans="10:45" x14ac:dyDescent="0.2">
      <c r="J228" s="2">
        <v>44</v>
      </c>
      <c r="K228" s="2">
        <f t="shared" si="24"/>
        <v>11.968924421121034</v>
      </c>
      <c r="L228" s="6">
        <f t="shared" si="25"/>
        <v>12468.809788241473</v>
      </c>
      <c r="V228" s="2">
        <v>225</v>
      </c>
      <c r="W228" s="2">
        <v>0.98</v>
      </c>
      <c r="X228" s="2">
        <v>0.03</v>
      </c>
      <c r="Y228" s="5">
        <f t="shared" si="27"/>
        <v>-1.6800000000000015</v>
      </c>
      <c r="Z228" s="5">
        <f t="shared" si="28"/>
        <v>0</v>
      </c>
      <c r="AA228" s="5">
        <f t="shared" si="29"/>
        <v>2.9416469260468148E-6</v>
      </c>
      <c r="AB228" s="5">
        <f xml:space="preserve"> (X228 - X227) /1000/ (60/($F$10*360))</f>
        <v>0</v>
      </c>
      <c r="AC228" s="5">
        <f t="shared" si="30"/>
        <v>5760.0000000000018</v>
      </c>
      <c r="AD228" s="1">
        <f t="shared" si="31"/>
        <v>276480000.00000012</v>
      </c>
      <c r="AP228" s="2">
        <v>44</v>
      </c>
      <c r="AQ228" s="2">
        <f t="shared" si="26"/>
        <v>11.968924421121034</v>
      </c>
      <c r="AR228" s="2">
        <v>0.15</v>
      </c>
      <c r="AS228" s="2">
        <v>0.03</v>
      </c>
    </row>
    <row r="229" spans="10:45" x14ac:dyDescent="0.2">
      <c r="J229" s="2">
        <v>45</v>
      </c>
      <c r="K229" s="2">
        <f t="shared" si="24"/>
        <v>12.488458162297762</v>
      </c>
      <c r="L229" s="6">
        <f t="shared" si="25"/>
        <v>12683.82552755564</v>
      </c>
      <c r="V229" s="2">
        <v>226</v>
      </c>
      <c r="W229" s="2">
        <v>0.92</v>
      </c>
      <c r="X229" s="2">
        <v>0.03</v>
      </c>
      <c r="Y229" s="5">
        <f t="shared" si="27"/>
        <v>-1.4399999999999986</v>
      </c>
      <c r="Z229" s="5">
        <f t="shared" si="28"/>
        <v>5760.0000000000691</v>
      </c>
      <c r="AA229" s="5">
        <f t="shared" si="29"/>
        <v>138240000.00000167</v>
      </c>
      <c r="AB229" s="5">
        <f xml:space="preserve"> (X229 - X228) /1000/ (60/($F$10*360))</f>
        <v>0</v>
      </c>
      <c r="AC229" s="5">
        <f t="shared" si="30"/>
        <v>0</v>
      </c>
      <c r="AD229" s="1">
        <f t="shared" si="31"/>
        <v>-138240000.00000006</v>
      </c>
      <c r="AP229" s="2">
        <v>45</v>
      </c>
      <c r="AQ229" s="2">
        <f t="shared" si="26"/>
        <v>12.488458162297762</v>
      </c>
      <c r="AR229" s="2">
        <v>0.15</v>
      </c>
      <c r="AS229" s="2">
        <v>0.03</v>
      </c>
    </row>
    <row r="230" spans="10:45" x14ac:dyDescent="0.2">
      <c r="J230" s="2">
        <v>46</v>
      </c>
      <c r="K230" s="2">
        <f t="shared" si="24"/>
        <v>13.016950892612581</v>
      </c>
      <c r="L230" s="6">
        <f t="shared" si="25"/>
        <v>12894.73085321697</v>
      </c>
      <c r="V230" s="2">
        <v>227</v>
      </c>
      <c r="W230" s="2">
        <v>0.86</v>
      </c>
      <c r="X230" s="2">
        <v>0.03</v>
      </c>
      <c r="Y230" s="5">
        <f t="shared" si="27"/>
        <v>-1.4400000000000013</v>
      </c>
      <c r="Z230" s="5">
        <f t="shared" si="28"/>
        <v>-6.3948846218409017E-11</v>
      </c>
      <c r="AA230" s="5">
        <f t="shared" si="29"/>
        <v>-138240000.00000319</v>
      </c>
      <c r="AB230" s="5">
        <f xml:space="preserve"> (X230 - X229) /1000/ (60/($F$10*360))</f>
        <v>0</v>
      </c>
      <c r="AC230" s="5">
        <f t="shared" si="30"/>
        <v>0</v>
      </c>
      <c r="AD230" s="1">
        <f t="shared" si="31"/>
        <v>0</v>
      </c>
      <c r="AP230" s="2">
        <v>46</v>
      </c>
      <c r="AQ230" s="2">
        <f t="shared" si="26"/>
        <v>13.016950892612581</v>
      </c>
      <c r="AR230" s="2">
        <v>0.16</v>
      </c>
      <c r="AS230" s="2">
        <v>0.03</v>
      </c>
    </row>
    <row r="231" spans="10:45" x14ac:dyDescent="0.2">
      <c r="J231" s="2">
        <v>47</v>
      </c>
      <c r="K231" s="2">
        <f t="shared" si="24"/>
        <v>13.554231344829955</v>
      </c>
      <c r="L231" s="6">
        <f t="shared" si="25"/>
        <v>13101.460782334329</v>
      </c>
      <c r="V231" s="2">
        <v>228</v>
      </c>
      <c r="W231" s="2">
        <v>0.82</v>
      </c>
      <c r="X231" s="2">
        <v>0.03</v>
      </c>
      <c r="Y231" s="5">
        <f t="shared" si="27"/>
        <v>-0.96000000000000096</v>
      </c>
      <c r="Z231" s="5">
        <f t="shared" si="28"/>
        <v>11520.000000000007</v>
      </c>
      <c r="AA231" s="5">
        <f t="shared" si="29"/>
        <v>276480000.00000173</v>
      </c>
      <c r="AB231" s="5">
        <f xml:space="preserve"> (X231 - X230) /1000/ (60/($F$10*360))</f>
        <v>0</v>
      </c>
      <c r="AC231" s="5">
        <f t="shared" si="30"/>
        <v>0</v>
      </c>
      <c r="AD231" s="1">
        <f t="shared" si="31"/>
        <v>0</v>
      </c>
      <c r="AP231" s="2">
        <v>47</v>
      </c>
      <c r="AQ231" s="2">
        <f t="shared" si="26"/>
        <v>13.554231344829955</v>
      </c>
      <c r="AR231" s="2">
        <v>0.16</v>
      </c>
      <c r="AS231" s="2">
        <v>0.03</v>
      </c>
    </row>
    <row r="232" spans="10:45" x14ac:dyDescent="0.2">
      <c r="J232" s="2">
        <v>48</v>
      </c>
      <c r="K232" s="2">
        <f t="shared" si="24"/>
        <v>14.100125544093885</v>
      </c>
      <c r="L232" s="6">
        <f t="shared" si="25"/>
        <v>13303.951905050852</v>
      </c>
      <c r="V232" s="2">
        <v>229</v>
      </c>
      <c r="W232" s="2">
        <v>0.76</v>
      </c>
      <c r="X232" s="2">
        <v>0.03</v>
      </c>
      <c r="Y232" s="5">
        <f t="shared" si="27"/>
        <v>-1.4399999999999986</v>
      </c>
      <c r="Z232" s="5">
        <f t="shared" si="28"/>
        <v>-11519.999999999944</v>
      </c>
      <c r="AA232" s="5">
        <f t="shared" si="29"/>
        <v>-552959999.99999881</v>
      </c>
      <c r="AB232" s="5">
        <f xml:space="preserve"> (X232 - X231) /1000/ (60/($F$10*360))</f>
        <v>0</v>
      </c>
      <c r="AC232" s="5">
        <f t="shared" si="30"/>
        <v>0</v>
      </c>
      <c r="AD232" s="1">
        <f t="shared" si="31"/>
        <v>0</v>
      </c>
      <c r="AP232" s="2">
        <v>48</v>
      </c>
      <c r="AQ232" s="2">
        <f t="shared" si="26"/>
        <v>14.100125544093885</v>
      </c>
      <c r="AR232" s="2">
        <v>0.17</v>
      </c>
      <c r="AS232" s="2">
        <v>0.03</v>
      </c>
    </row>
    <row r="233" spans="10:45" x14ac:dyDescent="0.2">
      <c r="J233" s="2">
        <v>49</v>
      </c>
      <c r="K233" s="2">
        <f t="shared" si="24"/>
        <v>14.654456873471004</v>
      </c>
      <c r="L233" s="6">
        <f t="shared" si="25"/>
        <v>13502.142408226036</v>
      </c>
      <c r="V233" s="2">
        <v>230</v>
      </c>
      <c r="W233" s="2">
        <v>0.72</v>
      </c>
      <c r="X233" s="2">
        <v>0.03</v>
      </c>
      <c r="Y233" s="5">
        <f t="shared" si="27"/>
        <v>-0.96000000000000096</v>
      </c>
      <c r="Z233" s="5">
        <f t="shared" si="28"/>
        <v>11519.999999999944</v>
      </c>
      <c r="AA233" s="5">
        <f t="shared" si="29"/>
        <v>552959999.99999726</v>
      </c>
      <c r="AB233" s="5">
        <f xml:space="preserve"> (X233 - X232) /1000/ (60/($F$10*360))</f>
        <v>0</v>
      </c>
      <c r="AC233" s="5">
        <f t="shared" si="30"/>
        <v>0</v>
      </c>
      <c r="AD233" s="1">
        <f t="shared" si="31"/>
        <v>0</v>
      </c>
      <c r="AP233" s="2">
        <v>49</v>
      </c>
      <c r="AQ233" s="2">
        <f t="shared" si="26"/>
        <v>14.654456873471004</v>
      </c>
      <c r="AR233" s="2">
        <v>0.17</v>
      </c>
      <c r="AS233" s="2">
        <v>0.03</v>
      </c>
    </row>
    <row r="234" spans="10:45" x14ac:dyDescent="0.2">
      <c r="J234" s="2">
        <v>50</v>
      </c>
      <c r="K234" s="2">
        <f t="shared" si="24"/>
        <v>15.217046140480422</v>
      </c>
      <c r="L234" s="6">
        <f t="shared" si="25"/>
        <v>13695.972098282695</v>
      </c>
      <c r="V234" s="2">
        <v>231</v>
      </c>
      <c r="W234" s="2">
        <v>0.69</v>
      </c>
      <c r="X234" s="2">
        <v>0.03</v>
      </c>
      <c r="Y234" s="5">
        <f t="shared" si="27"/>
        <v>-0.72000000000000064</v>
      </c>
      <c r="Z234" s="5">
        <f t="shared" si="28"/>
        <v>5760.0000000000082</v>
      </c>
      <c r="AA234" s="5">
        <f t="shared" si="29"/>
        <v>-138239999.99999845</v>
      </c>
      <c r="AB234" s="5">
        <f xml:space="preserve"> (X234 - X233) /1000/ (60/($F$10*360))</f>
        <v>0</v>
      </c>
      <c r="AC234" s="5">
        <f t="shared" si="30"/>
        <v>0</v>
      </c>
      <c r="AD234" s="1">
        <f t="shared" si="31"/>
        <v>0</v>
      </c>
      <c r="AP234" s="2">
        <v>50</v>
      </c>
      <c r="AQ234" s="2">
        <f t="shared" si="26"/>
        <v>15.217046140480422</v>
      </c>
      <c r="AR234" s="2">
        <v>0.18</v>
      </c>
      <c r="AS234" s="2">
        <v>0.03</v>
      </c>
    </row>
    <row r="235" spans="10:45" x14ac:dyDescent="0.2">
      <c r="J235" s="2">
        <v>51</v>
      </c>
      <c r="K235" s="2">
        <f t="shared" si="24"/>
        <v>15.787711644575534</v>
      </c>
      <c r="L235" s="6">
        <f t="shared" si="25"/>
        <v>13885.382423182649</v>
      </c>
      <c r="V235" s="2">
        <v>232</v>
      </c>
      <c r="W235" s="2">
        <v>0.65</v>
      </c>
      <c r="X235" s="2">
        <v>0.03</v>
      </c>
      <c r="Y235" s="5">
        <f t="shared" si="27"/>
        <v>-0.95999999999999819</v>
      </c>
      <c r="Z235" s="5">
        <f t="shared" si="28"/>
        <v>-5759.9999999999418</v>
      </c>
      <c r="AA235" s="5">
        <f t="shared" si="29"/>
        <v>-276479999.99999881</v>
      </c>
      <c r="AB235" s="5">
        <f xml:space="preserve"> (X235 - X234) /1000/ (60/($F$10*360))</f>
        <v>0</v>
      </c>
      <c r="AC235" s="5">
        <f t="shared" si="30"/>
        <v>0</v>
      </c>
      <c r="AD235" s="1">
        <f t="shared" si="31"/>
        <v>0</v>
      </c>
      <c r="AP235" s="2">
        <v>51</v>
      </c>
      <c r="AQ235" s="2">
        <f t="shared" si="26"/>
        <v>15.787711644575534</v>
      </c>
      <c r="AR235" s="2">
        <v>0.18</v>
      </c>
      <c r="AS235" s="2">
        <v>0.03</v>
      </c>
    </row>
    <row r="236" spans="10:45" x14ac:dyDescent="0.2">
      <c r="J236" s="2">
        <v>52</v>
      </c>
      <c r="K236" s="2">
        <f t="shared" si="24"/>
        <v>16.366269245541478</v>
      </c>
      <c r="L236" s="6">
        <f t="shared" si="25"/>
        <v>14070.316493503868</v>
      </c>
      <c r="V236" s="2">
        <v>233</v>
      </c>
      <c r="W236" s="2">
        <v>0.62</v>
      </c>
      <c r="X236" s="2">
        <v>0.02</v>
      </c>
      <c r="Y236" s="5">
        <f t="shared" si="27"/>
        <v>-0.72000000000000064</v>
      </c>
      <c r="Z236" s="5">
        <f t="shared" si="28"/>
        <v>5759.9999999999418</v>
      </c>
      <c r="AA236" s="5">
        <f t="shared" si="29"/>
        <v>276479999.9999972</v>
      </c>
      <c r="AB236" s="5">
        <f xml:space="preserve"> (X236 - X235) /1000/ (60/($F$10*360))</f>
        <v>-0.24</v>
      </c>
      <c r="AC236" s="5">
        <f t="shared" si="30"/>
        <v>-5760</v>
      </c>
      <c r="AD236" s="1">
        <f t="shared" si="31"/>
        <v>-138240000</v>
      </c>
      <c r="AP236" s="2">
        <v>52</v>
      </c>
      <c r="AQ236" s="2">
        <f t="shared" si="26"/>
        <v>16.366269245541478</v>
      </c>
      <c r="AR236" s="2">
        <v>0.18</v>
      </c>
      <c r="AS236" s="2">
        <v>0.02</v>
      </c>
    </row>
    <row r="237" spans="10:45" x14ac:dyDescent="0.2">
      <c r="J237" s="2">
        <v>53</v>
      </c>
      <c r="K237" s="2">
        <f t="shared" si="24"/>
        <v>16.952532432770806</v>
      </c>
      <c r="L237" s="6">
        <f t="shared" si="25"/>
        <v>14250.719102588335</v>
      </c>
      <c r="V237" s="2">
        <v>234</v>
      </c>
      <c r="W237" s="2">
        <v>0.59</v>
      </c>
      <c r="X237" s="2">
        <v>0.02</v>
      </c>
      <c r="Y237" s="5">
        <f t="shared" si="27"/>
        <v>-0.72000000000000064</v>
      </c>
      <c r="Z237" s="5">
        <f t="shared" si="28"/>
        <v>0</v>
      </c>
      <c r="AA237" s="5">
        <f t="shared" si="29"/>
        <v>-138239999.9999986</v>
      </c>
      <c r="AB237" s="5">
        <f xml:space="preserve"> (X237 - X236) /1000/ (60/($F$10*360))</f>
        <v>0</v>
      </c>
      <c r="AC237" s="5">
        <f t="shared" si="30"/>
        <v>5760</v>
      </c>
      <c r="AD237" s="1">
        <f t="shared" si="31"/>
        <v>276480000</v>
      </c>
      <c r="AP237" s="2">
        <v>53</v>
      </c>
      <c r="AQ237" s="2">
        <f t="shared" si="26"/>
        <v>16.952532432770806</v>
      </c>
      <c r="AR237" s="2">
        <v>0.19</v>
      </c>
      <c r="AS237" s="2">
        <v>0.02</v>
      </c>
    </row>
    <row r="238" spans="10:45" x14ac:dyDescent="0.2">
      <c r="J238" s="2">
        <v>54</v>
      </c>
      <c r="K238" s="2">
        <f t="shared" si="24"/>
        <v>17.546312395378653</v>
      </c>
      <c r="L238" s="6">
        <f t="shared" si="25"/>
        <v>14426.536745728101</v>
      </c>
      <c r="V238" s="2">
        <v>235</v>
      </c>
      <c r="W238" s="2">
        <v>0.56999999999999995</v>
      </c>
      <c r="X238" s="2">
        <v>0.02</v>
      </c>
      <c r="Y238" s="5">
        <f t="shared" si="27"/>
        <v>-0.48000000000000048</v>
      </c>
      <c r="Z238" s="5">
        <f t="shared" si="28"/>
        <v>5760.0000000000036</v>
      </c>
      <c r="AA238" s="5">
        <f t="shared" si="29"/>
        <v>138240000.00000009</v>
      </c>
      <c r="AB238" s="5">
        <f xml:space="preserve"> (X238 - X237) /1000/ (60/($F$10*360))</f>
        <v>0</v>
      </c>
      <c r="AC238" s="5">
        <f t="shared" si="30"/>
        <v>0</v>
      </c>
      <c r="AD238" s="1">
        <f t="shared" si="31"/>
        <v>-138240000</v>
      </c>
      <c r="AP238" s="2">
        <v>54</v>
      </c>
      <c r="AQ238" s="2">
        <f t="shared" si="26"/>
        <v>17.546312395378653</v>
      </c>
      <c r="AR238" s="2">
        <v>0.19</v>
      </c>
      <c r="AS238" s="2">
        <v>0.02</v>
      </c>
    </row>
    <row r="239" spans="10:45" x14ac:dyDescent="0.2">
      <c r="J239" s="2">
        <v>55</v>
      </c>
      <c r="K239" s="2">
        <f t="shared" si="24"/>
        <v>18.147418093117324</v>
      </c>
      <c r="L239" s="6">
        <f t="shared" si="25"/>
        <v>14597.717638366192</v>
      </c>
      <c r="V239" s="2">
        <v>236</v>
      </c>
      <c r="W239" s="2">
        <v>0.55000000000000004</v>
      </c>
      <c r="X239" s="2">
        <v>0.02</v>
      </c>
      <c r="Y239" s="5">
        <f t="shared" si="27"/>
        <v>-0.47999999999999776</v>
      </c>
      <c r="Z239" s="5">
        <f t="shared" si="28"/>
        <v>6.5281113847959205E-11</v>
      </c>
      <c r="AA239" s="5">
        <f t="shared" si="29"/>
        <v>-138239999.99999851</v>
      </c>
      <c r="AB239" s="5">
        <f xml:space="preserve"> (X239 - X238) /1000/ (60/($F$10*360))</f>
        <v>0</v>
      </c>
      <c r="AC239" s="5">
        <f t="shared" si="30"/>
        <v>0</v>
      </c>
      <c r="AD239" s="1">
        <f t="shared" si="31"/>
        <v>0</v>
      </c>
      <c r="AP239" s="2">
        <v>55</v>
      </c>
      <c r="AQ239" s="2">
        <f t="shared" si="26"/>
        <v>18.147418093117324</v>
      </c>
      <c r="AR239" s="2">
        <v>0.19</v>
      </c>
      <c r="AS239" s="2">
        <v>0.02</v>
      </c>
    </row>
    <row r="240" spans="10:45" x14ac:dyDescent="0.2">
      <c r="J240" s="2">
        <v>56</v>
      </c>
      <c r="K240" s="2">
        <f t="shared" si="24"/>
        <v>18.755656328049248</v>
      </c>
      <c r="L240" s="6">
        <f t="shared" si="25"/>
        <v>14764.211733277023</v>
      </c>
      <c r="V240" s="2">
        <v>237</v>
      </c>
      <c r="W240" s="2">
        <v>0.53</v>
      </c>
      <c r="X240" s="2">
        <v>0.02</v>
      </c>
      <c r="Y240" s="5">
        <f t="shared" si="27"/>
        <v>-0.48000000000000048</v>
      </c>
      <c r="Z240" s="5">
        <f t="shared" si="28"/>
        <v>-6.5281113847959205E-11</v>
      </c>
      <c r="AA240" s="5">
        <f t="shared" si="29"/>
        <v>-3.1334934647020418E-6</v>
      </c>
      <c r="AB240" s="5">
        <f xml:space="preserve"> (X240 - X239) /1000/ (60/($F$10*360))</f>
        <v>0</v>
      </c>
      <c r="AC240" s="5">
        <f t="shared" si="30"/>
        <v>0</v>
      </c>
      <c r="AD240" s="1">
        <f t="shared" si="31"/>
        <v>0</v>
      </c>
      <c r="AP240" s="2">
        <v>56</v>
      </c>
      <c r="AQ240" s="2">
        <f t="shared" si="26"/>
        <v>18.755656328049248</v>
      </c>
      <c r="AR240" s="2">
        <v>0.19</v>
      </c>
      <c r="AS240" s="2">
        <v>0.02</v>
      </c>
    </row>
    <row r="241" spans="10:45" x14ac:dyDescent="0.2">
      <c r="J241" s="2">
        <v>57</v>
      </c>
      <c r="K241" s="2">
        <f t="shared" si="24"/>
        <v>19.370831816935791</v>
      </c>
      <c r="L241" s="6">
        <f t="shared" si="25"/>
        <v>14925.970736706064</v>
      </c>
      <c r="V241" s="2">
        <v>238</v>
      </c>
      <c r="W241" s="2">
        <v>0.51</v>
      </c>
      <c r="X241" s="2">
        <v>0.02</v>
      </c>
      <c r="Y241" s="5">
        <f t="shared" si="27"/>
        <v>-0.48000000000000048</v>
      </c>
      <c r="Z241" s="5">
        <f t="shared" si="28"/>
        <v>0</v>
      </c>
      <c r="AA241" s="5">
        <f t="shared" si="29"/>
        <v>1.5667467323510209E-6</v>
      </c>
      <c r="AB241" s="5">
        <f xml:space="preserve"> (X241 - X240) /1000/ (60/($F$10*360))</f>
        <v>0</v>
      </c>
      <c r="AC241" s="5">
        <f t="shared" si="30"/>
        <v>0</v>
      </c>
      <c r="AD241" s="1">
        <f t="shared" si="31"/>
        <v>0</v>
      </c>
      <c r="AP241" s="2">
        <v>57</v>
      </c>
      <c r="AQ241" s="2">
        <f t="shared" si="26"/>
        <v>19.370831816935791</v>
      </c>
      <c r="AR241" s="2">
        <v>0.2</v>
      </c>
      <c r="AS241" s="2">
        <v>0.02</v>
      </c>
    </row>
    <row r="242" spans="10:45" x14ac:dyDescent="0.2">
      <c r="J242" s="2">
        <v>58</v>
      </c>
      <c r="K242" s="2">
        <f t="shared" si="24"/>
        <v>19.992747264298544</v>
      </c>
      <c r="L242" s="6">
        <f t="shared" si="25"/>
        <v>15082.948123437036</v>
      </c>
      <c r="V242" s="2">
        <v>239</v>
      </c>
      <c r="W242" s="2">
        <v>0.49</v>
      </c>
      <c r="X242" s="2">
        <v>0.02</v>
      </c>
      <c r="Y242" s="5">
        <f t="shared" si="27"/>
        <v>-0.48000000000000048</v>
      </c>
      <c r="Z242" s="5">
        <f t="shared" si="28"/>
        <v>0</v>
      </c>
      <c r="AA242" s="5">
        <f t="shared" si="29"/>
        <v>0</v>
      </c>
      <c r="AB242" s="5">
        <f xml:space="preserve"> (X242 - X241) /1000/ (60/($F$10*360))</f>
        <v>0</v>
      </c>
      <c r="AC242" s="5">
        <f t="shared" si="30"/>
        <v>0</v>
      </c>
      <c r="AD242" s="1">
        <f t="shared" si="31"/>
        <v>0</v>
      </c>
      <c r="AP242" s="2">
        <v>58</v>
      </c>
      <c r="AQ242" s="2">
        <f t="shared" si="26"/>
        <v>19.992747264298544</v>
      </c>
      <c r="AR242" s="2">
        <v>0.2</v>
      </c>
      <c r="AS242" s="2">
        <v>0.02</v>
      </c>
    </row>
    <row r="243" spans="10:45" x14ac:dyDescent="0.2">
      <c r="J243" s="2">
        <v>59</v>
      </c>
      <c r="K243" s="2">
        <f t="shared" si="24"/>
        <v>20.62120343610842</v>
      </c>
      <c r="L243" s="6">
        <f t="shared" si="25"/>
        <v>15235.099150767297</v>
      </c>
      <c r="V243" s="2">
        <v>240</v>
      </c>
      <c r="W243" s="2">
        <v>0.47</v>
      </c>
      <c r="X243" s="2">
        <v>0.02</v>
      </c>
      <c r="Y243" s="5">
        <f t="shared" si="27"/>
        <v>-0.48000000000000048</v>
      </c>
      <c r="Z243" s="5">
        <f t="shared" si="28"/>
        <v>0</v>
      </c>
      <c r="AA243" s="5">
        <f t="shared" si="29"/>
        <v>0</v>
      </c>
      <c r="AB243" s="5">
        <f xml:space="preserve"> (X243 - X242) /1000/ (60/($F$10*360))</f>
        <v>0</v>
      </c>
      <c r="AC243" s="5">
        <f t="shared" si="30"/>
        <v>0</v>
      </c>
      <c r="AD243" s="1">
        <f t="shared" si="31"/>
        <v>0</v>
      </c>
      <c r="AP243" s="2">
        <v>59</v>
      </c>
      <c r="AQ243" s="2">
        <f t="shared" si="26"/>
        <v>20.62120343610842</v>
      </c>
      <c r="AR243" s="2">
        <v>0.2</v>
      </c>
      <c r="AS243" s="2">
        <v>0.02</v>
      </c>
    </row>
    <row r="244" spans="10:45" x14ac:dyDescent="0.2">
      <c r="J244" s="2">
        <v>60</v>
      </c>
      <c r="K244" s="2">
        <f t="shared" si="24"/>
        <v>21.255999234057057</v>
      </c>
      <c r="L244" s="6">
        <f t="shared" si="25"/>
        <v>15382.380871364207</v>
      </c>
      <c r="V244" s="2">
        <v>241</v>
      </c>
      <c r="W244" s="2">
        <v>0.45</v>
      </c>
      <c r="X244" s="2">
        <v>0.02</v>
      </c>
      <c r="Y244" s="5">
        <f t="shared" si="27"/>
        <v>-0.47999999999999909</v>
      </c>
      <c r="Z244" s="5">
        <f t="shared" si="28"/>
        <v>3.3306690738754696E-11</v>
      </c>
      <c r="AA244" s="5">
        <f t="shared" si="29"/>
        <v>7.9936057773011271E-7</v>
      </c>
      <c r="AB244" s="5">
        <f xml:space="preserve"> (X244 - X243) /1000/ (60/($F$10*360))</f>
        <v>0</v>
      </c>
      <c r="AC244" s="5">
        <f t="shared" si="30"/>
        <v>0</v>
      </c>
      <c r="AD244" s="1">
        <f t="shared" si="31"/>
        <v>0</v>
      </c>
      <c r="AP244" s="2">
        <v>60</v>
      </c>
      <c r="AQ244" s="2">
        <f t="shared" si="26"/>
        <v>21.255999234057057</v>
      </c>
      <c r="AR244" s="2">
        <v>0.21</v>
      </c>
      <c r="AS244" s="2">
        <v>0.02</v>
      </c>
    </row>
    <row r="245" spans="10:45" x14ac:dyDescent="0.2">
      <c r="J245" s="2">
        <v>61</v>
      </c>
      <c r="K245" s="2">
        <f t="shared" si="24"/>
        <v>21.896931770363899</v>
      </c>
      <c r="L245" s="6">
        <f t="shared" si="25"/>
        <v>15524.752144982416</v>
      </c>
      <c r="V245" s="2">
        <v>242</v>
      </c>
      <c r="W245" s="2">
        <v>0.43</v>
      </c>
      <c r="X245" s="2">
        <v>0.02</v>
      </c>
      <c r="Y245" s="5">
        <f t="shared" si="27"/>
        <v>-0.48000000000000048</v>
      </c>
      <c r="Z245" s="5">
        <f t="shared" si="28"/>
        <v>-3.3306690738754696E-11</v>
      </c>
      <c r="AA245" s="5">
        <f t="shared" si="29"/>
        <v>-1.5987211554602254E-6</v>
      </c>
      <c r="AB245" s="5">
        <f xml:space="preserve"> (X245 - X244) /1000/ (60/($F$10*360))</f>
        <v>0</v>
      </c>
      <c r="AC245" s="5">
        <f t="shared" si="30"/>
        <v>0</v>
      </c>
      <c r="AD245" s="1">
        <f t="shared" si="31"/>
        <v>0</v>
      </c>
      <c r="AP245" s="2">
        <v>61</v>
      </c>
      <c r="AQ245" s="2">
        <f t="shared" si="26"/>
        <v>21.896931770363899</v>
      </c>
      <c r="AR245" s="2">
        <v>0.21</v>
      </c>
      <c r="AS245" s="2">
        <v>0.02</v>
      </c>
    </row>
    <row r="246" spans="10:45" x14ac:dyDescent="0.2">
      <c r="J246" s="2">
        <v>62</v>
      </c>
      <c r="K246" s="2">
        <f t="shared" si="24"/>
        <v>22.5437964430715</v>
      </c>
      <c r="L246" s="6">
        <f t="shared" si="25"/>
        <v>15662.173649023885</v>
      </c>
      <c r="V246" s="2">
        <v>243</v>
      </c>
      <c r="W246" s="2">
        <v>0.41</v>
      </c>
      <c r="X246" s="2">
        <v>0.02</v>
      </c>
      <c r="Y246" s="5">
        <f t="shared" si="27"/>
        <v>-0.48000000000000048</v>
      </c>
      <c r="Z246" s="5">
        <f t="shared" si="28"/>
        <v>0</v>
      </c>
      <c r="AA246" s="5">
        <f t="shared" si="29"/>
        <v>7.9936057773011271E-7</v>
      </c>
      <c r="AB246" s="5">
        <f xml:space="preserve"> (X246 - X245) /1000/ (60/($F$10*360))</f>
        <v>0</v>
      </c>
      <c r="AC246" s="5">
        <f t="shared" si="30"/>
        <v>0</v>
      </c>
      <c r="AD246" s="1">
        <f t="shared" si="31"/>
        <v>0</v>
      </c>
      <c r="AP246" s="2">
        <v>62</v>
      </c>
      <c r="AQ246" s="2">
        <f t="shared" si="26"/>
        <v>22.5437964430715</v>
      </c>
      <c r="AR246" s="2">
        <v>0.21</v>
      </c>
      <c r="AS246" s="2">
        <v>0.02</v>
      </c>
    </row>
    <row r="247" spans="10:45" x14ac:dyDescent="0.2">
      <c r="J247" s="2">
        <v>63</v>
      </c>
      <c r="K247" s="2">
        <f t="shared" si="24"/>
        <v>23.196387011780828</v>
      </c>
      <c r="L247" s="6">
        <f t="shared" si="25"/>
        <v>15794.607887921387</v>
      </c>
      <c r="V247" s="2">
        <v>244</v>
      </c>
      <c r="W247" s="2">
        <v>0.39</v>
      </c>
      <c r="X247" s="2">
        <v>0.02</v>
      </c>
      <c r="Y247" s="5">
        <f t="shared" si="27"/>
        <v>-0.47999999999999909</v>
      </c>
      <c r="Z247" s="5">
        <f t="shared" si="28"/>
        <v>3.3306690738754696E-11</v>
      </c>
      <c r="AA247" s="5">
        <f t="shared" si="29"/>
        <v>7.9936057773011271E-7</v>
      </c>
      <c r="AB247" s="5">
        <f xml:space="preserve"> (X247 - X246) /1000/ (60/($F$10*360))</f>
        <v>0</v>
      </c>
      <c r="AC247" s="5">
        <f t="shared" si="30"/>
        <v>0</v>
      </c>
      <c r="AD247" s="1">
        <f t="shared" si="31"/>
        <v>0</v>
      </c>
      <c r="AP247" s="2">
        <v>63</v>
      </c>
      <c r="AQ247" s="2">
        <f t="shared" si="26"/>
        <v>23.196387011780828</v>
      </c>
      <c r="AR247" s="2">
        <v>0.22</v>
      </c>
      <c r="AS247" s="2">
        <v>0.02</v>
      </c>
    </row>
    <row r="248" spans="10:45" x14ac:dyDescent="0.2">
      <c r="J248" s="2">
        <v>64</v>
      </c>
      <c r="K248" s="2">
        <f t="shared" si="24"/>
        <v>23.854495673777553</v>
      </c>
      <c r="L248" s="6">
        <f t="shared" si="25"/>
        <v>15922.019201331126</v>
      </c>
      <c r="V248" s="2">
        <v>245</v>
      </c>
      <c r="W248" s="2">
        <v>0.37</v>
      </c>
      <c r="X248" s="2">
        <v>0.01</v>
      </c>
      <c r="Y248" s="5">
        <f t="shared" si="27"/>
        <v>-0.48000000000000048</v>
      </c>
      <c r="Z248" s="5">
        <f t="shared" si="28"/>
        <v>-3.3306690738754696E-11</v>
      </c>
      <c r="AA248" s="5">
        <f t="shared" si="29"/>
        <v>-1.5987211554602254E-6</v>
      </c>
      <c r="AB248" s="5">
        <f xml:space="preserve"> (X248 - X247) /1000/ (60/($F$10*360))</f>
        <v>-0.24000000000000002</v>
      </c>
      <c r="AC248" s="5">
        <f t="shared" si="30"/>
        <v>-5760.0000000000009</v>
      </c>
      <c r="AD248" s="1">
        <f t="shared" si="31"/>
        <v>-138240000.00000003</v>
      </c>
      <c r="AP248" s="2">
        <v>64</v>
      </c>
      <c r="AQ248" s="2">
        <f t="shared" si="26"/>
        <v>23.854495673777553</v>
      </c>
      <c r="AR248" s="2">
        <v>0.22</v>
      </c>
      <c r="AS248" s="2">
        <v>0.01</v>
      </c>
    </row>
    <row r="249" spans="10:45" x14ac:dyDescent="0.2">
      <c r="J249" s="2">
        <v>65</v>
      </c>
      <c r="K249" s="2">
        <f t="shared" si="24"/>
        <v>24.517913140499683</v>
      </c>
      <c r="L249" s="6">
        <f t="shared" si="25"/>
        <v>16044.373771120121</v>
      </c>
      <c r="V249" s="2">
        <v>246</v>
      </c>
      <c r="W249" s="2">
        <v>0.35</v>
      </c>
      <c r="X249" s="2">
        <v>0.01</v>
      </c>
      <c r="Y249" s="5">
        <f t="shared" si="27"/>
        <v>-0.48000000000000048</v>
      </c>
      <c r="Z249" s="5">
        <f t="shared" si="28"/>
        <v>0</v>
      </c>
      <c r="AA249" s="5">
        <f t="shared" si="29"/>
        <v>7.9936057773011271E-7</v>
      </c>
      <c r="AB249" s="5">
        <f xml:space="preserve"> (X249 - X248) /1000/ (60/($F$10*360))</f>
        <v>0</v>
      </c>
      <c r="AC249" s="5">
        <f t="shared" si="30"/>
        <v>5760.0000000000009</v>
      </c>
      <c r="AD249" s="1">
        <f t="shared" si="31"/>
        <v>276480000.00000006</v>
      </c>
      <c r="AP249" s="2">
        <v>65</v>
      </c>
      <c r="AQ249" s="2">
        <f t="shared" si="26"/>
        <v>24.517913140499683</v>
      </c>
      <c r="AR249" s="2">
        <v>0.22</v>
      </c>
      <c r="AS249" s="2">
        <v>0.01</v>
      </c>
    </row>
    <row r="250" spans="10:45" x14ac:dyDescent="0.2">
      <c r="J250" s="2">
        <v>66</v>
      </c>
      <c r="K250" s="2">
        <f t="shared" si="24"/>
        <v>25.186428714296355</v>
      </c>
      <c r="L250" s="6">
        <f t="shared" si="25"/>
        <v>16161.639627138158</v>
      </c>
      <c r="V250" s="2">
        <v>247</v>
      </c>
      <c r="W250" s="2">
        <v>0.33</v>
      </c>
      <c r="X250" s="2">
        <v>0.01</v>
      </c>
      <c r="Y250" s="5">
        <f t="shared" si="27"/>
        <v>-0.47999999999999909</v>
      </c>
      <c r="Z250" s="5">
        <f t="shared" si="28"/>
        <v>3.3306690738754696E-11</v>
      </c>
      <c r="AA250" s="5">
        <f t="shared" si="29"/>
        <v>7.9936057773011271E-7</v>
      </c>
      <c r="AB250" s="5">
        <f xml:space="preserve"> (X250 - X249) /1000/ (60/($F$10*360))</f>
        <v>0</v>
      </c>
      <c r="AC250" s="5">
        <f t="shared" si="30"/>
        <v>0</v>
      </c>
      <c r="AD250" s="1">
        <f t="shared" si="31"/>
        <v>-138240000.00000003</v>
      </c>
      <c r="AP250" s="2">
        <v>66</v>
      </c>
      <c r="AQ250" s="2">
        <f t="shared" si="26"/>
        <v>25.186428714296355</v>
      </c>
      <c r="AR250" s="2">
        <v>0.22</v>
      </c>
      <c r="AS250" s="2">
        <v>0.01</v>
      </c>
    </row>
    <row r="251" spans="10:45" x14ac:dyDescent="0.2">
      <c r="J251" s="2">
        <v>67</v>
      </c>
      <c r="K251" s="2">
        <f t="shared" si="24"/>
        <v>25.859830365427111</v>
      </c>
      <c r="L251" s="6">
        <f t="shared" si="25"/>
        <v>16273.786651768718</v>
      </c>
      <c r="V251" s="2">
        <v>248</v>
      </c>
      <c r="W251" s="2">
        <v>0.31</v>
      </c>
      <c r="X251" s="2">
        <v>0.01</v>
      </c>
      <c r="Y251" s="5">
        <f t="shared" si="27"/>
        <v>-0.48000000000000048</v>
      </c>
      <c r="Z251" s="5">
        <f t="shared" si="28"/>
        <v>-3.3306690738754696E-11</v>
      </c>
      <c r="AA251" s="5">
        <f t="shared" si="29"/>
        <v>-1.5987211554602254E-6</v>
      </c>
      <c r="AB251" s="5">
        <f xml:space="preserve"> (X251 - X250) /1000/ (60/($F$10*360))</f>
        <v>0</v>
      </c>
      <c r="AC251" s="5">
        <f t="shared" si="30"/>
        <v>0</v>
      </c>
      <c r="AD251" s="1">
        <f t="shared" si="31"/>
        <v>0</v>
      </c>
      <c r="AP251" s="2">
        <v>67</v>
      </c>
      <c r="AQ251" s="2">
        <f t="shared" si="26"/>
        <v>25.859830365427111</v>
      </c>
      <c r="AR251" s="2">
        <v>0.23</v>
      </c>
      <c r="AS251" s="2">
        <v>0.01</v>
      </c>
    </row>
    <row r="252" spans="10:45" x14ac:dyDescent="0.2">
      <c r="J252" s="2">
        <v>68</v>
      </c>
      <c r="K252" s="2">
        <f t="shared" si="24"/>
        <v>26.537904809250808</v>
      </c>
      <c r="L252" s="6">
        <f t="shared" si="25"/>
        <v>16380.786583248097</v>
      </c>
      <c r="V252" s="2">
        <v>249</v>
      </c>
      <c r="W252" s="2">
        <v>0.3</v>
      </c>
      <c r="X252" s="2">
        <v>0.01</v>
      </c>
      <c r="Y252" s="5">
        <f t="shared" si="27"/>
        <v>-0.24000000000000024</v>
      </c>
      <c r="Z252" s="5">
        <f t="shared" si="28"/>
        <v>5760.0000000000064</v>
      </c>
      <c r="AA252" s="5">
        <f t="shared" si="29"/>
        <v>138240000.00000095</v>
      </c>
      <c r="AB252" s="5">
        <f xml:space="preserve"> (X252 - X251) /1000/ (60/($F$10*360))</f>
        <v>0</v>
      </c>
      <c r="AC252" s="5">
        <f t="shared" si="30"/>
        <v>0</v>
      </c>
      <c r="AD252" s="1">
        <f t="shared" si="31"/>
        <v>0</v>
      </c>
      <c r="AP252" s="2">
        <v>68</v>
      </c>
      <c r="AQ252" s="2">
        <f t="shared" si="26"/>
        <v>26.537904809250808</v>
      </c>
      <c r="AR252" s="2">
        <v>0.23</v>
      </c>
      <c r="AS252" s="2">
        <v>0.01</v>
      </c>
    </row>
    <row r="253" spans="10:45" x14ac:dyDescent="0.2">
      <c r="J253" s="2">
        <v>69</v>
      </c>
      <c r="K253" s="2">
        <f t="shared" si="24"/>
        <v>27.220437583552812</v>
      </c>
      <c r="L253" s="6">
        <f t="shared" si="25"/>
        <v>16482.613017755513</v>
      </c>
      <c r="V253" s="2">
        <v>250</v>
      </c>
      <c r="W253" s="2">
        <v>0.28000000000000003</v>
      </c>
      <c r="X253" s="2">
        <v>0.01</v>
      </c>
      <c r="Y253" s="5">
        <f t="shared" si="27"/>
        <v>-0.47999999999999909</v>
      </c>
      <c r="Z253" s="5">
        <f t="shared" si="28"/>
        <v>-5759.9999999999727</v>
      </c>
      <c r="AA253" s="5">
        <f t="shared" si="29"/>
        <v>-276479999.99999946</v>
      </c>
      <c r="AB253" s="5">
        <f xml:space="preserve"> (X253 - X252) /1000/ (60/($F$10*360))</f>
        <v>0</v>
      </c>
      <c r="AC253" s="5">
        <f t="shared" si="30"/>
        <v>0</v>
      </c>
      <c r="AD253" s="1">
        <f t="shared" si="31"/>
        <v>0</v>
      </c>
      <c r="AP253" s="2">
        <v>69</v>
      </c>
      <c r="AQ253" s="2">
        <f t="shared" si="26"/>
        <v>27.220437583552812</v>
      </c>
      <c r="AR253" s="2">
        <v>0.23</v>
      </c>
      <c r="AS253" s="2">
        <v>0.01</v>
      </c>
    </row>
    <row r="254" spans="10:45" x14ac:dyDescent="0.2">
      <c r="J254" s="2">
        <v>70</v>
      </c>
      <c r="K254" s="2">
        <f t="shared" si="24"/>
        <v>27.907213125959291</v>
      </c>
      <c r="L254" s="6">
        <f t="shared" si="25"/>
        <v>16579.241410271123</v>
      </c>
      <c r="V254" s="2">
        <v>251</v>
      </c>
      <c r="W254" s="2">
        <v>0.26</v>
      </c>
      <c r="X254" s="2">
        <v>0.01</v>
      </c>
      <c r="Y254" s="5">
        <f t="shared" si="27"/>
        <v>-0.48000000000000048</v>
      </c>
      <c r="Z254" s="5">
        <f t="shared" si="28"/>
        <v>-3.3306690738754696E-11</v>
      </c>
      <c r="AA254" s="5">
        <f t="shared" si="29"/>
        <v>138239999.99999854</v>
      </c>
      <c r="AB254" s="5">
        <f xml:space="preserve"> (X254 - X253) /1000/ (60/($F$10*360))</f>
        <v>0</v>
      </c>
      <c r="AC254" s="5">
        <f t="shared" si="30"/>
        <v>0</v>
      </c>
      <c r="AD254" s="1">
        <f t="shared" si="31"/>
        <v>0</v>
      </c>
      <c r="AP254" s="2">
        <v>70</v>
      </c>
      <c r="AQ254" s="2">
        <f t="shared" si="26"/>
        <v>27.907213125959291</v>
      </c>
      <c r="AR254" s="2">
        <v>0.23</v>
      </c>
      <c r="AS254" s="2">
        <v>0.01</v>
      </c>
    </row>
    <row r="255" spans="10:45" x14ac:dyDescent="0.2">
      <c r="J255" s="2">
        <v>71</v>
      </c>
      <c r="K255" s="2">
        <f t="shared" si="24"/>
        <v>28.598014851387255</v>
      </c>
      <c r="L255" s="6">
        <f t="shared" si="25"/>
        <v>16670.649074205303</v>
      </c>
      <c r="V255" s="2">
        <v>252</v>
      </c>
      <c r="W255" s="2">
        <v>0.24</v>
      </c>
      <c r="X255" s="2">
        <v>0.01</v>
      </c>
      <c r="Y255" s="5">
        <f t="shared" si="27"/>
        <v>-0.48000000000000048</v>
      </c>
      <c r="Z255" s="5">
        <f t="shared" si="28"/>
        <v>0</v>
      </c>
      <c r="AA255" s="5">
        <f t="shared" si="29"/>
        <v>7.9936057773011271E-7</v>
      </c>
      <c r="AB255" s="5">
        <f xml:space="preserve"> (X255 - X254) /1000/ (60/($F$10*360))</f>
        <v>0</v>
      </c>
      <c r="AC255" s="5">
        <f t="shared" si="30"/>
        <v>0</v>
      </c>
      <c r="AD255" s="1">
        <f t="shared" si="31"/>
        <v>0</v>
      </c>
      <c r="AP255" s="2">
        <v>71</v>
      </c>
      <c r="AQ255" s="2">
        <f t="shared" si="26"/>
        <v>28.598014851387255</v>
      </c>
      <c r="AR255" s="2">
        <v>0.24</v>
      </c>
      <c r="AS255" s="2">
        <v>0.01</v>
      </c>
    </row>
    <row r="256" spans="10:45" x14ac:dyDescent="0.2">
      <c r="J256" s="2">
        <v>72</v>
      </c>
      <c r="K256" s="2">
        <f t="shared" si="24"/>
        <v>29.292625229479142</v>
      </c>
      <c r="L256" s="6">
        <f t="shared" si="25"/>
        <v>16756.815179809535</v>
      </c>
      <c r="V256" s="2">
        <v>253</v>
      </c>
      <c r="W256" s="2">
        <v>0.22</v>
      </c>
      <c r="X256" s="2">
        <v>0.01</v>
      </c>
      <c r="Y256" s="5">
        <f t="shared" si="27"/>
        <v>-0.47999999999999982</v>
      </c>
      <c r="Z256" s="5">
        <f t="shared" si="28"/>
        <v>1.5987211554602254E-11</v>
      </c>
      <c r="AA256" s="5">
        <f t="shared" si="29"/>
        <v>3.836930773104541E-7</v>
      </c>
      <c r="AB256" s="5">
        <f xml:space="preserve"> (X256 - X255) /1000/ (60/($F$10*360))</f>
        <v>0</v>
      </c>
      <c r="AC256" s="5">
        <f t="shared" si="30"/>
        <v>0</v>
      </c>
      <c r="AD256" s="1">
        <f t="shared" si="31"/>
        <v>0</v>
      </c>
      <c r="AP256" s="2">
        <v>72</v>
      </c>
      <c r="AQ256" s="2">
        <f t="shared" si="26"/>
        <v>29.292625229479142</v>
      </c>
      <c r="AR256" s="2">
        <v>0.24</v>
      </c>
      <c r="AS256" s="2">
        <v>0.01</v>
      </c>
    </row>
    <row r="257" spans="10:45" x14ac:dyDescent="0.2">
      <c r="J257" s="2">
        <v>73</v>
      </c>
      <c r="K257" s="2">
        <f t="shared" si="24"/>
        <v>29.990825861971206</v>
      </c>
      <c r="L257" s="6">
        <f t="shared" si="25"/>
        <v>16837.720751371224</v>
      </c>
      <c r="V257" s="2">
        <v>254</v>
      </c>
      <c r="W257" s="2">
        <v>0.2</v>
      </c>
      <c r="X257" s="2">
        <v>0</v>
      </c>
      <c r="Y257" s="5">
        <f t="shared" si="27"/>
        <v>-0.47999999999999982</v>
      </c>
      <c r="Z257" s="5">
        <f t="shared" si="28"/>
        <v>0</v>
      </c>
      <c r="AA257" s="5">
        <f t="shared" si="29"/>
        <v>-3.836930773104541E-7</v>
      </c>
      <c r="AB257" s="5">
        <f xml:space="preserve"> (X257 - X256) /1000/ (60/($F$10*360))</f>
        <v>-0.24000000000000002</v>
      </c>
      <c r="AC257" s="5">
        <f t="shared" si="30"/>
        <v>-5760.0000000000009</v>
      </c>
      <c r="AD257" s="1">
        <f t="shared" si="31"/>
        <v>-138240000.00000003</v>
      </c>
      <c r="AP257" s="2">
        <v>73</v>
      </c>
      <c r="AQ257" s="2">
        <f t="shared" si="26"/>
        <v>29.990825861971206</v>
      </c>
      <c r="AR257" s="2">
        <v>0.24</v>
      </c>
      <c r="AS257" s="2">
        <v>0</v>
      </c>
    </row>
    <row r="258" spans="10:45" x14ac:dyDescent="0.2">
      <c r="J258" s="2">
        <v>74</v>
      </c>
      <c r="K258" s="2">
        <f t="shared" si="24"/>
        <v>30.692397559945007</v>
      </c>
      <c r="L258" s="6">
        <f t="shared" si="25"/>
        <v>16913.348663210287</v>
      </c>
      <c r="V258" s="2">
        <v>255</v>
      </c>
      <c r="W258" s="2">
        <v>0.18</v>
      </c>
      <c r="X258" s="2">
        <v>0</v>
      </c>
      <c r="Y258" s="5">
        <f t="shared" si="27"/>
        <v>-0.48000000000000048</v>
      </c>
      <c r="Z258" s="5">
        <f t="shared" si="28"/>
        <v>-1.5987211554602254E-11</v>
      </c>
      <c r="AA258" s="5">
        <f t="shared" si="29"/>
        <v>-3.836930773104541E-7</v>
      </c>
      <c r="AB258" s="5">
        <f xml:space="preserve"> (X258 - X257) /1000/ (60/($F$10*360))</f>
        <v>0</v>
      </c>
      <c r="AC258" s="5">
        <f t="shared" si="30"/>
        <v>5760.0000000000009</v>
      </c>
      <c r="AD258" s="1">
        <f t="shared" si="31"/>
        <v>276480000.00000006</v>
      </c>
      <c r="AP258" s="2">
        <v>74</v>
      </c>
      <c r="AQ258" s="2">
        <f t="shared" si="26"/>
        <v>30.692397559945007</v>
      </c>
      <c r="AR258" s="2">
        <v>0.24</v>
      </c>
      <c r="AS258" s="2">
        <v>0</v>
      </c>
    </row>
    <row r="259" spans="10:45" x14ac:dyDescent="0.2">
      <c r="J259" s="2">
        <v>75</v>
      </c>
      <c r="K259" s="2">
        <f t="shared" si="24"/>
        <v>31.397120420912103</v>
      </c>
      <c r="L259" s="6">
        <f t="shared" si="25"/>
        <v>16983.683634493958</v>
      </c>
      <c r="V259" s="2">
        <v>256</v>
      </c>
      <c r="W259" s="2">
        <v>0.16</v>
      </c>
      <c r="X259" s="2">
        <v>0</v>
      </c>
      <c r="Y259" s="5">
        <f t="shared" si="27"/>
        <v>-0.47999999999999982</v>
      </c>
      <c r="Z259" s="5">
        <f t="shared" si="28"/>
        <v>1.5987211554602254E-11</v>
      </c>
      <c r="AA259" s="5">
        <f t="shared" si="29"/>
        <v>7.673861546209082E-7</v>
      </c>
      <c r="AB259" s="5">
        <f xml:space="preserve"> (X259 - X258) /1000/ (60/($F$10*360))</f>
        <v>0</v>
      </c>
      <c r="AC259" s="5">
        <f t="shared" si="30"/>
        <v>0</v>
      </c>
      <c r="AD259" s="1">
        <f t="shared" si="31"/>
        <v>-138240000.00000003</v>
      </c>
      <c r="AP259" s="2">
        <v>75</v>
      </c>
      <c r="AQ259" s="2">
        <f t="shared" si="26"/>
        <v>31.397120420912103</v>
      </c>
      <c r="AR259" s="2">
        <v>0.25</v>
      </c>
      <c r="AS259" s="2">
        <v>0</v>
      </c>
    </row>
    <row r="260" spans="10:45" x14ac:dyDescent="0.2">
      <c r="J260" s="2">
        <v>76</v>
      </c>
      <c r="K260" s="2">
        <f t="shared" si="24"/>
        <v>32.104773905682684</v>
      </c>
      <c r="L260" s="6">
        <f t="shared" si="25"/>
        <v>17048.712222882386</v>
      </c>
      <c r="V260" s="2">
        <v>257</v>
      </c>
      <c r="W260" s="2">
        <v>0.15</v>
      </c>
      <c r="X260" s="2">
        <v>0</v>
      </c>
      <c r="Y260" s="5">
        <f t="shared" si="27"/>
        <v>-0.24000000000000024</v>
      </c>
      <c r="Z260" s="5">
        <f t="shared" si="28"/>
        <v>5759.99999999999</v>
      </c>
      <c r="AA260" s="5">
        <f t="shared" si="29"/>
        <v>138239999.99999937</v>
      </c>
      <c r="AB260" s="5">
        <f xml:space="preserve"> (X260 - X259) /1000/ (60/($F$10*360))</f>
        <v>0</v>
      </c>
      <c r="AC260" s="5">
        <f t="shared" si="30"/>
        <v>0</v>
      </c>
      <c r="AD260" s="1">
        <f t="shared" si="31"/>
        <v>0</v>
      </c>
      <c r="AP260" s="2">
        <v>76</v>
      </c>
      <c r="AQ260" s="2">
        <f t="shared" si="26"/>
        <v>32.104773905682684</v>
      </c>
      <c r="AR260" s="2">
        <v>0.25</v>
      </c>
      <c r="AS260" s="2">
        <v>0</v>
      </c>
    </row>
    <row r="261" spans="10:45" x14ac:dyDescent="0.2">
      <c r="J261" s="2">
        <v>77</v>
      </c>
      <c r="K261" s="2">
        <f t="shared" ref="K261:K324" si="32" xml:space="preserve"> 41.55*(1 - COS(RADIANS(J261))) + 13.7*(1 - SQRT(1 - (4.155/13.7*SIN(RADIANS(J261)))^2))</f>
        <v>32.81513691496945</v>
      </c>
      <c r="L261" s="6">
        <f t="shared" ref="L261:L324" si="33" xml:space="preserve"> (K262 - K261) / (60/($F$10*360))</f>
        <v>17108.422817033501</v>
      </c>
      <c r="V261" s="2">
        <v>258</v>
      </c>
      <c r="W261" s="2">
        <v>0.13</v>
      </c>
      <c r="X261" s="2">
        <v>0</v>
      </c>
      <c r="Y261" s="5">
        <f t="shared" si="27"/>
        <v>-0.47999999999999982</v>
      </c>
      <c r="Z261" s="5">
        <f t="shared" si="28"/>
        <v>-5759.99999999999</v>
      </c>
      <c r="AA261" s="5">
        <f t="shared" si="29"/>
        <v>-276479999.99999952</v>
      </c>
      <c r="AB261" s="5">
        <f xml:space="preserve"> (X261 - X260) /1000/ (60/($F$10*360))</f>
        <v>0</v>
      </c>
      <c r="AC261" s="5">
        <f t="shared" si="30"/>
        <v>0</v>
      </c>
      <c r="AD261" s="1">
        <f t="shared" si="31"/>
        <v>0</v>
      </c>
      <c r="AP261" s="2">
        <v>77</v>
      </c>
      <c r="AQ261" s="2">
        <f t="shared" ref="AQ261:AQ324" si="34" xml:space="preserve"> 41.55*(1 - COS(RADIANS(J261))) + 13.7*(1 - SQRT(1 - (4.155/13.7*SIN(RADIANS(J261)))^2))</f>
        <v>32.81513691496945</v>
      </c>
      <c r="AR261" s="2">
        <v>0.25</v>
      </c>
      <c r="AS261" s="2">
        <v>0</v>
      </c>
    </row>
    <row r="262" spans="10:45" x14ac:dyDescent="0.2">
      <c r="J262" s="2">
        <v>78</v>
      </c>
      <c r="K262" s="2">
        <f t="shared" si="32"/>
        <v>33.527987865679179</v>
      </c>
      <c r="L262" s="6">
        <f t="shared" si="33"/>
        <v>17162.80562799011</v>
      </c>
      <c r="V262" s="2">
        <v>259</v>
      </c>
      <c r="W262" s="2">
        <v>0.12</v>
      </c>
      <c r="X262" s="2">
        <v>0</v>
      </c>
      <c r="Y262" s="5">
        <f t="shared" ref="Y262:Y325" si="35" xml:space="preserve"> (W262 - W261) /1000/ (60/($F$10*360))</f>
        <v>-0.24000000000000024</v>
      </c>
      <c r="Z262" s="5">
        <f t="shared" ref="Z262:Z325" si="36" xml:space="preserve"> (Y262 - Y261) / (60/($F$10*360))</f>
        <v>5759.99999999999</v>
      </c>
      <c r="AA262" s="5">
        <f t="shared" ref="AA262:AA325" si="37" xml:space="preserve"> (Z262 - Z261) / (60/($F$10*360))</f>
        <v>276479999.99999952</v>
      </c>
      <c r="AB262" s="5">
        <f xml:space="preserve"> (X262 - X261) /1000/ (60/($F$10*360))</f>
        <v>0</v>
      </c>
      <c r="AC262" s="5">
        <f t="shared" si="30"/>
        <v>0</v>
      </c>
      <c r="AD262" s="1">
        <f t="shared" si="31"/>
        <v>0</v>
      </c>
      <c r="AP262" s="2">
        <v>78</v>
      </c>
      <c r="AQ262" s="2">
        <f t="shared" si="34"/>
        <v>33.527987865679179</v>
      </c>
      <c r="AR262" s="2">
        <v>0.25</v>
      </c>
      <c r="AS262" s="2">
        <v>0</v>
      </c>
    </row>
    <row r="263" spans="10:45" x14ac:dyDescent="0.2">
      <c r="J263" s="2">
        <v>79</v>
      </c>
      <c r="K263" s="2">
        <f t="shared" si="32"/>
        <v>34.243104766845434</v>
      </c>
      <c r="L263" s="6">
        <f t="shared" si="33"/>
        <v>17211.852679472657</v>
      </c>
      <c r="V263" s="2">
        <v>260</v>
      </c>
      <c r="W263" s="2">
        <v>0.11</v>
      </c>
      <c r="X263" s="2">
        <v>0</v>
      </c>
      <c r="Y263" s="5">
        <f t="shared" si="35"/>
        <v>-0.23999999999999991</v>
      </c>
      <c r="Z263" s="5">
        <f t="shared" si="36"/>
        <v>7.9936057773011271E-12</v>
      </c>
      <c r="AA263" s="5">
        <f t="shared" si="37"/>
        <v>-138239999.99999958</v>
      </c>
      <c r="AB263" s="5">
        <f xml:space="preserve"> (X263 - X262) /1000/ (60/($F$10*360))</f>
        <v>0</v>
      </c>
      <c r="AC263" s="5">
        <f t="shared" si="30"/>
        <v>0</v>
      </c>
      <c r="AD263" s="1">
        <f t="shared" si="31"/>
        <v>0</v>
      </c>
      <c r="AP263" s="2">
        <v>79</v>
      </c>
      <c r="AQ263" s="2">
        <f t="shared" si="34"/>
        <v>34.243104766845434</v>
      </c>
      <c r="AR263" s="2">
        <v>0.25</v>
      </c>
      <c r="AS263" s="2">
        <v>0</v>
      </c>
    </row>
    <row r="264" spans="10:45" x14ac:dyDescent="0.2">
      <c r="J264" s="2">
        <v>80</v>
      </c>
      <c r="K264" s="2">
        <f t="shared" si="32"/>
        <v>34.960265295156795</v>
      </c>
      <c r="L264" s="6">
        <f t="shared" si="33"/>
        <v>17255.557797118741</v>
      </c>
      <c r="V264" s="2">
        <v>261</v>
      </c>
      <c r="W264" s="2">
        <v>0.1</v>
      </c>
      <c r="X264" s="2">
        <v>0</v>
      </c>
      <c r="Y264" s="5">
        <f t="shared" si="35"/>
        <v>-0.23999999999999991</v>
      </c>
      <c r="Z264" s="5">
        <f t="shared" si="36"/>
        <v>0</v>
      </c>
      <c r="AA264" s="5">
        <f t="shared" si="37"/>
        <v>-1.9184653865522705E-7</v>
      </c>
      <c r="AB264" s="5">
        <v>0</v>
      </c>
      <c r="AC264" s="5">
        <v>0</v>
      </c>
      <c r="AD264" s="1">
        <v>0</v>
      </c>
      <c r="AP264" s="2">
        <v>80</v>
      </c>
      <c r="AQ264" s="2">
        <f t="shared" si="34"/>
        <v>34.960265295156795</v>
      </c>
      <c r="AR264" s="2">
        <v>0.25</v>
      </c>
      <c r="AS264" s="2">
        <v>0</v>
      </c>
    </row>
    <row r="265" spans="10:45" x14ac:dyDescent="0.2">
      <c r="J265" s="2">
        <v>81</v>
      </c>
      <c r="K265" s="2">
        <f t="shared" si="32"/>
        <v>35.679246870036742</v>
      </c>
      <c r="L265" s="6">
        <f t="shared" si="33"/>
        <v>17293.916596690793</v>
      </c>
      <c r="V265" s="2">
        <v>262</v>
      </c>
      <c r="W265" s="2">
        <v>0.09</v>
      </c>
      <c r="X265" s="2">
        <v>0</v>
      </c>
      <c r="Y265" s="5">
        <f t="shared" si="35"/>
        <v>-0.24000000000000024</v>
      </c>
      <c r="Z265" s="5">
        <f t="shared" si="36"/>
        <v>-7.9936057773011271E-12</v>
      </c>
      <c r="AA265" s="5">
        <f t="shared" si="37"/>
        <v>-1.9184653865522705E-7</v>
      </c>
      <c r="AB265" s="5">
        <f xml:space="preserve"> (X265 - X264) /1000/ (60/($F$10*360))</f>
        <v>0</v>
      </c>
      <c r="AC265" s="5">
        <f t="shared" ref="AC265:AC329" si="38" xml:space="preserve"> (AB265 - AB264) / (60/($F$10*360))</f>
        <v>0</v>
      </c>
      <c r="AD265" s="1">
        <f t="shared" ref="AD265:AD329" si="39" xml:space="preserve"> (AC265 - AC264) / (60/($F$10*360))</f>
        <v>0</v>
      </c>
      <c r="AP265" s="2">
        <v>81</v>
      </c>
      <c r="AQ265" s="2">
        <f t="shared" si="34"/>
        <v>35.679246870036742</v>
      </c>
      <c r="AR265" s="2">
        <v>0.26</v>
      </c>
      <c r="AS265" s="2">
        <v>0</v>
      </c>
    </row>
    <row r="266" spans="10:45" x14ac:dyDescent="0.2">
      <c r="J266" s="2">
        <v>82</v>
      </c>
      <c r="K266" s="2">
        <f t="shared" si="32"/>
        <v>36.399826728232192</v>
      </c>
      <c r="L266" s="6">
        <f t="shared" si="33"/>
        <v>17326.926471297556</v>
      </c>
      <c r="V266" s="2">
        <v>263</v>
      </c>
      <c r="W266" s="2">
        <v>0.09</v>
      </c>
      <c r="X266" s="2">
        <v>0</v>
      </c>
      <c r="Y266" s="5">
        <f t="shared" si="35"/>
        <v>0</v>
      </c>
      <c r="Z266" s="5">
        <f t="shared" si="36"/>
        <v>5760.0000000000064</v>
      </c>
      <c r="AA266" s="5">
        <f t="shared" si="37"/>
        <v>138240000.00000036</v>
      </c>
      <c r="AB266" s="5">
        <f xml:space="preserve"> (X266 - X265) /1000/ (60/($F$10*360))</f>
        <v>0</v>
      </c>
      <c r="AC266" s="5">
        <f t="shared" si="38"/>
        <v>0</v>
      </c>
      <c r="AD266" s="1">
        <f t="shared" si="39"/>
        <v>0</v>
      </c>
      <c r="AP266" s="2">
        <v>82</v>
      </c>
      <c r="AQ266" s="2">
        <f t="shared" si="34"/>
        <v>36.399826728232192</v>
      </c>
      <c r="AR266" s="2">
        <v>0.26</v>
      </c>
      <c r="AS266" s="2">
        <v>0</v>
      </c>
    </row>
    <row r="267" spans="10:45" x14ac:dyDescent="0.2">
      <c r="J267" s="2">
        <v>83</v>
      </c>
      <c r="K267" s="2">
        <f t="shared" si="32"/>
        <v>37.12178199786959</v>
      </c>
      <c r="L267" s="6">
        <f t="shared" si="33"/>
        <v>17354.586577665716</v>
      </c>
      <c r="V267" s="2">
        <v>264</v>
      </c>
      <c r="W267" s="2">
        <v>0.08</v>
      </c>
      <c r="X267" s="2">
        <v>0</v>
      </c>
      <c r="Y267" s="5">
        <f t="shared" si="35"/>
        <v>-0.23999999999999991</v>
      </c>
      <c r="Z267" s="5">
        <f t="shared" si="36"/>
        <v>-5759.9999999999982</v>
      </c>
      <c r="AA267" s="5">
        <f t="shared" si="37"/>
        <v>-276480000.00000012</v>
      </c>
      <c r="AB267" s="5">
        <f xml:space="preserve"> (X267 - X266) /1000/ (60/($F$10*360))</f>
        <v>0</v>
      </c>
      <c r="AC267" s="5">
        <f t="shared" si="38"/>
        <v>0</v>
      </c>
      <c r="AD267" s="1">
        <f t="shared" si="39"/>
        <v>0</v>
      </c>
      <c r="AP267" s="2">
        <v>83</v>
      </c>
      <c r="AQ267" s="2">
        <f t="shared" si="34"/>
        <v>37.12178199786959</v>
      </c>
      <c r="AR267" s="2">
        <v>0.26</v>
      </c>
      <c r="AS267" s="2">
        <v>0</v>
      </c>
    </row>
    <row r="268" spans="10:45" x14ac:dyDescent="0.2">
      <c r="J268" s="2">
        <v>84</v>
      </c>
      <c r="K268" s="2">
        <f t="shared" si="32"/>
        <v>37.844889771938995</v>
      </c>
      <c r="L268" s="6">
        <f t="shared" si="33"/>
        <v>17376.897821500053</v>
      </c>
      <c r="V268" s="2">
        <v>265</v>
      </c>
      <c r="W268" s="2">
        <v>0.08</v>
      </c>
      <c r="X268" s="2">
        <v>0</v>
      </c>
      <c r="Y268" s="5">
        <f t="shared" si="35"/>
        <v>0</v>
      </c>
      <c r="Z268" s="5">
        <f t="shared" si="36"/>
        <v>5759.9999999999982</v>
      </c>
      <c r="AA268" s="5">
        <f t="shared" si="37"/>
        <v>276479999.99999994</v>
      </c>
      <c r="AB268" s="5">
        <f xml:space="preserve"> (X268 - X267) /1000/ (60/($F$10*360))</f>
        <v>0</v>
      </c>
      <c r="AC268" s="5">
        <f t="shared" si="38"/>
        <v>0</v>
      </c>
      <c r="AD268" s="1">
        <f t="shared" si="39"/>
        <v>0</v>
      </c>
      <c r="AP268" s="2">
        <v>84</v>
      </c>
      <c r="AQ268" s="2">
        <f t="shared" si="34"/>
        <v>37.844889771938995</v>
      </c>
      <c r="AR268" s="2">
        <v>0.26</v>
      </c>
      <c r="AS268" s="2">
        <v>0</v>
      </c>
    </row>
    <row r="269" spans="10:45" x14ac:dyDescent="0.2">
      <c r="J269" s="2">
        <v>85</v>
      </c>
      <c r="K269" s="2">
        <f t="shared" si="32"/>
        <v>38.568927181168164</v>
      </c>
      <c r="L269" s="6">
        <f t="shared" si="33"/>
        <v>17393.862841979171</v>
      </c>
      <c r="V269" s="2">
        <v>266</v>
      </c>
      <c r="W269" s="2">
        <v>0.08</v>
      </c>
      <c r="X269" s="2">
        <v>0</v>
      </c>
      <c r="Y269" s="5">
        <f t="shared" si="35"/>
        <v>0</v>
      </c>
      <c r="Z269" s="5">
        <f t="shared" si="36"/>
        <v>0</v>
      </c>
      <c r="AA269" s="5">
        <f t="shared" si="37"/>
        <v>-138239999.99999997</v>
      </c>
      <c r="AB269" s="5">
        <f xml:space="preserve"> (X269 - X268) /1000/ (60/($F$10*360))</f>
        <v>0</v>
      </c>
      <c r="AC269" s="5">
        <f t="shared" si="38"/>
        <v>0</v>
      </c>
      <c r="AD269" s="1">
        <f t="shared" si="39"/>
        <v>0</v>
      </c>
      <c r="AP269" s="2">
        <v>85</v>
      </c>
      <c r="AQ269" s="2">
        <f t="shared" si="34"/>
        <v>38.568927181168164</v>
      </c>
      <c r="AR269" s="2">
        <v>0.26</v>
      </c>
      <c r="AS269" s="2">
        <v>0</v>
      </c>
    </row>
    <row r="270" spans="10:45" x14ac:dyDescent="0.2">
      <c r="J270" s="2">
        <v>86</v>
      </c>
      <c r="K270" s="2">
        <f t="shared" si="32"/>
        <v>39.293671466250629</v>
      </c>
      <c r="L270" s="6">
        <f t="shared" si="33"/>
        <v>17405.485995430809</v>
      </c>
      <c r="V270" s="2">
        <v>267</v>
      </c>
      <c r="W270" s="2">
        <v>0.08</v>
      </c>
      <c r="X270" s="2">
        <v>0</v>
      </c>
      <c r="Y270" s="5">
        <f t="shared" si="35"/>
        <v>0</v>
      </c>
      <c r="Z270" s="5">
        <f t="shared" si="36"/>
        <v>0</v>
      </c>
      <c r="AA270" s="5">
        <f t="shared" si="37"/>
        <v>0</v>
      </c>
      <c r="AB270" s="5">
        <f xml:space="preserve"> (X270 - X269) /1000/ (60/($F$10*360))</f>
        <v>0</v>
      </c>
      <c r="AC270" s="5">
        <f t="shared" si="38"/>
        <v>0</v>
      </c>
      <c r="AD270" s="1">
        <f t="shared" si="39"/>
        <v>0</v>
      </c>
      <c r="AP270" s="2">
        <v>86</v>
      </c>
      <c r="AQ270" s="2">
        <f t="shared" si="34"/>
        <v>39.293671466250629</v>
      </c>
      <c r="AR270" s="2">
        <v>0.26</v>
      </c>
      <c r="AS270" s="2">
        <v>0</v>
      </c>
    </row>
    <row r="271" spans="10:45" x14ac:dyDescent="0.2">
      <c r="J271" s="2">
        <v>87</v>
      </c>
      <c r="K271" s="2">
        <f t="shared" si="32"/>
        <v>40.018900049393579</v>
      </c>
      <c r="L271" s="6">
        <f t="shared" si="33"/>
        <v>17411.773338236515</v>
      </c>
      <c r="V271" s="2">
        <v>268</v>
      </c>
      <c r="W271" s="2">
        <v>0.08</v>
      </c>
      <c r="X271" s="2">
        <v>0</v>
      </c>
      <c r="Y271" s="5">
        <f t="shared" si="35"/>
        <v>0</v>
      </c>
      <c r="Z271" s="5">
        <f t="shared" si="36"/>
        <v>0</v>
      </c>
      <c r="AA271" s="5">
        <f t="shared" si="37"/>
        <v>0</v>
      </c>
      <c r="AB271" s="5">
        <f xml:space="preserve"> (X271 - X270) /1000/ (60/($F$10*360))</f>
        <v>0</v>
      </c>
      <c r="AC271" s="5">
        <f t="shared" si="38"/>
        <v>0</v>
      </c>
      <c r="AD271" s="1">
        <f t="shared" si="39"/>
        <v>0</v>
      </c>
      <c r="AP271" s="2">
        <v>87</v>
      </c>
      <c r="AQ271" s="2">
        <f t="shared" si="34"/>
        <v>40.018900049393579</v>
      </c>
      <c r="AR271" s="2">
        <v>0.26</v>
      </c>
      <c r="AS271" s="2">
        <v>0</v>
      </c>
    </row>
    <row r="272" spans="10:45" x14ac:dyDescent="0.2">
      <c r="J272" s="2">
        <v>88</v>
      </c>
      <c r="K272" s="2">
        <f t="shared" si="32"/>
        <v>40.744390605153434</v>
      </c>
      <c r="L272" s="6">
        <f t="shared" si="33"/>
        <v>17412.732609005445</v>
      </c>
      <c r="V272" s="2">
        <v>269</v>
      </c>
      <c r="W272" s="2">
        <v>0.08</v>
      </c>
      <c r="X272" s="2">
        <v>0</v>
      </c>
      <c r="Y272" s="5">
        <f t="shared" si="35"/>
        <v>0</v>
      </c>
      <c r="Z272" s="5">
        <f t="shared" si="36"/>
        <v>0</v>
      </c>
      <c r="AA272" s="5">
        <f t="shared" si="37"/>
        <v>0</v>
      </c>
      <c r="AB272" s="5">
        <f xml:space="preserve"> (X272 - X271) /1000/ (60/($F$10*360))</f>
        <v>0</v>
      </c>
      <c r="AC272" s="5">
        <f t="shared" si="38"/>
        <v>0</v>
      </c>
      <c r="AD272" s="1">
        <f t="shared" si="39"/>
        <v>0</v>
      </c>
      <c r="AP272" s="2">
        <v>88</v>
      </c>
      <c r="AQ272" s="2">
        <f t="shared" si="34"/>
        <v>40.744390605153434</v>
      </c>
      <c r="AR272" s="2">
        <v>0.27</v>
      </c>
      <c r="AS272" s="2">
        <v>0</v>
      </c>
    </row>
    <row r="273" spans="10:45" x14ac:dyDescent="0.2">
      <c r="J273" s="2">
        <v>89</v>
      </c>
      <c r="K273" s="2">
        <f t="shared" si="32"/>
        <v>41.469921130528661</v>
      </c>
      <c r="L273" s="6">
        <f t="shared" si="33"/>
        <v>17408.373210084279</v>
      </c>
      <c r="V273" s="2">
        <v>270</v>
      </c>
      <c r="W273" s="2">
        <v>7.0000000000000007E-2</v>
      </c>
      <c r="X273" s="2">
        <v>0</v>
      </c>
      <c r="Y273" s="5">
        <f t="shared" si="35"/>
        <v>-0.23999999999999991</v>
      </c>
      <c r="Z273" s="5">
        <f t="shared" si="36"/>
        <v>-5759.9999999999982</v>
      </c>
      <c r="AA273" s="5">
        <f t="shared" si="37"/>
        <v>-138239999.99999997</v>
      </c>
      <c r="AB273" s="5">
        <f xml:space="preserve"> (X273 - X272) /1000/ (60/($F$10*360))</f>
        <v>0</v>
      </c>
      <c r="AC273" s="5">
        <f t="shared" si="38"/>
        <v>0</v>
      </c>
      <c r="AD273" s="1">
        <f t="shared" si="39"/>
        <v>0</v>
      </c>
      <c r="AP273" s="2">
        <v>89</v>
      </c>
      <c r="AQ273" s="2">
        <f t="shared" si="34"/>
        <v>41.469921130528661</v>
      </c>
      <c r="AR273" s="2">
        <v>0.27</v>
      </c>
      <c r="AS273" s="2">
        <v>0</v>
      </c>
    </row>
    <row r="274" spans="10:45" x14ac:dyDescent="0.2">
      <c r="J274" s="2">
        <v>90</v>
      </c>
      <c r="K274" s="2">
        <f t="shared" si="32"/>
        <v>42.195270014282173</v>
      </c>
      <c r="L274" s="6">
        <f t="shared" si="33"/>
        <v>17398.706188433949</v>
      </c>
      <c r="V274" s="2">
        <v>271</v>
      </c>
      <c r="W274" s="2">
        <v>7.0000000000000007E-2</v>
      </c>
      <c r="X274" s="2">
        <v>0</v>
      </c>
      <c r="Y274" s="5">
        <f t="shared" si="35"/>
        <v>0</v>
      </c>
      <c r="Z274" s="5">
        <f t="shared" si="36"/>
        <v>5759.9999999999982</v>
      </c>
      <c r="AA274" s="5">
        <f t="shared" si="37"/>
        <v>276479999.99999994</v>
      </c>
      <c r="AB274" s="5">
        <f xml:space="preserve"> (X274 - X273) /1000/ (60/($F$10*360))</f>
        <v>0</v>
      </c>
      <c r="AC274" s="5">
        <f t="shared" si="38"/>
        <v>0</v>
      </c>
      <c r="AD274" s="1">
        <f t="shared" si="39"/>
        <v>0</v>
      </c>
      <c r="AP274" s="2">
        <v>90</v>
      </c>
      <c r="AQ274" s="2">
        <f t="shared" si="34"/>
        <v>42.195270014282173</v>
      </c>
      <c r="AR274" s="2">
        <v>0.27</v>
      </c>
      <c r="AS274" s="2">
        <v>0</v>
      </c>
    </row>
    <row r="275" spans="10:45" x14ac:dyDescent="0.2">
      <c r="J275" s="2">
        <v>91</v>
      </c>
      <c r="K275" s="2">
        <f t="shared" si="32"/>
        <v>42.92021610546692</v>
      </c>
      <c r="L275" s="6">
        <f t="shared" si="33"/>
        <v>17383.74421594432</v>
      </c>
      <c r="V275" s="2">
        <v>272</v>
      </c>
      <c r="W275" s="2">
        <v>7.0000000000000007E-2</v>
      </c>
      <c r="X275" s="2">
        <v>0</v>
      </c>
      <c r="Y275" s="5">
        <f t="shared" si="35"/>
        <v>0</v>
      </c>
      <c r="Z275" s="5">
        <f t="shared" si="36"/>
        <v>0</v>
      </c>
      <c r="AA275" s="5">
        <f t="shared" si="37"/>
        <v>-138239999.99999997</v>
      </c>
      <c r="AB275" s="5">
        <f xml:space="preserve"> (X275 - X274) /1000/ (60/($F$10*360))</f>
        <v>0</v>
      </c>
      <c r="AC275" s="5">
        <f t="shared" si="38"/>
        <v>0</v>
      </c>
      <c r="AD275" s="1">
        <f t="shared" si="39"/>
        <v>0</v>
      </c>
      <c r="AP275" s="2">
        <v>91</v>
      </c>
      <c r="AQ275" s="2">
        <f t="shared" si="34"/>
        <v>42.92021610546692</v>
      </c>
      <c r="AR275" s="2">
        <v>0.27</v>
      </c>
      <c r="AS275" s="2">
        <v>0</v>
      </c>
    </row>
    <row r="276" spans="10:45" x14ac:dyDescent="0.2">
      <c r="J276" s="2">
        <v>92</v>
      </c>
      <c r="K276" s="2">
        <f t="shared" si="32"/>
        <v>43.644538781131267</v>
      </c>
      <c r="L276" s="6">
        <f t="shared" si="33"/>
        <v>17363.501569222764</v>
      </c>
      <c r="V276" s="2">
        <v>273</v>
      </c>
      <c r="W276" s="2">
        <v>7.0000000000000007E-2</v>
      </c>
      <c r="X276" s="2">
        <v>0</v>
      </c>
      <c r="Y276" s="5">
        <f t="shared" si="35"/>
        <v>0</v>
      </c>
      <c r="Z276" s="5">
        <f t="shared" si="36"/>
        <v>0</v>
      </c>
      <c r="AA276" s="5">
        <f t="shared" si="37"/>
        <v>0</v>
      </c>
      <c r="AB276" s="5">
        <f xml:space="preserve"> (X276 - X275) /1000/ (60/($F$10*360))</f>
        <v>0</v>
      </c>
      <c r="AC276" s="5">
        <f t="shared" si="38"/>
        <v>0</v>
      </c>
      <c r="AD276" s="1">
        <f t="shared" si="39"/>
        <v>0</v>
      </c>
      <c r="AP276" s="2">
        <v>92</v>
      </c>
      <c r="AQ276" s="2">
        <f t="shared" si="34"/>
        <v>43.644538781131267</v>
      </c>
      <c r="AR276" s="2">
        <v>0.27</v>
      </c>
      <c r="AS276" s="2">
        <v>0</v>
      </c>
    </row>
    <row r="277" spans="10:45" x14ac:dyDescent="0.2">
      <c r="J277" s="2">
        <v>93</v>
      </c>
      <c r="K277" s="2">
        <f t="shared" si="32"/>
        <v>44.368018013182215</v>
      </c>
      <c r="L277" s="6">
        <f t="shared" si="33"/>
        <v>17337.994108925388</v>
      </c>
      <c r="V277" s="2">
        <v>274</v>
      </c>
      <c r="W277" s="2">
        <v>0.06</v>
      </c>
      <c r="X277" s="2">
        <v>0</v>
      </c>
      <c r="Y277" s="5">
        <f t="shared" si="35"/>
        <v>-0.24000000000000024</v>
      </c>
      <c r="Z277" s="5">
        <f t="shared" si="36"/>
        <v>-5760.0000000000064</v>
      </c>
      <c r="AA277" s="5">
        <f t="shared" si="37"/>
        <v>-138240000.00000015</v>
      </c>
      <c r="AB277" s="5">
        <f xml:space="preserve"> (X277 - X276) /1000/ (60/($F$10*360))</f>
        <v>0</v>
      </c>
      <c r="AC277" s="5">
        <f t="shared" si="38"/>
        <v>0</v>
      </c>
      <c r="AD277" s="1">
        <f t="shared" si="39"/>
        <v>0</v>
      </c>
      <c r="AP277" s="2">
        <v>93</v>
      </c>
      <c r="AQ277" s="2">
        <f t="shared" si="34"/>
        <v>44.368018013182215</v>
      </c>
      <c r="AR277" s="2">
        <v>0.27</v>
      </c>
      <c r="AS277" s="2">
        <v>0</v>
      </c>
    </row>
    <row r="278" spans="10:45" x14ac:dyDescent="0.2">
      <c r="J278" s="2">
        <v>94</v>
      </c>
      <c r="K278" s="2">
        <f t="shared" si="32"/>
        <v>45.09043443438744</v>
      </c>
      <c r="L278" s="6">
        <f t="shared" si="33"/>
        <v>17307.239258666697</v>
      </c>
      <c r="V278" s="2">
        <v>275</v>
      </c>
      <c r="W278" s="2">
        <v>0.06</v>
      </c>
      <c r="X278" s="2">
        <v>0</v>
      </c>
      <c r="Y278" s="5">
        <f t="shared" si="35"/>
        <v>0</v>
      </c>
      <c r="Z278" s="5">
        <f t="shared" si="36"/>
        <v>5760.0000000000064</v>
      </c>
      <c r="AA278" s="5">
        <f t="shared" si="37"/>
        <v>276480000.0000003</v>
      </c>
      <c r="AB278" s="5">
        <f xml:space="preserve"> (X278 - X277) /1000/ (60/($F$10*360))</f>
        <v>0</v>
      </c>
      <c r="AC278" s="5">
        <f t="shared" si="38"/>
        <v>0</v>
      </c>
      <c r="AD278" s="1">
        <f t="shared" si="39"/>
        <v>0</v>
      </c>
      <c r="AP278" s="2">
        <v>94</v>
      </c>
      <c r="AQ278" s="2">
        <f t="shared" si="34"/>
        <v>45.09043443438744</v>
      </c>
      <c r="AR278" s="2">
        <v>0.27</v>
      </c>
      <c r="AS278" s="2">
        <v>0</v>
      </c>
    </row>
    <row r="279" spans="10:45" x14ac:dyDescent="0.2">
      <c r="J279" s="2">
        <v>95</v>
      </c>
      <c r="K279" s="2">
        <f t="shared" si="32"/>
        <v>45.811569403498552</v>
      </c>
      <c r="L279" s="6">
        <f t="shared" si="33"/>
        <v>17271.255983578671</v>
      </c>
      <c r="V279" s="2">
        <v>276</v>
      </c>
      <c r="W279" s="2">
        <v>0.06</v>
      </c>
      <c r="X279" s="2">
        <v>0</v>
      </c>
      <c r="Y279" s="5">
        <f t="shared" si="35"/>
        <v>0</v>
      </c>
      <c r="Z279" s="5">
        <f t="shared" si="36"/>
        <v>0</v>
      </c>
      <c r="AA279" s="5">
        <f t="shared" si="37"/>
        <v>-138240000.00000015</v>
      </c>
      <c r="AB279" s="5">
        <f xml:space="preserve"> (X279 - X278) /1000/ (60/($F$10*360))</f>
        <v>0</v>
      </c>
      <c r="AC279" s="5">
        <f t="shared" si="38"/>
        <v>0</v>
      </c>
      <c r="AD279" s="1">
        <f t="shared" si="39"/>
        <v>0</v>
      </c>
      <c r="AP279" s="2">
        <v>95</v>
      </c>
      <c r="AQ279" s="2">
        <f t="shared" si="34"/>
        <v>45.811569403498552</v>
      </c>
      <c r="AR279" s="2">
        <v>0.27</v>
      </c>
      <c r="AS279" s="2">
        <v>0</v>
      </c>
    </row>
    <row r="280" spans="10:45" x14ac:dyDescent="0.2">
      <c r="J280" s="2">
        <v>96</v>
      </c>
      <c r="K280" s="2">
        <f t="shared" si="32"/>
        <v>46.531205069480997</v>
      </c>
      <c r="L280" s="6">
        <f t="shared" si="33"/>
        <v>17230.064768552267</v>
      </c>
      <c r="V280" s="2">
        <v>277</v>
      </c>
      <c r="W280" s="2">
        <v>0.06</v>
      </c>
      <c r="X280" s="2">
        <v>0</v>
      </c>
      <c r="Y280" s="5">
        <f t="shared" si="35"/>
        <v>0</v>
      </c>
      <c r="Z280" s="5">
        <f t="shared" si="36"/>
        <v>0</v>
      </c>
      <c r="AA280" s="5">
        <f t="shared" si="37"/>
        <v>0</v>
      </c>
      <c r="AB280" s="5">
        <f xml:space="preserve"> (X280 - X279) /1000/ (60/($F$10*360))</f>
        <v>0</v>
      </c>
      <c r="AC280" s="5">
        <f t="shared" si="38"/>
        <v>0</v>
      </c>
      <c r="AD280" s="1">
        <f t="shared" si="39"/>
        <v>0</v>
      </c>
      <c r="AP280" s="2">
        <v>96</v>
      </c>
      <c r="AQ280" s="2">
        <f t="shared" si="34"/>
        <v>46.531205069480997</v>
      </c>
      <c r="AR280" s="2">
        <v>0.27</v>
      </c>
      <c r="AS280" s="2">
        <v>0</v>
      </c>
    </row>
    <row r="281" spans="10:45" x14ac:dyDescent="0.2">
      <c r="J281" s="2">
        <v>97</v>
      </c>
      <c r="K281" s="2">
        <f t="shared" si="32"/>
        <v>47.249124434837341</v>
      </c>
      <c r="L281" s="6">
        <f t="shared" si="33"/>
        <v>17183.68759623087</v>
      </c>
      <c r="V281" s="2">
        <v>278</v>
      </c>
      <c r="W281" s="2">
        <v>0.05</v>
      </c>
      <c r="X281" s="2">
        <v>0</v>
      </c>
      <c r="Y281" s="5">
        <f t="shared" si="35"/>
        <v>-0.23999999999999991</v>
      </c>
      <c r="Z281" s="5">
        <f t="shared" si="36"/>
        <v>-5759.9999999999982</v>
      </c>
      <c r="AA281" s="5">
        <f t="shared" si="37"/>
        <v>-138239999.99999997</v>
      </c>
      <c r="AB281" s="5">
        <f xml:space="preserve"> (X281 - X280) /1000/ (60/($F$10*360))</f>
        <v>0</v>
      </c>
      <c r="AC281" s="5">
        <f t="shared" si="38"/>
        <v>0</v>
      </c>
      <c r="AD281" s="1">
        <f t="shared" si="39"/>
        <v>0</v>
      </c>
      <c r="AP281" s="2">
        <v>97</v>
      </c>
      <c r="AQ281" s="2">
        <f t="shared" si="34"/>
        <v>47.249124434837341</v>
      </c>
      <c r="AR281" s="2">
        <v>0.27</v>
      </c>
      <c r="AS281" s="2">
        <v>0</v>
      </c>
    </row>
    <row r="282" spans="10:45" x14ac:dyDescent="0.2">
      <c r="J282" s="2">
        <v>98</v>
      </c>
      <c r="K282" s="2">
        <f t="shared" si="32"/>
        <v>47.965111418013628</v>
      </c>
      <c r="L282" s="6">
        <f t="shared" si="33"/>
        <v>17132.147924791014</v>
      </c>
      <c r="V282" s="2">
        <v>279</v>
      </c>
      <c r="W282" s="2">
        <v>0.05</v>
      </c>
      <c r="X282" s="2">
        <v>0</v>
      </c>
      <c r="Y282" s="5">
        <f t="shared" si="35"/>
        <v>0</v>
      </c>
      <c r="Z282" s="5">
        <f t="shared" si="36"/>
        <v>5759.9999999999982</v>
      </c>
      <c r="AA282" s="5">
        <f t="shared" si="37"/>
        <v>276479999.99999994</v>
      </c>
      <c r="AB282" s="5">
        <f xml:space="preserve"> (X282 - X281) /1000/ (60/($F$10*360))</f>
        <v>0</v>
      </c>
      <c r="AC282" s="5">
        <f t="shared" si="38"/>
        <v>0</v>
      </c>
      <c r="AD282" s="1">
        <f t="shared" si="39"/>
        <v>0</v>
      </c>
      <c r="AP282" s="2">
        <v>98</v>
      </c>
      <c r="AQ282" s="2">
        <f t="shared" si="34"/>
        <v>47.965111418013628</v>
      </c>
      <c r="AR282" s="2">
        <v>0.27</v>
      </c>
      <c r="AS282" s="2">
        <v>0</v>
      </c>
    </row>
    <row r="283" spans="10:45" x14ac:dyDescent="0.2">
      <c r="J283" s="2">
        <v>99</v>
      </c>
      <c r="K283" s="2">
        <f t="shared" si="32"/>
        <v>48.67895091487992</v>
      </c>
      <c r="L283" s="6">
        <f t="shared" si="33"/>
        <v>17075.470665570891</v>
      </c>
      <c r="V283" s="2">
        <v>280</v>
      </c>
      <c r="W283" s="2">
        <v>0.05</v>
      </c>
      <c r="X283" s="2">
        <v>0</v>
      </c>
      <c r="Y283" s="5">
        <f t="shared" si="35"/>
        <v>0</v>
      </c>
      <c r="Z283" s="5">
        <f t="shared" si="36"/>
        <v>0</v>
      </c>
      <c r="AA283" s="5">
        <f t="shared" si="37"/>
        <v>-138239999.99999997</v>
      </c>
      <c r="AB283" s="5">
        <f xml:space="preserve"> (X283 - X282) /1000/ (60/($F$10*360))</f>
        <v>0</v>
      </c>
      <c r="AC283" s="5">
        <f t="shared" si="38"/>
        <v>0</v>
      </c>
      <c r="AD283" s="1">
        <f t="shared" si="39"/>
        <v>0</v>
      </c>
      <c r="AP283" s="2">
        <v>99</v>
      </c>
      <c r="AQ283" s="2">
        <f t="shared" si="34"/>
        <v>48.67895091487992</v>
      </c>
      <c r="AR283" s="2">
        <v>0.27</v>
      </c>
      <c r="AS283" s="2">
        <v>0</v>
      </c>
    </row>
    <row r="284" spans="10:45" x14ac:dyDescent="0.2">
      <c r="J284" s="2">
        <v>100</v>
      </c>
      <c r="K284" s="2">
        <f t="shared" si="32"/>
        <v>49.390428859278707</v>
      </c>
      <c r="L284" s="6">
        <f t="shared" si="33"/>
        <v>17013.682160582506</v>
      </c>
      <c r="V284" s="2">
        <v>281</v>
      </c>
      <c r="W284" s="2">
        <v>0.05</v>
      </c>
      <c r="X284" s="2">
        <v>0</v>
      </c>
      <c r="Y284" s="5">
        <f t="shared" si="35"/>
        <v>0</v>
      </c>
      <c r="Z284" s="5">
        <f t="shared" si="36"/>
        <v>0</v>
      </c>
      <c r="AA284" s="5">
        <f t="shared" si="37"/>
        <v>0</v>
      </c>
      <c r="AB284" s="5">
        <f xml:space="preserve"> (X284 - X283) /1000/ (60/($F$10*360))</f>
        <v>0</v>
      </c>
      <c r="AC284" s="5">
        <f t="shared" si="38"/>
        <v>0</v>
      </c>
      <c r="AD284" s="1">
        <f t="shared" si="39"/>
        <v>0</v>
      </c>
      <c r="AP284" s="2">
        <v>100</v>
      </c>
      <c r="AQ284" s="2">
        <f t="shared" si="34"/>
        <v>49.390428859278707</v>
      </c>
      <c r="AR284" s="2">
        <v>0.28000000000000003</v>
      </c>
      <c r="AS284" s="2">
        <v>0</v>
      </c>
    </row>
    <row r="285" spans="10:45" x14ac:dyDescent="0.2">
      <c r="J285" s="2">
        <v>101</v>
      </c>
      <c r="K285" s="2">
        <f t="shared" si="32"/>
        <v>50.099332282636311</v>
      </c>
      <c r="L285" s="6">
        <f t="shared" si="33"/>
        <v>16946.810159968096</v>
      </c>
      <c r="V285" s="2">
        <v>282</v>
      </c>
      <c r="W285" s="2">
        <v>0.05</v>
      </c>
      <c r="X285" s="2">
        <v>0</v>
      </c>
      <c r="Y285" s="5">
        <f t="shared" si="35"/>
        <v>0</v>
      </c>
      <c r="Z285" s="5">
        <f t="shared" si="36"/>
        <v>0</v>
      </c>
      <c r="AA285" s="5">
        <f t="shared" si="37"/>
        <v>0</v>
      </c>
      <c r="AB285" s="5">
        <f xml:space="preserve"> (X285 - X284) /1000/ (60/($F$10*360))</f>
        <v>0</v>
      </c>
      <c r="AC285" s="5">
        <f t="shared" si="38"/>
        <v>0</v>
      </c>
      <c r="AD285" s="1">
        <f t="shared" si="39"/>
        <v>0</v>
      </c>
      <c r="AP285" s="2">
        <v>101</v>
      </c>
      <c r="AQ285" s="2">
        <f t="shared" si="34"/>
        <v>50.099332282636311</v>
      </c>
      <c r="AR285" s="2">
        <v>0.28000000000000003</v>
      </c>
      <c r="AS285" s="2">
        <v>0</v>
      </c>
    </row>
    <row r="286" spans="10:45" x14ac:dyDescent="0.2">
      <c r="J286" s="2">
        <v>102</v>
      </c>
      <c r="K286" s="2">
        <f t="shared" si="32"/>
        <v>50.805449372634982</v>
      </c>
      <c r="L286" s="6">
        <f t="shared" si="33"/>
        <v>16874.883799431474</v>
      </c>
      <c r="V286" s="2">
        <v>283</v>
      </c>
      <c r="W286" s="2">
        <v>0.04</v>
      </c>
      <c r="X286" s="2">
        <v>0</v>
      </c>
      <c r="Y286" s="5">
        <f t="shared" si="35"/>
        <v>-0.24000000000000007</v>
      </c>
      <c r="Z286" s="5">
        <f t="shared" si="36"/>
        <v>-5760.0000000000018</v>
      </c>
      <c r="AA286" s="5">
        <f t="shared" si="37"/>
        <v>-138240000.00000006</v>
      </c>
      <c r="AB286" s="5">
        <f xml:space="preserve"> (X286 - X285) /1000/ (60/($F$10*360))</f>
        <v>0</v>
      </c>
      <c r="AC286" s="5">
        <f t="shared" si="38"/>
        <v>0</v>
      </c>
      <c r="AD286" s="1">
        <f t="shared" si="39"/>
        <v>0</v>
      </c>
      <c r="AP286" s="2">
        <v>102</v>
      </c>
      <c r="AQ286" s="2">
        <f t="shared" si="34"/>
        <v>50.805449372634982</v>
      </c>
      <c r="AR286" s="2">
        <v>0.28000000000000003</v>
      </c>
      <c r="AS286" s="2">
        <v>0</v>
      </c>
    </row>
    <row r="287" spans="10:45" x14ac:dyDescent="0.2">
      <c r="J287" s="2">
        <v>103</v>
      </c>
      <c r="K287" s="2">
        <f t="shared" si="32"/>
        <v>51.508569530944627</v>
      </c>
      <c r="L287" s="6">
        <f t="shared" si="33"/>
        <v>16797.933577690685</v>
      </c>
      <c r="V287" s="2">
        <v>284</v>
      </c>
      <c r="W287" s="2">
        <v>0.04</v>
      </c>
      <c r="X287" s="2">
        <v>0</v>
      </c>
      <c r="Y287" s="5">
        <f t="shared" si="35"/>
        <v>0</v>
      </c>
      <c r="Z287" s="5">
        <f t="shared" si="36"/>
        <v>5760.0000000000018</v>
      </c>
      <c r="AA287" s="5">
        <f t="shared" si="37"/>
        <v>276480000.00000012</v>
      </c>
      <c r="AB287" s="5">
        <f xml:space="preserve"> (X287 - X286) /1000/ (60/($F$10*360))</f>
        <v>0</v>
      </c>
      <c r="AC287" s="5">
        <f t="shared" si="38"/>
        <v>0</v>
      </c>
      <c r="AD287" s="1">
        <f t="shared" si="39"/>
        <v>0</v>
      </c>
      <c r="AP287" s="2">
        <v>103</v>
      </c>
      <c r="AQ287" s="2">
        <f t="shared" si="34"/>
        <v>51.508569530944627</v>
      </c>
      <c r="AR287" s="2">
        <v>0.28000000000000003</v>
      </c>
      <c r="AS287" s="2">
        <v>0</v>
      </c>
    </row>
    <row r="288" spans="10:45" x14ac:dyDescent="0.2">
      <c r="J288" s="2">
        <v>104</v>
      </c>
      <c r="K288" s="2">
        <f t="shared" si="32"/>
        <v>52.208483430015072</v>
      </c>
      <c r="L288" s="6">
        <f t="shared" si="33"/>
        <v>16715.991333995989</v>
      </c>
      <c r="V288" s="2">
        <v>285</v>
      </c>
      <c r="W288" s="2">
        <v>0.04</v>
      </c>
      <c r="X288" s="2">
        <v>0</v>
      </c>
      <c r="Y288" s="5">
        <f t="shared" si="35"/>
        <v>0</v>
      </c>
      <c r="Z288" s="5">
        <f t="shared" si="36"/>
        <v>0</v>
      </c>
      <c r="AA288" s="5">
        <f t="shared" si="37"/>
        <v>-138240000.00000006</v>
      </c>
      <c r="AB288" s="5">
        <f xml:space="preserve"> (X288 - X287) /1000/ (60/($F$10*360))</f>
        <v>0</v>
      </c>
      <c r="AC288" s="5">
        <f t="shared" si="38"/>
        <v>0</v>
      </c>
      <c r="AD288" s="1">
        <f t="shared" si="39"/>
        <v>0</v>
      </c>
      <c r="AP288" s="2">
        <v>104</v>
      </c>
      <c r="AQ288" s="2">
        <f t="shared" si="34"/>
        <v>52.208483430015072</v>
      </c>
      <c r="AR288" s="2">
        <v>0.28999999999999998</v>
      </c>
      <c r="AS288" s="2">
        <v>0</v>
      </c>
    </row>
    <row r="289" spans="10:45" x14ac:dyDescent="0.2">
      <c r="J289" s="2">
        <v>105</v>
      </c>
      <c r="K289" s="2">
        <f t="shared" si="32"/>
        <v>52.904983068931571</v>
      </c>
      <c r="L289" s="6">
        <f t="shared" si="33"/>
        <v>16629.09022574536</v>
      </c>
      <c r="V289" s="2">
        <v>286</v>
      </c>
      <c r="W289" s="2">
        <v>0.03</v>
      </c>
      <c r="X289" s="2">
        <v>0</v>
      </c>
      <c r="Y289" s="5">
        <f t="shared" si="35"/>
        <v>-0.24000000000000007</v>
      </c>
      <c r="Z289" s="5">
        <f t="shared" si="36"/>
        <v>-5760.0000000000018</v>
      </c>
      <c r="AA289" s="5">
        <f t="shared" si="37"/>
        <v>-138240000.00000006</v>
      </c>
      <c r="AB289" s="5">
        <f xml:space="preserve"> (X289 - X288) /1000/ (60/($F$10*360))</f>
        <v>0</v>
      </c>
      <c r="AC289" s="5">
        <f t="shared" si="38"/>
        <v>0</v>
      </c>
      <c r="AD289" s="1">
        <f t="shared" si="39"/>
        <v>0</v>
      </c>
      <c r="AP289" s="2">
        <v>105</v>
      </c>
      <c r="AQ289" s="2">
        <f t="shared" si="34"/>
        <v>52.904983068931571</v>
      </c>
      <c r="AR289" s="2">
        <v>0.3</v>
      </c>
      <c r="AS289" s="2">
        <v>0</v>
      </c>
    </row>
    <row r="290" spans="10:45" x14ac:dyDescent="0.2">
      <c r="J290" s="2">
        <v>106</v>
      </c>
      <c r="K290" s="2">
        <f t="shared" si="32"/>
        <v>53.597861828337628</v>
      </c>
      <c r="L290" s="6">
        <f t="shared" si="33"/>
        <v>16537.264706232181</v>
      </c>
      <c r="V290" s="2">
        <v>287</v>
      </c>
      <c r="W290" s="2">
        <v>0.03</v>
      </c>
      <c r="X290" s="2">
        <v>0</v>
      </c>
      <c r="Y290" s="5">
        <f t="shared" si="35"/>
        <v>0</v>
      </c>
      <c r="Z290" s="5">
        <f t="shared" si="36"/>
        <v>5760.0000000000018</v>
      </c>
      <c r="AA290" s="5">
        <f t="shared" si="37"/>
        <v>276480000.00000012</v>
      </c>
      <c r="AB290" s="5">
        <f xml:space="preserve"> (X290 - X289) /1000/ (60/($F$10*360))</f>
        <v>0</v>
      </c>
      <c r="AC290" s="5">
        <f t="shared" si="38"/>
        <v>0</v>
      </c>
      <c r="AD290" s="1">
        <f t="shared" si="39"/>
        <v>0</v>
      </c>
      <c r="AP290" s="2">
        <v>106</v>
      </c>
      <c r="AQ290" s="2">
        <f t="shared" si="34"/>
        <v>53.597861828337628</v>
      </c>
      <c r="AR290" s="2">
        <v>0.31</v>
      </c>
      <c r="AS290" s="2">
        <v>0</v>
      </c>
    </row>
    <row r="291" spans="10:45" x14ac:dyDescent="0.2">
      <c r="J291" s="2">
        <v>107</v>
      </c>
      <c r="K291" s="2">
        <f t="shared" si="32"/>
        <v>54.286914524430635</v>
      </c>
      <c r="L291" s="6">
        <f t="shared" si="33"/>
        <v>16440.550502559348</v>
      </c>
      <c r="V291" s="2">
        <v>288</v>
      </c>
      <c r="W291" s="2">
        <v>0.03</v>
      </c>
      <c r="X291" s="2">
        <v>0</v>
      </c>
      <c r="Y291" s="5">
        <f t="shared" si="35"/>
        <v>0</v>
      </c>
      <c r="Z291" s="5">
        <f t="shared" si="36"/>
        <v>0</v>
      </c>
      <c r="AA291" s="5">
        <f t="shared" si="37"/>
        <v>-138240000.00000006</v>
      </c>
      <c r="AB291" s="5">
        <f xml:space="preserve"> (X291 - X290) /1000/ (60/($F$10*360))</f>
        <v>0</v>
      </c>
      <c r="AC291" s="5">
        <f t="shared" si="38"/>
        <v>0</v>
      </c>
      <c r="AD291" s="1">
        <f t="shared" si="39"/>
        <v>0</v>
      </c>
      <c r="AP291" s="2">
        <v>107</v>
      </c>
      <c r="AQ291" s="2">
        <f t="shared" si="34"/>
        <v>54.286914524430635</v>
      </c>
      <c r="AR291" s="2">
        <v>0.32</v>
      </c>
      <c r="AS291" s="2">
        <v>0</v>
      </c>
    </row>
    <row r="292" spans="10:45" x14ac:dyDescent="0.2">
      <c r="J292" s="2">
        <v>108</v>
      </c>
      <c r="K292" s="2">
        <f t="shared" si="32"/>
        <v>54.971937462037275</v>
      </c>
      <c r="L292" s="6">
        <f t="shared" si="33"/>
        <v>16338.984593752743</v>
      </c>
      <c r="V292" s="2">
        <v>289</v>
      </c>
      <c r="W292" s="2">
        <v>0.02</v>
      </c>
      <c r="X292" s="2">
        <v>0</v>
      </c>
      <c r="Y292" s="5">
        <f t="shared" si="35"/>
        <v>-0.24</v>
      </c>
      <c r="Z292" s="5">
        <f t="shared" si="36"/>
        <v>-5760</v>
      </c>
      <c r="AA292" s="5">
        <f t="shared" si="37"/>
        <v>-138240000</v>
      </c>
      <c r="AB292" s="5">
        <f xml:space="preserve"> (X292 - X291) /1000/ (60/($F$10*360))</f>
        <v>0</v>
      </c>
      <c r="AC292" s="5">
        <f t="shared" si="38"/>
        <v>0</v>
      </c>
      <c r="AD292" s="1">
        <f t="shared" si="39"/>
        <v>0</v>
      </c>
      <c r="AP292" s="2">
        <v>108</v>
      </c>
      <c r="AQ292" s="2">
        <f t="shared" si="34"/>
        <v>54.971937462037275</v>
      </c>
      <c r="AR292" s="2">
        <v>0.33</v>
      </c>
      <c r="AS292" s="2">
        <v>0</v>
      </c>
    </row>
    <row r="293" spans="10:45" x14ac:dyDescent="0.2">
      <c r="J293" s="2">
        <v>109</v>
      </c>
      <c r="K293" s="2">
        <f t="shared" si="32"/>
        <v>55.652728486776972</v>
      </c>
      <c r="L293" s="6">
        <f t="shared" si="33"/>
        <v>16232.605189089385</v>
      </c>
      <c r="V293" s="2">
        <v>290</v>
      </c>
      <c r="W293" s="2">
        <v>0.02</v>
      </c>
      <c r="X293" s="2">
        <v>0</v>
      </c>
      <c r="Y293" s="5">
        <f t="shared" si="35"/>
        <v>0</v>
      </c>
      <c r="Z293" s="5">
        <f t="shared" si="36"/>
        <v>5760</v>
      </c>
      <c r="AA293" s="5">
        <f t="shared" si="37"/>
        <v>276480000</v>
      </c>
      <c r="AB293" s="5">
        <f xml:space="preserve"> (X293 - X292) /1000/ (60/($F$10*360))</f>
        <v>0</v>
      </c>
      <c r="AC293" s="5">
        <f t="shared" si="38"/>
        <v>0</v>
      </c>
      <c r="AD293" s="1">
        <f t="shared" si="39"/>
        <v>0</v>
      </c>
      <c r="AP293" s="2">
        <v>109</v>
      </c>
      <c r="AQ293" s="2">
        <f t="shared" si="34"/>
        <v>55.652728486776972</v>
      </c>
      <c r="AR293" s="2">
        <v>0.35</v>
      </c>
      <c r="AS293" s="2">
        <v>0</v>
      </c>
    </row>
    <row r="294" spans="10:45" x14ac:dyDescent="0.2">
      <c r="J294" s="2">
        <v>110</v>
      </c>
      <c r="K294" s="2">
        <f t="shared" si="32"/>
        <v>56.329087036322363</v>
      </c>
      <c r="L294" s="6">
        <f t="shared" si="33"/>
        <v>16121.451706677648</v>
      </c>
      <c r="V294" s="2">
        <v>291</v>
      </c>
      <c r="W294" s="2">
        <v>0.02</v>
      </c>
      <c r="X294" s="2">
        <v>0</v>
      </c>
      <c r="Y294" s="5">
        <f t="shared" si="35"/>
        <v>0</v>
      </c>
      <c r="Z294" s="5">
        <f t="shared" si="36"/>
        <v>0</v>
      </c>
      <c r="AA294" s="5">
        <f t="shared" si="37"/>
        <v>-138240000</v>
      </c>
      <c r="AB294" s="5">
        <f xml:space="preserve"> (X294 - X293) /1000/ (60/($F$10*360))</f>
        <v>0</v>
      </c>
      <c r="AC294" s="5">
        <f t="shared" si="38"/>
        <v>0</v>
      </c>
      <c r="AD294" s="1">
        <f t="shared" si="39"/>
        <v>0</v>
      </c>
      <c r="AP294" s="2">
        <v>110</v>
      </c>
      <c r="AQ294" s="2">
        <f t="shared" si="34"/>
        <v>56.329087036322363</v>
      </c>
      <c r="AR294" s="2">
        <v>0.36</v>
      </c>
      <c r="AS294" s="2">
        <v>0</v>
      </c>
    </row>
    <row r="295" spans="10:45" x14ac:dyDescent="0.2">
      <c r="J295" s="2">
        <v>111</v>
      </c>
      <c r="K295" s="2">
        <f t="shared" si="32"/>
        <v>57.000814190767265</v>
      </c>
      <c r="L295" s="6">
        <f t="shared" si="33"/>
        <v>16005.564752299733</v>
      </c>
      <c r="V295" s="2">
        <v>292</v>
      </c>
      <c r="W295" s="2">
        <v>0.01</v>
      </c>
      <c r="X295" s="2">
        <v>0</v>
      </c>
      <c r="Y295" s="5">
        <f t="shared" si="35"/>
        <v>-0.24000000000000002</v>
      </c>
      <c r="Z295" s="5">
        <f t="shared" si="36"/>
        <v>-5760.0000000000009</v>
      </c>
      <c r="AA295" s="5">
        <f t="shared" si="37"/>
        <v>-138240000.00000003</v>
      </c>
      <c r="AB295" s="5">
        <f xml:space="preserve"> (X295 - X294) /1000/ (60/($F$10*360))</f>
        <v>0</v>
      </c>
      <c r="AC295" s="5">
        <f t="shared" si="38"/>
        <v>0</v>
      </c>
      <c r="AD295" s="1">
        <f t="shared" si="39"/>
        <v>0</v>
      </c>
      <c r="AP295" s="2">
        <v>111</v>
      </c>
      <c r="AQ295" s="2">
        <f t="shared" si="34"/>
        <v>57.000814190767265</v>
      </c>
      <c r="AR295" s="2">
        <v>0.38</v>
      </c>
      <c r="AS295" s="2">
        <v>0</v>
      </c>
    </row>
    <row r="296" spans="10:45" x14ac:dyDescent="0.2">
      <c r="J296" s="2">
        <v>112</v>
      </c>
      <c r="K296" s="2">
        <f t="shared" si="32"/>
        <v>57.667712722113087</v>
      </c>
      <c r="L296" s="6">
        <f t="shared" si="33"/>
        <v>15884.986098544232</v>
      </c>
      <c r="V296" s="2">
        <v>293</v>
      </c>
      <c r="W296" s="2">
        <v>0.01</v>
      </c>
      <c r="X296" s="2">
        <v>0</v>
      </c>
      <c r="Y296" s="5">
        <f t="shared" si="35"/>
        <v>0</v>
      </c>
      <c r="Z296" s="5">
        <f t="shared" si="36"/>
        <v>5760.0000000000009</v>
      </c>
      <c r="AA296" s="5">
        <f t="shared" si="37"/>
        <v>276480000.00000006</v>
      </c>
      <c r="AB296" s="5">
        <f xml:space="preserve"> (X296 - X295) /1000/ (60/($F$10*360))</f>
        <v>0</v>
      </c>
      <c r="AC296" s="5">
        <f t="shared" si="38"/>
        <v>0</v>
      </c>
      <c r="AD296" s="1">
        <f t="shared" si="39"/>
        <v>0</v>
      </c>
      <c r="AP296" s="2">
        <v>112</v>
      </c>
      <c r="AQ296" s="2">
        <f t="shared" si="34"/>
        <v>57.667712722113087</v>
      </c>
      <c r="AR296" s="2">
        <v>0.39</v>
      </c>
      <c r="AS296" s="2">
        <v>0</v>
      </c>
    </row>
    <row r="297" spans="10:45" x14ac:dyDescent="0.2">
      <c r="J297" s="2">
        <v>113</v>
      </c>
      <c r="K297" s="2">
        <f t="shared" si="32"/>
        <v>58.329587142885764</v>
      </c>
      <c r="L297" s="6">
        <f t="shared" si="33"/>
        <v>15759.758664230107</v>
      </c>
      <c r="V297" s="2">
        <v>294</v>
      </c>
      <c r="W297" s="2">
        <v>0.01</v>
      </c>
      <c r="X297" s="2">
        <v>0</v>
      </c>
      <c r="Y297" s="5">
        <f t="shared" si="35"/>
        <v>0</v>
      </c>
      <c r="Z297" s="5">
        <f t="shared" si="36"/>
        <v>0</v>
      </c>
      <c r="AA297" s="5">
        <f t="shared" si="37"/>
        <v>-138240000.00000003</v>
      </c>
      <c r="AB297" s="5">
        <f xml:space="preserve"> (X297 - X296) /1000/ (60/($F$10*360))</f>
        <v>0</v>
      </c>
      <c r="AC297" s="5">
        <f t="shared" si="38"/>
        <v>0</v>
      </c>
      <c r="AD297" s="1">
        <f t="shared" si="39"/>
        <v>0</v>
      </c>
      <c r="AP297" s="2">
        <v>113</v>
      </c>
      <c r="AQ297" s="2">
        <f t="shared" si="34"/>
        <v>58.329587142885764</v>
      </c>
      <c r="AR297" s="2">
        <v>0.41</v>
      </c>
      <c r="AS297" s="2">
        <v>0</v>
      </c>
    </row>
    <row r="298" spans="10:45" x14ac:dyDescent="0.2">
      <c r="J298" s="2">
        <v>114</v>
      </c>
      <c r="K298" s="2">
        <f t="shared" si="32"/>
        <v>58.986243753895351</v>
      </c>
      <c r="L298" s="6">
        <f t="shared" si="33"/>
        <v>15629.926494154859</v>
      </c>
      <c r="V298" s="2">
        <v>295</v>
      </c>
      <c r="W298" s="2">
        <v>0.01</v>
      </c>
      <c r="X298" s="2">
        <v>0</v>
      </c>
      <c r="Y298" s="5">
        <f t="shared" si="35"/>
        <v>0</v>
      </c>
      <c r="Z298" s="5">
        <f t="shared" si="36"/>
        <v>0</v>
      </c>
      <c r="AA298" s="5">
        <f t="shared" si="37"/>
        <v>0</v>
      </c>
      <c r="AB298" s="5">
        <f xml:space="preserve"> (X298 - X297) /1000/ (60/($F$10*360))</f>
        <v>0</v>
      </c>
      <c r="AC298" s="5">
        <f t="shared" si="38"/>
        <v>0</v>
      </c>
      <c r="AD298" s="1">
        <f t="shared" si="39"/>
        <v>0</v>
      </c>
      <c r="AP298" s="2">
        <v>114</v>
      </c>
      <c r="AQ298" s="2">
        <f t="shared" si="34"/>
        <v>58.986243753895351</v>
      </c>
      <c r="AR298" s="2">
        <v>0.43</v>
      </c>
      <c r="AS298" s="2">
        <v>0</v>
      </c>
    </row>
    <row r="299" spans="10:45" x14ac:dyDescent="0.2">
      <c r="J299" s="2">
        <v>115</v>
      </c>
      <c r="K299" s="2">
        <f t="shared" si="32"/>
        <v>59.637490691151804</v>
      </c>
      <c r="L299" s="6">
        <f t="shared" si="33"/>
        <v>15495.534739153925</v>
      </c>
      <c r="V299" s="2">
        <v>296</v>
      </c>
      <c r="W299" s="2">
        <v>0</v>
      </c>
      <c r="X299" s="2">
        <v>0</v>
      </c>
      <c r="Y299" s="5">
        <f t="shared" si="35"/>
        <v>-0.24000000000000002</v>
      </c>
      <c r="Z299" s="5">
        <f t="shared" si="36"/>
        <v>-5760.0000000000009</v>
      </c>
      <c r="AA299" s="5">
        <f t="shared" si="37"/>
        <v>-138240000.00000003</v>
      </c>
      <c r="AB299" s="5">
        <f xml:space="preserve"> (X299 - X298) /1000/ (60/($F$10*360))</f>
        <v>0</v>
      </c>
      <c r="AC299" s="5">
        <f t="shared" si="38"/>
        <v>0</v>
      </c>
      <c r="AD299" s="1">
        <f t="shared" si="39"/>
        <v>0</v>
      </c>
      <c r="AP299" s="2">
        <v>115</v>
      </c>
      <c r="AQ299" s="2">
        <f t="shared" si="34"/>
        <v>59.637490691151804</v>
      </c>
      <c r="AR299" s="2">
        <v>0.44</v>
      </c>
      <c r="AS299" s="2">
        <v>0</v>
      </c>
    </row>
    <row r="300" spans="10:45" x14ac:dyDescent="0.2">
      <c r="J300" s="2">
        <v>116</v>
      </c>
      <c r="K300" s="2">
        <f t="shared" si="32"/>
        <v>60.283137971949884</v>
      </c>
      <c r="L300" s="6">
        <f t="shared" si="33"/>
        <v>15356.629636494632</v>
      </c>
      <c r="V300" s="2">
        <v>297</v>
      </c>
      <c r="W300" s="2">
        <v>0</v>
      </c>
      <c r="X300" s="2">
        <v>0</v>
      </c>
      <c r="Y300" s="5">
        <f t="shared" si="35"/>
        <v>0</v>
      </c>
      <c r="Z300" s="5">
        <f t="shared" si="36"/>
        <v>5760.0000000000009</v>
      </c>
      <c r="AA300" s="5">
        <f t="shared" si="37"/>
        <v>276480000.00000006</v>
      </c>
      <c r="AB300" s="5">
        <f xml:space="preserve"> (X300 - X299) /1000/ (60/($F$10*360))</f>
        <v>0</v>
      </c>
      <c r="AC300" s="5">
        <f t="shared" si="38"/>
        <v>0</v>
      </c>
      <c r="AD300" s="1">
        <f t="shared" si="39"/>
        <v>0</v>
      </c>
      <c r="AP300" s="2">
        <v>116</v>
      </c>
      <c r="AQ300" s="2">
        <f t="shared" si="34"/>
        <v>60.283137971949884</v>
      </c>
      <c r="AR300" s="2">
        <v>0.46</v>
      </c>
      <c r="AS300" s="2">
        <v>0</v>
      </c>
    </row>
    <row r="301" spans="10:45" x14ac:dyDescent="0.2">
      <c r="J301" s="2">
        <v>117</v>
      </c>
      <c r="K301" s="2">
        <f t="shared" si="32"/>
        <v>60.92299754013716</v>
      </c>
      <c r="L301" s="6">
        <f t="shared" si="33"/>
        <v>15213.258490604916</v>
      </c>
      <c r="V301" s="2">
        <v>298</v>
      </c>
      <c r="W301" s="2">
        <v>0</v>
      </c>
      <c r="X301" s="2">
        <v>0</v>
      </c>
      <c r="Y301" s="5">
        <f t="shared" si="35"/>
        <v>0</v>
      </c>
      <c r="Z301" s="5">
        <f t="shared" si="36"/>
        <v>0</v>
      </c>
      <c r="AA301" s="5">
        <f t="shared" si="37"/>
        <v>-138240000.00000003</v>
      </c>
      <c r="AB301" s="5">
        <f xml:space="preserve"> (X301 - X300) /1000/ (60/($F$10*360))</f>
        <v>0</v>
      </c>
      <c r="AC301" s="5">
        <f t="shared" si="38"/>
        <v>0</v>
      </c>
      <c r="AD301" s="1">
        <f t="shared" si="39"/>
        <v>0</v>
      </c>
      <c r="AP301" s="2">
        <v>117</v>
      </c>
      <c r="AQ301" s="2">
        <f t="shared" si="34"/>
        <v>60.92299754013716</v>
      </c>
      <c r="AR301" s="2">
        <v>0.47</v>
      </c>
      <c r="AS301" s="2">
        <v>0</v>
      </c>
    </row>
    <row r="302" spans="10:45" x14ac:dyDescent="0.2">
      <c r="J302" s="2">
        <v>118</v>
      </c>
      <c r="K302" s="2">
        <f t="shared" si="32"/>
        <v>61.556883310579032</v>
      </c>
      <c r="L302" s="6">
        <f t="shared" si="33"/>
        <v>15065.469654131506</v>
      </c>
      <c r="V302" s="2">
        <v>299</v>
      </c>
      <c r="W302" s="2">
        <v>0</v>
      </c>
      <c r="X302" s="2">
        <v>0</v>
      </c>
      <c r="Y302" s="5">
        <f t="shared" si="35"/>
        <v>0</v>
      </c>
      <c r="Z302" s="5">
        <f t="shared" si="36"/>
        <v>0</v>
      </c>
      <c r="AA302" s="5">
        <f t="shared" si="37"/>
        <v>0</v>
      </c>
      <c r="AB302" s="5">
        <f xml:space="preserve"> (X302 - X301) /1000/ (60/($F$10*360))</f>
        <v>0</v>
      </c>
      <c r="AC302" s="5">
        <f t="shared" si="38"/>
        <v>0</v>
      </c>
      <c r="AD302" s="1">
        <f t="shared" si="39"/>
        <v>0</v>
      </c>
      <c r="AP302" s="2">
        <v>118</v>
      </c>
      <c r="AQ302" s="2">
        <f t="shared" si="34"/>
        <v>61.556883310579032</v>
      </c>
      <c r="AR302" s="2">
        <v>0.49</v>
      </c>
      <c r="AS302" s="2">
        <v>0</v>
      </c>
    </row>
    <row r="303" spans="10:45" x14ac:dyDescent="0.2">
      <c r="J303" s="2">
        <v>119</v>
      </c>
      <c r="K303" s="2">
        <f t="shared" si="32"/>
        <v>62.184611212834511</v>
      </c>
      <c r="L303" s="6">
        <f t="shared" si="33"/>
        <v>14913.312509340871</v>
      </c>
      <c r="V303" s="2">
        <v>300</v>
      </c>
      <c r="W303" s="2">
        <v>0</v>
      </c>
      <c r="X303" s="2">
        <v>0</v>
      </c>
      <c r="Y303" s="5">
        <f t="shared" si="35"/>
        <v>0</v>
      </c>
      <c r="Z303" s="5">
        <f t="shared" si="36"/>
        <v>0</v>
      </c>
      <c r="AA303" s="5">
        <f t="shared" si="37"/>
        <v>0</v>
      </c>
      <c r="AB303" s="5">
        <f xml:space="preserve"> (X303 - X302) /1000/ (60/($F$10*360))</f>
        <v>0</v>
      </c>
      <c r="AC303" s="5">
        <f t="shared" si="38"/>
        <v>0</v>
      </c>
      <c r="AD303" s="1">
        <f t="shared" si="39"/>
        <v>0</v>
      </c>
      <c r="AP303" s="2">
        <v>119</v>
      </c>
      <c r="AQ303" s="2">
        <f t="shared" si="34"/>
        <v>62.184611212834511</v>
      </c>
      <c r="AR303" s="2">
        <v>0.5</v>
      </c>
      <c r="AS303" s="2">
        <v>0</v>
      </c>
    </row>
    <row r="304" spans="10:45" x14ac:dyDescent="0.2">
      <c r="J304" s="2">
        <v>120</v>
      </c>
      <c r="K304" s="2">
        <f t="shared" si="32"/>
        <v>62.805999234057047</v>
      </c>
      <c r="L304" s="6">
        <f t="shared" si="33"/>
        <v>14756.837449845023</v>
      </c>
      <c r="V304" s="2">
        <v>301</v>
      </c>
      <c r="W304" s="2">
        <v>0</v>
      </c>
      <c r="X304" s="2">
        <v>0</v>
      </c>
      <c r="Y304" s="5">
        <f t="shared" si="35"/>
        <v>0</v>
      </c>
      <c r="Z304" s="5">
        <f t="shared" si="36"/>
        <v>0</v>
      </c>
      <c r="AA304" s="5">
        <f t="shared" si="37"/>
        <v>0</v>
      </c>
      <c r="AB304" s="5">
        <f xml:space="preserve"> (X304 - X303) /1000/ (60/($F$10*360))</f>
        <v>0</v>
      </c>
      <c r="AC304" s="5">
        <f t="shared" si="38"/>
        <v>0</v>
      </c>
      <c r="AD304" s="1">
        <f t="shared" si="39"/>
        <v>0</v>
      </c>
      <c r="AP304" s="2">
        <v>120</v>
      </c>
      <c r="AQ304" s="2">
        <f t="shared" si="34"/>
        <v>62.805999234057047</v>
      </c>
      <c r="AR304" s="2">
        <v>0.52</v>
      </c>
      <c r="AS304" s="2">
        <v>0</v>
      </c>
    </row>
    <row r="305" spans="10:45" x14ac:dyDescent="0.2">
      <c r="J305" s="2">
        <v>121</v>
      </c>
      <c r="K305" s="2">
        <f t="shared" si="32"/>
        <v>63.420867461133923</v>
      </c>
      <c r="L305" s="6">
        <f t="shared" si="33"/>
        <v>14596.09586265458</v>
      </c>
      <c r="V305" s="2">
        <v>302</v>
      </c>
      <c r="W305" s="2">
        <v>0</v>
      </c>
      <c r="X305" s="2">
        <v>0</v>
      </c>
      <c r="Y305" s="5">
        <f t="shared" si="35"/>
        <v>0</v>
      </c>
      <c r="Z305" s="5">
        <f t="shared" si="36"/>
        <v>0</v>
      </c>
      <c r="AA305" s="5">
        <f t="shared" si="37"/>
        <v>0</v>
      </c>
      <c r="AB305" s="5">
        <f xml:space="preserve"> (X305 - X304) /1000/ (60/($F$10*360))</f>
        <v>0</v>
      </c>
      <c r="AC305" s="5">
        <f t="shared" si="38"/>
        <v>0</v>
      </c>
      <c r="AD305" s="1">
        <f t="shared" si="39"/>
        <v>0</v>
      </c>
      <c r="AP305" s="2">
        <v>121</v>
      </c>
      <c r="AQ305" s="2">
        <f t="shared" si="34"/>
        <v>63.420867461133923</v>
      </c>
      <c r="AR305" s="2">
        <v>0.54</v>
      </c>
      <c r="AS305" s="2">
        <v>0</v>
      </c>
    </row>
    <row r="306" spans="10:45" x14ac:dyDescent="0.2">
      <c r="J306" s="2">
        <v>122</v>
      </c>
      <c r="K306" s="2">
        <f t="shared" si="32"/>
        <v>64.029038122077864</v>
      </c>
      <c r="L306" s="6">
        <f t="shared" si="33"/>
        <v>14431.140110560251</v>
      </c>
      <c r="V306" s="2">
        <v>303</v>
      </c>
      <c r="W306" s="2">
        <v>0</v>
      </c>
      <c r="X306" s="2">
        <v>0</v>
      </c>
      <c r="Y306" s="5">
        <f t="shared" si="35"/>
        <v>0</v>
      </c>
      <c r="Z306" s="5">
        <f t="shared" si="36"/>
        <v>0</v>
      </c>
      <c r="AA306" s="5">
        <f t="shared" si="37"/>
        <v>0</v>
      </c>
      <c r="AB306" s="5">
        <f xml:space="preserve"> (X306 - X305) /1000/ (60/($F$10*360))</f>
        <v>0</v>
      </c>
      <c r="AC306" s="5">
        <f t="shared" si="38"/>
        <v>0</v>
      </c>
      <c r="AD306" s="1">
        <f t="shared" si="39"/>
        <v>0</v>
      </c>
      <c r="AP306" s="2">
        <v>122</v>
      </c>
      <c r="AQ306" s="2">
        <f t="shared" si="34"/>
        <v>64.029038122077864</v>
      </c>
      <c r="AR306" s="2">
        <v>0.55000000000000004</v>
      </c>
      <c r="AS306" s="2">
        <v>0</v>
      </c>
    </row>
    <row r="307" spans="10:45" x14ac:dyDescent="0.2">
      <c r="J307" s="2">
        <v>123</v>
      </c>
      <c r="K307" s="2">
        <f t="shared" si="32"/>
        <v>64.630335626684541</v>
      </c>
      <c r="L307" s="6">
        <f t="shared" si="33"/>
        <v>14262.02351481004</v>
      </c>
      <c r="V307" s="2">
        <v>304</v>
      </c>
      <c r="W307" s="2">
        <v>0</v>
      </c>
      <c r="X307" s="2">
        <v>0</v>
      </c>
      <c r="Y307" s="5">
        <f t="shared" si="35"/>
        <v>0</v>
      </c>
      <c r="Z307" s="5">
        <f t="shared" si="36"/>
        <v>0</v>
      </c>
      <c r="AA307" s="5">
        <f t="shared" si="37"/>
        <v>0</v>
      </c>
      <c r="AB307" s="5">
        <f xml:space="preserve"> (X307 - X306) /1000/ (60/($F$10*360))</f>
        <v>0</v>
      </c>
      <c r="AC307" s="5">
        <f t="shared" si="38"/>
        <v>0</v>
      </c>
      <c r="AD307" s="1">
        <f t="shared" si="39"/>
        <v>0</v>
      </c>
      <c r="AP307" s="2">
        <v>123</v>
      </c>
      <c r="AQ307" s="2">
        <f t="shared" si="34"/>
        <v>64.630335626684541</v>
      </c>
      <c r="AR307" s="2">
        <v>0.56999999999999995</v>
      </c>
      <c r="AS307" s="2">
        <v>0</v>
      </c>
    </row>
    <row r="308" spans="10:45" x14ac:dyDescent="0.2">
      <c r="J308" s="2">
        <v>124</v>
      </c>
      <c r="K308" s="2">
        <f t="shared" si="32"/>
        <v>65.224586606468293</v>
      </c>
      <c r="L308" s="6">
        <f t="shared" si="33"/>
        <v>14088.800338102943</v>
      </c>
      <c r="V308" s="2">
        <v>305</v>
      </c>
      <c r="W308" s="2">
        <v>0</v>
      </c>
      <c r="X308" s="2">
        <v>0</v>
      </c>
      <c r="Y308" s="5">
        <f t="shared" si="35"/>
        <v>0</v>
      </c>
      <c r="Z308" s="5">
        <f t="shared" si="36"/>
        <v>0</v>
      </c>
      <c r="AA308" s="5">
        <f t="shared" si="37"/>
        <v>0</v>
      </c>
      <c r="AB308" s="5">
        <f xml:space="preserve"> (X308 - X307) /1000/ (60/($F$10*360))</f>
        <v>0</v>
      </c>
      <c r="AC308" s="5">
        <f t="shared" si="38"/>
        <v>0</v>
      </c>
      <c r="AD308" s="1">
        <f t="shared" si="39"/>
        <v>0</v>
      </c>
      <c r="AP308" s="2">
        <v>124</v>
      </c>
      <c r="AQ308" s="2">
        <f t="shared" si="34"/>
        <v>65.224586606468293</v>
      </c>
      <c r="AR308" s="2">
        <v>0.59</v>
      </c>
      <c r="AS308" s="2">
        <v>0</v>
      </c>
    </row>
    <row r="309" spans="10:45" x14ac:dyDescent="0.2">
      <c r="J309" s="2">
        <v>125</v>
      </c>
      <c r="K309" s="2">
        <f t="shared" si="32"/>
        <v>65.811619953889249</v>
      </c>
      <c r="L309" s="6">
        <f t="shared" si="33"/>
        <v>13911.525767853618</v>
      </c>
      <c r="V309" s="2">
        <v>306</v>
      </c>
      <c r="W309" s="2">
        <v>0</v>
      </c>
      <c r="X309" s="2">
        <v>0</v>
      </c>
      <c r="Y309" s="5">
        <f t="shared" si="35"/>
        <v>0</v>
      </c>
      <c r="Z309" s="5">
        <f t="shared" si="36"/>
        <v>0</v>
      </c>
      <c r="AA309" s="5">
        <f t="shared" si="37"/>
        <v>0</v>
      </c>
      <c r="AB309" s="5">
        <f xml:space="preserve"> (X309 - X308) /1000/ (60/($F$10*360))</f>
        <v>0</v>
      </c>
      <c r="AC309" s="5">
        <f t="shared" si="38"/>
        <v>0</v>
      </c>
      <c r="AD309" s="1">
        <f t="shared" si="39"/>
        <v>0</v>
      </c>
      <c r="AP309" s="2">
        <v>125</v>
      </c>
      <c r="AQ309" s="2">
        <f t="shared" si="34"/>
        <v>65.811619953889249</v>
      </c>
      <c r="AR309" s="2">
        <v>0.61</v>
      </c>
      <c r="AS309" s="2">
        <v>0</v>
      </c>
    </row>
    <row r="310" spans="10:45" x14ac:dyDescent="0.2">
      <c r="J310" s="2">
        <v>126</v>
      </c>
      <c r="K310" s="2">
        <f t="shared" si="32"/>
        <v>66.39126686088315</v>
      </c>
      <c r="L310" s="6">
        <f t="shared" si="33"/>
        <v>13730.255899749181</v>
      </c>
      <c r="V310" s="2">
        <v>307</v>
      </c>
      <c r="W310" s="2">
        <v>0</v>
      </c>
      <c r="X310" s="2">
        <v>0</v>
      </c>
      <c r="Y310" s="5">
        <f t="shared" si="35"/>
        <v>0</v>
      </c>
      <c r="Z310" s="5">
        <f t="shared" si="36"/>
        <v>0</v>
      </c>
      <c r="AA310" s="5">
        <f t="shared" si="37"/>
        <v>0</v>
      </c>
      <c r="AB310" s="5">
        <f xml:space="preserve"> (X310 - X309) /1000/ (60/($F$10*360))</f>
        <v>0</v>
      </c>
      <c r="AC310" s="5">
        <f t="shared" si="38"/>
        <v>0</v>
      </c>
      <c r="AD310" s="1">
        <f t="shared" si="39"/>
        <v>0</v>
      </c>
      <c r="AP310" s="2">
        <v>126</v>
      </c>
      <c r="AQ310" s="2">
        <f t="shared" si="34"/>
        <v>66.39126686088315</v>
      </c>
      <c r="AR310" s="2">
        <v>0.62</v>
      </c>
      <c r="AS310" s="2">
        <v>0</v>
      </c>
    </row>
    <row r="311" spans="10:45" x14ac:dyDescent="0.2">
      <c r="J311" s="2">
        <v>127</v>
      </c>
      <c r="K311" s="2">
        <f t="shared" si="32"/>
        <v>66.963360856706032</v>
      </c>
      <c r="L311" s="6">
        <f t="shared" si="33"/>
        <v>13545.047721543369</v>
      </c>
      <c r="V311" s="2">
        <v>308</v>
      </c>
      <c r="W311" s="2">
        <v>0</v>
      </c>
      <c r="X311" s="2">
        <v>0</v>
      </c>
      <c r="Y311" s="5">
        <f t="shared" si="35"/>
        <v>0</v>
      </c>
      <c r="Z311" s="5">
        <f t="shared" si="36"/>
        <v>0</v>
      </c>
      <c r="AA311" s="5">
        <f t="shared" si="37"/>
        <v>0</v>
      </c>
      <c r="AB311" s="5">
        <f xml:space="preserve"> (X311 - X310) /1000/ (60/($F$10*360))</f>
        <v>0</v>
      </c>
      <c r="AC311" s="5">
        <f t="shared" si="38"/>
        <v>0</v>
      </c>
      <c r="AD311" s="1">
        <f t="shared" si="39"/>
        <v>0</v>
      </c>
      <c r="AP311" s="2">
        <v>127</v>
      </c>
      <c r="AQ311" s="2">
        <f t="shared" si="34"/>
        <v>66.963360856706032</v>
      </c>
      <c r="AR311" s="2">
        <v>0.65</v>
      </c>
      <c r="AS311" s="2">
        <v>0</v>
      </c>
    </row>
    <row r="312" spans="10:45" x14ac:dyDescent="0.2">
      <c r="J312" s="2">
        <v>128</v>
      </c>
      <c r="K312" s="2">
        <f t="shared" si="32"/>
        <v>67.527737845103672</v>
      </c>
      <c r="L312" s="6">
        <f t="shared" si="33"/>
        <v>13355.959097120491</v>
      </c>
      <c r="V312" s="2">
        <v>309</v>
      </c>
      <c r="W312" s="2">
        <v>0</v>
      </c>
      <c r="X312" s="2">
        <v>0</v>
      </c>
      <c r="Y312" s="5">
        <f t="shared" si="35"/>
        <v>0</v>
      </c>
      <c r="Z312" s="5">
        <f t="shared" si="36"/>
        <v>0</v>
      </c>
      <c r="AA312" s="5">
        <f t="shared" si="37"/>
        <v>0</v>
      </c>
      <c r="AB312" s="5">
        <f xml:space="preserve"> (X312 - X311) /1000/ (60/($F$10*360))</f>
        <v>0</v>
      </c>
      <c r="AC312" s="5">
        <f t="shared" si="38"/>
        <v>0</v>
      </c>
      <c r="AD312" s="1">
        <f t="shared" si="39"/>
        <v>0</v>
      </c>
      <c r="AP312" s="2">
        <v>128</v>
      </c>
      <c r="AQ312" s="2">
        <f t="shared" si="34"/>
        <v>67.527737845103672</v>
      </c>
      <c r="AR312" s="2">
        <v>0.68</v>
      </c>
      <c r="AS312" s="2">
        <v>0</v>
      </c>
    </row>
    <row r="313" spans="10:45" x14ac:dyDescent="0.2">
      <c r="J313" s="2">
        <v>129</v>
      </c>
      <c r="K313" s="2">
        <f t="shared" si="32"/>
        <v>68.084236140817026</v>
      </c>
      <c r="L313" s="6">
        <f t="shared" si="33"/>
        <v>13163.048750755479</v>
      </c>
      <c r="V313" s="2">
        <v>310</v>
      </c>
      <c r="W313" s="2">
        <v>0</v>
      </c>
      <c r="X313" s="2">
        <v>0</v>
      </c>
      <c r="Y313" s="5">
        <f t="shared" si="35"/>
        <v>0</v>
      </c>
      <c r="Z313" s="5">
        <f t="shared" si="36"/>
        <v>0</v>
      </c>
      <c r="AA313" s="5">
        <f t="shared" si="37"/>
        <v>0</v>
      </c>
      <c r="AB313" s="5">
        <f xml:space="preserve"> (X313 - X312) /1000/ (60/($F$10*360))</f>
        <v>0</v>
      </c>
      <c r="AC313" s="5">
        <f t="shared" si="38"/>
        <v>0</v>
      </c>
      <c r="AD313" s="1">
        <f t="shared" si="39"/>
        <v>0</v>
      </c>
      <c r="AP313" s="2">
        <v>129</v>
      </c>
      <c r="AQ313" s="2">
        <f t="shared" si="34"/>
        <v>68.084236140817026</v>
      </c>
      <c r="AR313" s="2">
        <v>0.7</v>
      </c>
      <c r="AS313" s="2">
        <v>0</v>
      </c>
    </row>
    <row r="314" spans="10:45" x14ac:dyDescent="0.2">
      <c r="J314" s="2">
        <v>130</v>
      </c>
      <c r="K314" s="2">
        <f t="shared" si="32"/>
        <v>68.632696505431838</v>
      </c>
      <c r="L314" s="6">
        <f t="shared" si="33"/>
        <v>12966.376251607926</v>
      </c>
      <c r="V314" s="2">
        <v>311</v>
      </c>
      <c r="W314" s="2">
        <v>0</v>
      </c>
      <c r="X314" s="2">
        <v>0</v>
      </c>
      <c r="Y314" s="5">
        <f t="shared" si="35"/>
        <v>0</v>
      </c>
      <c r="Z314" s="5">
        <f t="shared" si="36"/>
        <v>0</v>
      </c>
      <c r="AA314" s="5">
        <f t="shared" si="37"/>
        <v>0</v>
      </c>
      <c r="AB314" s="5">
        <f xml:space="preserve"> (X314 - X313) /1000/ (60/($F$10*360))</f>
        <v>0</v>
      </c>
      <c r="AC314" s="5">
        <f t="shared" si="38"/>
        <v>0</v>
      </c>
      <c r="AD314" s="1">
        <f t="shared" si="39"/>
        <v>0</v>
      </c>
      <c r="AP314" s="2">
        <v>130</v>
      </c>
      <c r="AQ314" s="2">
        <f t="shared" si="34"/>
        <v>68.632696505431838</v>
      </c>
      <c r="AR314" s="2">
        <v>0.73</v>
      </c>
      <c r="AS314" s="2">
        <v>0</v>
      </c>
    </row>
    <row r="315" spans="10:45" x14ac:dyDescent="0.2">
      <c r="J315" s="2">
        <v>131</v>
      </c>
      <c r="K315" s="2">
        <f t="shared" si="32"/>
        <v>69.172962182582168</v>
      </c>
      <c r="L315" s="6">
        <f t="shared" si="33"/>
        <v>12766.001998387652</v>
      </c>
      <c r="V315" s="2">
        <v>312</v>
      </c>
      <c r="W315" s="2">
        <v>0</v>
      </c>
      <c r="X315" s="2">
        <v>0</v>
      </c>
      <c r="Y315" s="5">
        <f t="shared" si="35"/>
        <v>0</v>
      </c>
      <c r="Z315" s="5">
        <f t="shared" si="36"/>
        <v>0</v>
      </c>
      <c r="AA315" s="5">
        <f t="shared" si="37"/>
        <v>0</v>
      </c>
      <c r="AB315" s="5">
        <f xml:space="preserve"> (X315 - X314) /1000/ (60/($F$10*360))</f>
        <v>0</v>
      </c>
      <c r="AC315" s="5">
        <f t="shared" si="38"/>
        <v>0</v>
      </c>
      <c r="AD315" s="1">
        <f t="shared" si="39"/>
        <v>0</v>
      </c>
      <c r="AP315" s="2">
        <v>131</v>
      </c>
      <c r="AQ315" s="2">
        <f t="shared" si="34"/>
        <v>69.172962182582168</v>
      </c>
      <c r="AR315" s="2">
        <v>0.77</v>
      </c>
      <c r="AS315" s="2">
        <v>0</v>
      </c>
    </row>
    <row r="316" spans="10:45" x14ac:dyDescent="0.2">
      <c r="J316" s="2">
        <v>132</v>
      </c>
      <c r="K316" s="2">
        <f t="shared" si="32"/>
        <v>69.704878932514987</v>
      </c>
      <c r="L316" s="6">
        <f t="shared" si="33"/>
        <v>12561.987204206162</v>
      </c>
      <c r="V316" s="2">
        <v>313</v>
      </c>
      <c r="W316" s="2">
        <v>0</v>
      </c>
      <c r="X316" s="2">
        <v>0</v>
      </c>
      <c r="Y316" s="5">
        <f t="shared" si="35"/>
        <v>0</v>
      </c>
      <c r="Z316" s="5">
        <f t="shared" si="36"/>
        <v>0</v>
      </c>
      <c r="AA316" s="5">
        <f t="shared" si="37"/>
        <v>0</v>
      </c>
      <c r="AB316" s="5">
        <f xml:space="preserve"> (X316 - X315) /1000/ (60/($F$10*360))</f>
        <v>0</v>
      </c>
      <c r="AC316" s="5">
        <f t="shared" si="38"/>
        <v>0</v>
      </c>
      <c r="AD316" s="1">
        <f t="shared" si="39"/>
        <v>0</v>
      </c>
      <c r="AP316" s="2">
        <v>132</v>
      </c>
      <c r="AQ316" s="2">
        <f t="shared" si="34"/>
        <v>69.704878932514987</v>
      </c>
      <c r="AR316" s="2">
        <v>0.82</v>
      </c>
      <c r="AS316" s="2">
        <v>0</v>
      </c>
    </row>
    <row r="317" spans="10:45" x14ac:dyDescent="0.2">
      <c r="J317" s="2">
        <v>133</v>
      </c>
      <c r="K317" s="2">
        <f t="shared" si="32"/>
        <v>70.228295066023577</v>
      </c>
      <c r="L317" s="6">
        <f t="shared" si="33"/>
        <v>12354.3938815601</v>
      </c>
      <c r="V317" s="2">
        <v>314</v>
      </c>
      <c r="W317" s="2">
        <v>0</v>
      </c>
      <c r="X317" s="2">
        <v>0</v>
      </c>
      <c r="Y317" s="5">
        <f t="shared" si="35"/>
        <v>0</v>
      </c>
      <c r="Z317" s="5">
        <f t="shared" si="36"/>
        <v>0</v>
      </c>
      <c r="AA317" s="5">
        <f t="shared" si="37"/>
        <v>0</v>
      </c>
      <c r="AB317" s="5">
        <f xml:space="preserve"> (X317 - X316) /1000/ (60/($F$10*360))</f>
        <v>0</v>
      </c>
      <c r="AC317" s="5">
        <f t="shared" si="38"/>
        <v>0</v>
      </c>
      <c r="AD317" s="1">
        <f t="shared" si="39"/>
        <v>0</v>
      </c>
      <c r="AP317" s="2">
        <v>133</v>
      </c>
      <c r="AQ317" s="2">
        <f t="shared" si="34"/>
        <v>70.228295066023577</v>
      </c>
      <c r="AR317" s="2">
        <v>0.86</v>
      </c>
      <c r="AS317" s="2">
        <v>0</v>
      </c>
    </row>
    <row r="318" spans="10:45" x14ac:dyDescent="0.2">
      <c r="J318" s="2">
        <v>134</v>
      </c>
      <c r="K318" s="2">
        <f t="shared" si="32"/>
        <v>70.743061477755248</v>
      </c>
      <c r="L318" s="6">
        <f t="shared" si="33"/>
        <v>12143.284827470552</v>
      </c>
      <c r="V318" s="2">
        <v>315</v>
      </c>
      <c r="W318" s="2">
        <v>0</v>
      </c>
      <c r="X318" s="2">
        <v>0</v>
      </c>
      <c r="Y318" s="5">
        <f t="shared" si="35"/>
        <v>0</v>
      </c>
      <c r="Z318" s="5">
        <f t="shared" si="36"/>
        <v>0</v>
      </c>
      <c r="AA318" s="5">
        <f t="shared" si="37"/>
        <v>0</v>
      </c>
      <c r="AB318" s="5">
        <f xml:space="preserve"> (X318 - X317) /1000/ (60/($F$10*360))</f>
        <v>0</v>
      </c>
      <c r="AC318" s="5">
        <f t="shared" si="38"/>
        <v>0</v>
      </c>
      <c r="AD318" s="1">
        <f t="shared" si="39"/>
        <v>0</v>
      </c>
      <c r="AP318" s="2">
        <v>134</v>
      </c>
      <c r="AQ318" s="2">
        <f t="shared" si="34"/>
        <v>70.743061477755248</v>
      </c>
      <c r="AR318" s="2">
        <v>0.92</v>
      </c>
      <c r="AS318" s="2">
        <v>0</v>
      </c>
    </row>
    <row r="319" spans="10:45" x14ac:dyDescent="0.2">
      <c r="J319" s="2">
        <v>135</v>
      </c>
      <c r="K319" s="2">
        <f t="shared" si="32"/>
        <v>71.249031678899854</v>
      </c>
      <c r="L319" s="6">
        <f t="shared" si="33"/>
        <v>11928.723608714108</v>
      </c>
      <c r="V319" s="2">
        <v>316</v>
      </c>
      <c r="W319" s="2">
        <v>0</v>
      </c>
      <c r="X319" s="2">
        <v>0</v>
      </c>
      <c r="Y319" s="5">
        <f t="shared" si="35"/>
        <v>0</v>
      </c>
      <c r="Z319" s="5">
        <f t="shared" si="36"/>
        <v>0</v>
      </c>
      <c r="AA319" s="5">
        <f t="shared" si="37"/>
        <v>0</v>
      </c>
      <c r="AB319" s="5">
        <f xml:space="preserve"> (X319 - X318) /1000/ (60/($F$10*360))</f>
        <v>0</v>
      </c>
      <c r="AC319" s="5">
        <f t="shared" si="38"/>
        <v>0</v>
      </c>
      <c r="AD319" s="1">
        <f t="shared" si="39"/>
        <v>0</v>
      </c>
      <c r="AP319" s="2">
        <v>135</v>
      </c>
      <c r="AQ319" s="2">
        <f t="shared" si="34"/>
        <v>71.249031678899854</v>
      </c>
      <c r="AR319" s="2">
        <v>0.98</v>
      </c>
      <c r="AS319" s="2">
        <v>0</v>
      </c>
    </row>
    <row r="320" spans="10:45" x14ac:dyDescent="0.2">
      <c r="J320" s="2">
        <v>136</v>
      </c>
      <c r="K320" s="2">
        <f t="shared" si="32"/>
        <v>71.746061829262942</v>
      </c>
      <c r="L320" s="6">
        <f t="shared" si="33"/>
        <v>11710.77454715794</v>
      </c>
      <c r="V320" s="2">
        <v>317</v>
      </c>
      <c r="W320" s="2">
        <v>0</v>
      </c>
      <c r="X320" s="2">
        <v>0</v>
      </c>
      <c r="Y320" s="5">
        <f t="shared" si="35"/>
        <v>0</v>
      </c>
      <c r="Z320" s="5">
        <f t="shared" si="36"/>
        <v>0</v>
      </c>
      <c r="AA320" s="5">
        <f t="shared" si="37"/>
        <v>0</v>
      </c>
      <c r="AB320" s="5">
        <f xml:space="preserve"> (X320 - X319) /1000/ (60/($F$10*360))</f>
        <v>0</v>
      </c>
      <c r="AC320" s="5">
        <f t="shared" si="38"/>
        <v>0</v>
      </c>
      <c r="AD320" s="1">
        <f t="shared" si="39"/>
        <v>0</v>
      </c>
      <c r="AP320" s="2">
        <v>136</v>
      </c>
      <c r="AQ320" s="2">
        <f t="shared" si="34"/>
        <v>71.746061829262942</v>
      </c>
      <c r="AR320" s="2">
        <v>1.04</v>
      </c>
      <c r="AS320" s="2">
        <v>0</v>
      </c>
    </row>
    <row r="321" spans="10:45" x14ac:dyDescent="0.2">
      <c r="J321" s="2">
        <v>137</v>
      </c>
      <c r="K321" s="2">
        <f t="shared" si="32"/>
        <v>72.234010768727856</v>
      </c>
      <c r="L321" s="6">
        <f t="shared" si="33"/>
        <v>11489.502705166842</v>
      </c>
      <c r="V321" s="2">
        <v>318</v>
      </c>
      <c r="W321" s="2">
        <v>0</v>
      </c>
      <c r="X321" s="2">
        <v>0</v>
      </c>
      <c r="Y321" s="5">
        <f t="shared" si="35"/>
        <v>0</v>
      </c>
      <c r="Z321" s="5">
        <f t="shared" si="36"/>
        <v>0</v>
      </c>
      <c r="AA321" s="5">
        <f t="shared" si="37"/>
        <v>0</v>
      </c>
      <c r="AB321" s="5">
        <f xml:space="preserve"> (X321 - X320) /1000/ (60/($F$10*360))</f>
        <v>0</v>
      </c>
      <c r="AC321" s="5">
        <f t="shared" si="38"/>
        <v>0</v>
      </c>
      <c r="AD321" s="1">
        <f t="shared" si="39"/>
        <v>0</v>
      </c>
      <c r="AP321" s="2">
        <v>137</v>
      </c>
      <c r="AQ321" s="2">
        <f t="shared" si="34"/>
        <v>72.234010768727856</v>
      </c>
      <c r="AR321" s="2">
        <v>1.1200000000000001</v>
      </c>
      <c r="AS321" s="2">
        <v>0</v>
      </c>
    </row>
    <row r="322" spans="10:45" x14ac:dyDescent="0.2">
      <c r="J322" s="2">
        <v>138</v>
      </c>
      <c r="K322" s="2">
        <f t="shared" si="32"/>
        <v>72.712740048109808</v>
      </c>
      <c r="L322" s="6">
        <f t="shared" si="33"/>
        <v>11264.973871062466</v>
      </c>
      <c r="V322" s="2">
        <v>319</v>
      </c>
      <c r="W322" s="2">
        <v>0</v>
      </c>
      <c r="X322" s="2">
        <v>0</v>
      </c>
      <c r="Y322" s="5">
        <f t="shared" si="35"/>
        <v>0</v>
      </c>
      <c r="Z322" s="5">
        <f t="shared" si="36"/>
        <v>0</v>
      </c>
      <c r="AA322" s="5">
        <f t="shared" si="37"/>
        <v>0</v>
      </c>
      <c r="AB322" s="5">
        <f xml:space="preserve"> (X322 - X321) /1000/ (60/($F$10*360))</f>
        <v>0</v>
      </c>
      <c r="AC322" s="5">
        <f t="shared" si="38"/>
        <v>0</v>
      </c>
      <c r="AD322" s="1">
        <f t="shared" si="39"/>
        <v>0</v>
      </c>
      <c r="AP322" s="2">
        <v>138</v>
      </c>
      <c r="AQ322" s="2">
        <f t="shared" si="34"/>
        <v>72.712740048109808</v>
      </c>
      <c r="AR322" s="2">
        <v>1.21</v>
      </c>
      <c r="AS322" s="2">
        <v>0</v>
      </c>
    </row>
    <row r="323" spans="10:45" x14ac:dyDescent="0.2">
      <c r="J323" s="2">
        <v>139</v>
      </c>
      <c r="K323" s="2">
        <f t="shared" si="32"/>
        <v>73.182113959404077</v>
      </c>
      <c r="L323" s="6">
        <f t="shared" si="33"/>
        <v>11037.254544620397</v>
      </c>
      <c r="V323" s="2">
        <v>320</v>
      </c>
      <c r="W323" s="2">
        <v>0</v>
      </c>
      <c r="X323" s="2">
        <v>0</v>
      </c>
      <c r="Y323" s="5">
        <f t="shared" si="35"/>
        <v>0</v>
      </c>
      <c r="Z323" s="5">
        <f t="shared" si="36"/>
        <v>0</v>
      </c>
      <c r="AA323" s="5">
        <f t="shared" si="37"/>
        <v>0</v>
      </c>
      <c r="AB323" s="5">
        <f xml:space="preserve"> (X323 - X322) /1000/ (60/($F$10*360))</f>
        <v>0</v>
      </c>
      <c r="AC323" s="5">
        <f t="shared" si="38"/>
        <v>0</v>
      </c>
      <c r="AD323" s="1">
        <f t="shared" si="39"/>
        <v>0</v>
      </c>
      <c r="AP323" s="2">
        <v>139</v>
      </c>
      <c r="AQ323" s="2">
        <f t="shared" si="34"/>
        <v>73.182113959404077</v>
      </c>
      <c r="AR323" s="2">
        <v>1.29</v>
      </c>
      <c r="AS323" s="2">
        <v>0</v>
      </c>
    </row>
    <row r="324" spans="10:45" x14ac:dyDescent="0.2">
      <c r="J324" s="2">
        <v>140</v>
      </c>
      <c r="K324" s="2">
        <f t="shared" si="32"/>
        <v>73.641999565429927</v>
      </c>
      <c r="L324" s="6">
        <f t="shared" si="33"/>
        <v>10806.411922585994</v>
      </c>
      <c r="V324" s="2">
        <v>321</v>
      </c>
      <c r="W324" s="2">
        <v>0</v>
      </c>
      <c r="X324" s="2">
        <v>0</v>
      </c>
      <c r="Y324" s="5">
        <f t="shared" si="35"/>
        <v>0</v>
      </c>
      <c r="Z324" s="5">
        <f t="shared" si="36"/>
        <v>0</v>
      </c>
      <c r="AA324" s="5">
        <f t="shared" si="37"/>
        <v>0</v>
      </c>
      <c r="AB324" s="5">
        <f xml:space="preserve"> (X324 - X323) /1000/ (60/($F$10*360))</f>
        <v>0</v>
      </c>
      <c r="AC324" s="5">
        <f t="shared" si="38"/>
        <v>0</v>
      </c>
      <c r="AD324" s="1">
        <f t="shared" si="39"/>
        <v>0</v>
      </c>
      <c r="AP324" s="2">
        <v>140</v>
      </c>
      <c r="AQ324" s="2">
        <f t="shared" si="34"/>
        <v>73.641999565429927</v>
      </c>
      <c r="AR324" s="2">
        <v>1.36</v>
      </c>
      <c r="AS324" s="2">
        <v>0</v>
      </c>
    </row>
    <row r="325" spans="10:45" x14ac:dyDescent="0.2">
      <c r="J325" s="2">
        <v>141</v>
      </c>
      <c r="K325" s="2">
        <f t="shared" ref="K325:K364" si="40" xml:space="preserve"> 41.55*(1 - COS(RADIANS(J325))) + 13.7*(1 - SQRT(1 - (4.155/13.7*SIN(RADIANS(J325)))^2))</f>
        <v>74.09226672887101</v>
      </c>
      <c r="L325" s="6">
        <f t="shared" ref="L325:L363" si="41" xml:space="preserve"> (K326 - K325) / (60/($F$10*360))</f>
        <v>10572.513884187174</v>
      </c>
      <c r="V325" s="2">
        <v>322</v>
      </c>
      <c r="W325" s="2">
        <v>0</v>
      </c>
      <c r="X325" s="2">
        <v>0</v>
      </c>
      <c r="Y325" s="5">
        <f t="shared" si="35"/>
        <v>0</v>
      </c>
      <c r="Z325" s="5">
        <f t="shared" si="36"/>
        <v>0</v>
      </c>
      <c r="AA325" s="5">
        <f t="shared" si="37"/>
        <v>0</v>
      </c>
      <c r="AB325" s="5">
        <f xml:space="preserve"> (X325 - X324) /1000/ (60/($F$10*360))</f>
        <v>0</v>
      </c>
      <c r="AC325" s="5">
        <f t="shared" si="38"/>
        <v>0</v>
      </c>
      <c r="AD325" s="1">
        <f t="shared" si="39"/>
        <v>0</v>
      </c>
      <c r="AP325" s="2">
        <v>141</v>
      </c>
      <c r="AQ325" s="2">
        <f t="shared" ref="AQ325:AQ364" si="42" xml:space="preserve"> 41.55*(1 - COS(RADIANS(J325))) + 13.7*(1 - SQRT(1 - (4.155/13.7*SIN(RADIANS(J325)))^2))</f>
        <v>74.09226672887101</v>
      </c>
      <c r="AR325" s="2">
        <v>1.44</v>
      </c>
      <c r="AS325" s="2">
        <v>0</v>
      </c>
    </row>
    <row r="326" spans="10:45" x14ac:dyDescent="0.2">
      <c r="J326" s="2">
        <v>142</v>
      </c>
      <c r="K326" s="2">
        <f t="shared" si="40"/>
        <v>74.532788140712142</v>
      </c>
      <c r="L326" s="6">
        <f t="shared" si="41"/>
        <v>10335.628976635917</v>
      </c>
      <c r="V326" s="2">
        <v>323</v>
      </c>
      <c r="W326" s="2">
        <v>0</v>
      </c>
      <c r="X326" s="2">
        <v>0</v>
      </c>
      <c r="Y326" s="5">
        <f t="shared" ref="Y326:Y363" si="43" xml:space="preserve"> (W326 - W325) /1000/ (60/($F$10*360))</f>
        <v>0</v>
      </c>
      <c r="Z326" s="5">
        <f t="shared" ref="Z326:Z363" si="44" xml:space="preserve"> (Y326 - Y325) / (60/($F$10*360))</f>
        <v>0</v>
      </c>
      <c r="AA326" s="5">
        <f t="shared" ref="AA326:AA363" si="45" xml:space="preserve"> (Z326 - Z325) / (60/($F$10*360))</f>
        <v>0</v>
      </c>
      <c r="AB326" s="5">
        <f xml:space="preserve"> (X326 - X325) /1000/ (60/($F$10*360))</f>
        <v>0</v>
      </c>
      <c r="AC326" s="5">
        <f t="shared" si="38"/>
        <v>0</v>
      </c>
      <c r="AD326" s="1">
        <f t="shared" si="39"/>
        <v>0</v>
      </c>
      <c r="AP326" s="2">
        <v>142</v>
      </c>
      <c r="AQ326" s="2">
        <f t="shared" si="42"/>
        <v>74.532788140712142</v>
      </c>
      <c r="AR326" s="2">
        <v>1.54</v>
      </c>
      <c r="AS326" s="2">
        <v>0</v>
      </c>
    </row>
    <row r="327" spans="10:45" x14ac:dyDescent="0.2">
      <c r="J327" s="2">
        <v>143</v>
      </c>
      <c r="K327" s="2">
        <f t="shared" si="40"/>
        <v>74.963439348071972</v>
      </c>
      <c r="L327" s="6">
        <f t="shared" si="41"/>
        <v>10095.826400588863</v>
      </c>
      <c r="V327" s="2">
        <v>324</v>
      </c>
      <c r="W327" s="2">
        <v>0</v>
      </c>
      <c r="X327" s="2">
        <v>0</v>
      </c>
      <c r="Y327" s="5">
        <f t="shared" si="43"/>
        <v>0</v>
      </c>
      <c r="Z327" s="5">
        <f t="shared" si="44"/>
        <v>0</v>
      </c>
      <c r="AA327" s="5">
        <f t="shared" si="45"/>
        <v>0</v>
      </c>
      <c r="AB327" s="5">
        <f xml:space="preserve"> (X327 - X326) /1000/ (60/($F$10*360))</f>
        <v>0</v>
      </c>
      <c r="AC327" s="5">
        <f t="shared" si="38"/>
        <v>0</v>
      </c>
      <c r="AD327" s="1">
        <f t="shared" si="39"/>
        <v>0</v>
      </c>
      <c r="AP327" s="2">
        <v>143</v>
      </c>
      <c r="AQ327" s="2">
        <f t="shared" si="42"/>
        <v>74.963439348071972</v>
      </c>
      <c r="AR327" s="2">
        <v>1.64</v>
      </c>
      <c r="AS327" s="2">
        <v>0</v>
      </c>
    </row>
    <row r="328" spans="10:45" x14ac:dyDescent="0.2">
      <c r="J328" s="2">
        <v>144</v>
      </c>
      <c r="K328" s="2">
        <f t="shared" si="40"/>
        <v>75.384098781429842</v>
      </c>
      <c r="L328" s="6">
        <f t="shared" si="41"/>
        <v>9853.175995571064</v>
      </c>
      <c r="V328" s="2">
        <v>325</v>
      </c>
      <c r="W328" s="2">
        <v>0</v>
      </c>
      <c r="X328" s="2">
        <v>0</v>
      </c>
      <c r="Y328" s="5">
        <f t="shared" si="43"/>
        <v>0</v>
      </c>
      <c r="Z328" s="5">
        <f t="shared" si="44"/>
        <v>0</v>
      </c>
      <c r="AA328" s="5">
        <f t="shared" si="45"/>
        <v>0</v>
      </c>
      <c r="AB328" s="5">
        <f xml:space="preserve"> (X328 - X327) /1000/ (60/($F$10*360))</f>
        <v>0</v>
      </c>
      <c r="AC328" s="5">
        <f t="shared" si="38"/>
        <v>0</v>
      </c>
      <c r="AD328" s="1">
        <f t="shared" si="39"/>
        <v>0</v>
      </c>
      <c r="AP328" s="2">
        <v>144</v>
      </c>
      <c r="AQ328" s="2">
        <f t="shared" si="42"/>
        <v>75.384098781429842</v>
      </c>
      <c r="AR328" s="2">
        <v>1.75</v>
      </c>
      <c r="AS328" s="2">
        <v>0</v>
      </c>
    </row>
    <row r="329" spans="10:45" x14ac:dyDescent="0.2">
      <c r="J329" s="2">
        <v>145</v>
      </c>
      <c r="K329" s="2">
        <f t="shared" si="40"/>
        <v>75.794647781245303</v>
      </c>
      <c r="L329" s="6">
        <f t="shared" si="41"/>
        <v>9607.7482253247126</v>
      </c>
      <c r="V329" s="2">
        <v>326</v>
      </c>
      <c r="W329" s="2">
        <v>0</v>
      </c>
      <c r="X329" s="2">
        <v>0</v>
      </c>
      <c r="Y329" s="5">
        <f t="shared" si="43"/>
        <v>0</v>
      </c>
      <c r="Z329" s="5">
        <f t="shared" si="44"/>
        <v>0</v>
      </c>
      <c r="AA329" s="5">
        <f t="shared" si="45"/>
        <v>0</v>
      </c>
      <c r="AB329" s="5">
        <f xml:space="preserve"> (X329 - X328) /1000/ (60/($F$10*360))</f>
        <v>0</v>
      </c>
      <c r="AC329" s="5">
        <f t="shared" si="38"/>
        <v>0</v>
      </c>
      <c r="AD329" s="1">
        <f t="shared" si="39"/>
        <v>0</v>
      </c>
      <c r="AP329" s="2">
        <v>145</v>
      </c>
      <c r="AQ329" s="2">
        <f t="shared" si="42"/>
        <v>75.794647781245303</v>
      </c>
      <c r="AR329" s="2">
        <v>1.86</v>
      </c>
      <c r="AS329" s="2">
        <v>0</v>
      </c>
    </row>
    <row r="330" spans="10:45" x14ac:dyDescent="0.2">
      <c r="J330" s="2">
        <v>146</v>
      </c>
      <c r="K330" s="2">
        <f t="shared" si="40"/>
        <v>76.194970623967166</v>
      </c>
      <c r="L330" s="6">
        <f t="shared" si="41"/>
        <v>9359.6141630896454</v>
      </c>
      <c r="V330" s="2">
        <v>327</v>
      </c>
      <c r="W330" s="2">
        <v>0</v>
      </c>
      <c r="X330" s="2">
        <v>0</v>
      </c>
      <c r="Y330" s="5">
        <f t="shared" si="43"/>
        <v>0</v>
      </c>
      <c r="Z330" s="5">
        <f t="shared" si="44"/>
        <v>0</v>
      </c>
      <c r="AA330" s="5">
        <f t="shared" si="45"/>
        <v>0</v>
      </c>
      <c r="AB330" s="5">
        <f xml:space="preserve"> (X330 - X329) /1000/ (60/($F$10*360))</f>
        <v>0</v>
      </c>
      <c r="AC330" s="5">
        <f xml:space="preserve"> (AB330 - AB329) / (60/($F$10*360))</f>
        <v>0</v>
      </c>
      <c r="AD330" s="1">
        <f xml:space="preserve"> (AC330 - AC329) / (60/($F$10*360))</f>
        <v>0</v>
      </c>
      <c r="AP330" s="2">
        <v>146</v>
      </c>
      <c r="AQ330" s="2">
        <f t="shared" si="42"/>
        <v>76.194970623967166</v>
      </c>
      <c r="AR330" s="2">
        <v>1.98</v>
      </c>
      <c r="AS330" s="2">
        <v>0</v>
      </c>
    </row>
    <row r="331" spans="10:45" x14ac:dyDescent="0.2">
      <c r="J331" s="2">
        <v>147</v>
      </c>
      <c r="K331" s="2">
        <f t="shared" si="40"/>
        <v>76.584954547429234</v>
      </c>
      <c r="L331" s="6">
        <f t="shared" si="41"/>
        <v>9108.8454767910898</v>
      </c>
      <c r="V331" s="2">
        <v>328</v>
      </c>
      <c r="W331" s="2">
        <v>0</v>
      </c>
      <c r="X331" s="2">
        <v>0</v>
      </c>
      <c r="Y331" s="5">
        <f t="shared" si="43"/>
        <v>0</v>
      </c>
      <c r="Z331" s="5">
        <f t="shared" si="44"/>
        <v>0</v>
      </c>
      <c r="AA331" s="5">
        <f t="shared" si="45"/>
        <v>0</v>
      </c>
      <c r="AB331" s="5">
        <f xml:space="preserve"> (X331 - X330) /1000/ (60/($F$10*360))</f>
        <v>0</v>
      </c>
      <c r="AC331" s="5">
        <f xml:space="preserve"> (AB331 - AB330) / (60/($F$10*360))</f>
        <v>0</v>
      </c>
      <c r="AD331" s="1">
        <f xml:space="preserve"> (AC331 - AC330) / (60/($F$10*360))</f>
        <v>0</v>
      </c>
      <c r="AP331" s="2">
        <v>147</v>
      </c>
      <c r="AQ331" s="2">
        <f t="shared" si="42"/>
        <v>76.584954547429234</v>
      </c>
      <c r="AR331" s="2">
        <v>2.1</v>
      </c>
      <c r="AS331" s="2">
        <v>0</v>
      </c>
    </row>
    <row r="332" spans="10:45" x14ac:dyDescent="0.2">
      <c r="J332" s="2">
        <v>148</v>
      </c>
      <c r="K332" s="2">
        <f t="shared" si="40"/>
        <v>76.964489775628863</v>
      </c>
      <c r="L332" s="6">
        <f t="shared" si="41"/>
        <v>8855.5144141295168</v>
      </c>
      <c r="V332" s="2">
        <v>329</v>
      </c>
      <c r="W332" s="2">
        <v>0</v>
      </c>
      <c r="X332" s="2">
        <v>0</v>
      </c>
      <c r="Y332" s="5">
        <f t="shared" si="43"/>
        <v>0</v>
      </c>
      <c r="Z332" s="5">
        <f t="shared" si="44"/>
        <v>0</v>
      </c>
      <c r="AA332" s="5">
        <f t="shared" si="45"/>
        <v>0</v>
      </c>
      <c r="AB332" s="5">
        <f xml:space="preserve"> (X332 - X331) /1000/ (60/($F$10*360))</f>
        <v>0</v>
      </c>
      <c r="AC332" s="5">
        <f xml:space="preserve"> (AB332 - AB331) / (60/($F$10*360))</f>
        <v>0</v>
      </c>
      <c r="AD332" s="1">
        <f xml:space="preserve"> (AC332 - AC331) / (60/($F$10*360))</f>
        <v>0</v>
      </c>
      <c r="AP332" s="2">
        <v>148</v>
      </c>
      <c r="AQ332" s="2">
        <f t="shared" si="42"/>
        <v>76.964489775628863</v>
      </c>
      <c r="AR332" s="2">
        <v>2.2200000000000002</v>
      </c>
      <c r="AS332" s="2">
        <v>0</v>
      </c>
    </row>
    <row r="333" spans="10:45" x14ac:dyDescent="0.2">
      <c r="J333" s="2">
        <v>149</v>
      </c>
      <c r="K333" s="2">
        <f t="shared" si="40"/>
        <v>77.333469542884259</v>
      </c>
      <c r="L333" s="6">
        <f t="shared" si="41"/>
        <v>8599.6937875518142</v>
      </c>
      <c r="V333" s="2">
        <v>330</v>
      </c>
      <c r="W333" s="2">
        <v>0</v>
      </c>
      <c r="X333" s="2">
        <v>0</v>
      </c>
      <c r="Y333" s="5">
        <f t="shared" si="43"/>
        <v>0</v>
      </c>
      <c r="Z333" s="5">
        <f t="shared" si="44"/>
        <v>0</v>
      </c>
      <c r="AA333" s="5">
        <f t="shared" si="45"/>
        <v>0</v>
      </c>
      <c r="AB333" s="5">
        <f xml:space="preserve"> (X333 - X332) /1000/ (60/($F$10*360))</f>
        <v>0</v>
      </c>
      <c r="AC333" s="5">
        <f xml:space="preserve"> (AB333 - AB332) / (60/($F$10*360))</f>
        <v>0</v>
      </c>
      <c r="AD333" s="1">
        <f xml:space="preserve"> (AC333 - AC332) / (60/($F$10*360))</f>
        <v>0</v>
      </c>
      <c r="AP333" s="2">
        <v>149</v>
      </c>
      <c r="AQ333" s="2">
        <f t="shared" si="42"/>
        <v>77.333469542884259</v>
      </c>
      <c r="AR333" s="2">
        <v>2.3199999999999998</v>
      </c>
      <c r="AS333" s="2">
        <v>0</v>
      </c>
    </row>
    <row r="334" spans="10:45" x14ac:dyDescent="0.2">
      <c r="J334" s="2">
        <v>150</v>
      </c>
      <c r="K334" s="2">
        <f t="shared" si="40"/>
        <v>77.691790117365585</v>
      </c>
      <c r="L334" s="6">
        <f t="shared" si="41"/>
        <v>8341.4569591058134</v>
      </c>
      <c r="V334" s="2">
        <v>331</v>
      </c>
      <c r="W334" s="2">
        <v>0</v>
      </c>
      <c r="X334" s="2">
        <v>0</v>
      </c>
      <c r="Y334" s="5">
        <f t="shared" si="43"/>
        <v>0</v>
      </c>
      <c r="Z334" s="5">
        <f t="shared" si="44"/>
        <v>0</v>
      </c>
      <c r="AA334" s="5">
        <f t="shared" si="45"/>
        <v>0</v>
      </c>
      <c r="AB334" s="5">
        <f xml:space="preserve"> (X334 - X333) /1000/ (60/($F$10*360))</f>
        <v>0</v>
      </c>
      <c r="AC334" s="5">
        <f xml:space="preserve"> (AB334 - AB333) / (60/($F$10*360))</f>
        <v>0</v>
      </c>
      <c r="AD334" s="1">
        <f xml:space="preserve"> (AC334 - AC333) / (60/($F$10*360))</f>
        <v>0</v>
      </c>
      <c r="AP334" s="2">
        <v>150</v>
      </c>
      <c r="AQ334" s="2">
        <f t="shared" si="42"/>
        <v>77.691790117365585</v>
      </c>
      <c r="AR334" s="2">
        <v>2.46</v>
      </c>
      <c r="AS334" s="2">
        <v>0</v>
      </c>
    </row>
    <row r="335" spans="10:45" x14ac:dyDescent="0.2">
      <c r="J335" s="2">
        <v>151</v>
      </c>
      <c r="K335" s="2">
        <f t="shared" si="40"/>
        <v>78.039350823994994</v>
      </c>
      <c r="L335" s="6">
        <f t="shared" si="41"/>
        <v>8080.8778251672493</v>
      </c>
      <c r="V335" s="2">
        <v>332</v>
      </c>
      <c r="W335" s="2">
        <v>0</v>
      </c>
      <c r="X335" s="2">
        <v>0</v>
      </c>
      <c r="Y335" s="5">
        <f t="shared" si="43"/>
        <v>0</v>
      </c>
      <c r="Z335" s="5">
        <f t="shared" si="44"/>
        <v>0</v>
      </c>
      <c r="AA335" s="5">
        <f t="shared" si="45"/>
        <v>0</v>
      </c>
      <c r="AB335" s="5">
        <f xml:space="preserve"> (X335 - X334) /1000/ (60/($F$10*360))</f>
        <v>0</v>
      </c>
      <c r="AC335" s="5">
        <f xml:space="preserve"> (AB335 - AB334) / (60/($F$10*360))</f>
        <v>0</v>
      </c>
      <c r="AD335" s="1">
        <f xml:space="preserve"> (AC335 - AC334) / (60/($F$10*360))</f>
        <v>0</v>
      </c>
      <c r="AP335" s="2">
        <v>151</v>
      </c>
      <c r="AQ335" s="2">
        <f t="shared" si="42"/>
        <v>78.039350823994994</v>
      </c>
      <c r="AR335" s="2">
        <v>2.68</v>
      </c>
      <c r="AS335" s="2">
        <v>0</v>
      </c>
    </row>
    <row r="336" spans="10:45" x14ac:dyDescent="0.2">
      <c r="J336" s="2">
        <v>152</v>
      </c>
      <c r="K336" s="2">
        <f t="shared" si="40"/>
        <v>78.376054066710296</v>
      </c>
      <c r="L336" s="6">
        <f t="shared" si="41"/>
        <v>7818.030801019745</v>
      </c>
      <c r="V336" s="2">
        <v>333</v>
      </c>
      <c r="W336" s="2">
        <v>0</v>
      </c>
      <c r="X336" s="2">
        <v>0</v>
      </c>
      <c r="Y336" s="5">
        <f t="shared" si="43"/>
        <v>0</v>
      </c>
      <c r="Z336" s="5">
        <f t="shared" si="44"/>
        <v>0</v>
      </c>
      <c r="AA336" s="5">
        <f t="shared" si="45"/>
        <v>0</v>
      </c>
      <c r="AB336" s="5">
        <f xml:space="preserve"> (X336 - X335) /1000/ (60/($F$10*360))</f>
        <v>0</v>
      </c>
      <c r="AC336" s="5">
        <f xml:space="preserve"> (AB336 - AB335) / (60/($F$10*360))</f>
        <v>0</v>
      </c>
      <c r="AD336" s="1">
        <f xml:space="preserve"> (AC336 - AC335) / (60/($F$10*360))</f>
        <v>0</v>
      </c>
      <c r="AP336" s="2">
        <v>152</v>
      </c>
      <c r="AQ336" s="2">
        <f t="shared" si="42"/>
        <v>78.376054066710296</v>
      </c>
      <c r="AR336" s="2">
        <v>2.79</v>
      </c>
      <c r="AS336" s="2">
        <v>0</v>
      </c>
    </row>
    <row r="337" spans="10:45" x14ac:dyDescent="0.2">
      <c r="J337" s="2">
        <v>153</v>
      </c>
      <c r="K337" s="2">
        <f t="shared" si="40"/>
        <v>78.701805350086119</v>
      </c>
      <c r="L337" s="6">
        <f t="shared" si="41"/>
        <v>7552.9908052942574</v>
      </c>
      <c r="V337" s="2">
        <v>334</v>
      </c>
      <c r="W337" s="2">
        <v>0</v>
      </c>
      <c r="X337" s="2">
        <v>0</v>
      </c>
      <c r="Y337" s="5">
        <f t="shared" si="43"/>
        <v>0</v>
      </c>
      <c r="Z337" s="5">
        <f t="shared" si="44"/>
        <v>0</v>
      </c>
      <c r="AA337" s="5">
        <f t="shared" si="45"/>
        <v>0</v>
      </c>
      <c r="AB337" s="5">
        <f xml:space="preserve"> (X337 - X336) /1000/ (60/($F$10*360))</f>
        <v>0</v>
      </c>
      <c r="AC337" s="5">
        <f xml:space="preserve"> (AB337 - AB336) / (60/($F$10*360))</f>
        <v>0</v>
      </c>
      <c r="AD337" s="1">
        <f xml:space="preserve"> (AC337 - AC336) / (60/($F$10*360))</f>
        <v>0</v>
      </c>
      <c r="AP337" s="2">
        <v>153</v>
      </c>
      <c r="AQ337" s="2">
        <f t="shared" si="42"/>
        <v>78.701805350086119</v>
      </c>
      <c r="AR337" s="2">
        <v>2.98</v>
      </c>
      <c r="AS337" s="2">
        <v>0</v>
      </c>
    </row>
    <row r="338" spans="10:45" x14ac:dyDescent="0.2">
      <c r="J338" s="2">
        <v>154</v>
      </c>
      <c r="K338" s="2">
        <f t="shared" si="40"/>
        <v>79.016513300306713</v>
      </c>
      <c r="L338" s="6">
        <f t="shared" si="41"/>
        <v>7285.8332442588107</v>
      </c>
      <c r="V338" s="2">
        <v>335</v>
      </c>
      <c r="W338" s="2">
        <v>0</v>
      </c>
      <c r="X338" s="2">
        <v>0</v>
      </c>
      <c r="Y338" s="5">
        <f t="shared" si="43"/>
        <v>0</v>
      </c>
      <c r="Z338" s="5">
        <f t="shared" si="44"/>
        <v>0</v>
      </c>
      <c r="AA338" s="5">
        <f t="shared" si="45"/>
        <v>0</v>
      </c>
      <c r="AB338" s="5">
        <f xml:space="preserve"> (X338 - X337) /1000/ (60/($F$10*360))</f>
        <v>0</v>
      </c>
      <c r="AC338" s="5">
        <f xml:space="preserve"> (AB338 - AB337) / (60/($F$10*360))</f>
        <v>0</v>
      </c>
      <c r="AD338" s="1">
        <f xml:space="preserve"> (AC338 - AC337) / (60/($F$10*360))</f>
        <v>0</v>
      </c>
      <c r="AP338" s="2">
        <v>154</v>
      </c>
      <c r="AQ338" s="2">
        <f t="shared" si="42"/>
        <v>79.016513300306713</v>
      </c>
      <c r="AR338" s="2">
        <v>3.09</v>
      </c>
      <c r="AS338" s="2">
        <v>0</v>
      </c>
    </row>
    <row r="339" spans="10:45" x14ac:dyDescent="0.2">
      <c r="J339" s="2">
        <v>155</v>
      </c>
      <c r="K339" s="2">
        <f t="shared" si="40"/>
        <v>79.320089685484163</v>
      </c>
      <c r="L339" s="6">
        <f t="shared" si="41"/>
        <v>7016.6339959489505</v>
      </c>
      <c r="V339" s="2">
        <v>336</v>
      </c>
      <c r="W339" s="2">
        <v>0</v>
      </c>
      <c r="X339" s="2">
        <v>0</v>
      </c>
      <c r="Y339" s="5">
        <f t="shared" si="43"/>
        <v>0</v>
      </c>
      <c r="Z339" s="5">
        <f t="shared" si="44"/>
        <v>0</v>
      </c>
      <c r="AA339" s="5">
        <f t="shared" si="45"/>
        <v>0</v>
      </c>
      <c r="AB339" s="5">
        <f xml:space="preserve"> (X339 - X338) /1000/ (60/($F$10*360))</f>
        <v>0</v>
      </c>
      <c r="AC339" s="5">
        <f xml:space="preserve"> (AB339 - AB338) / (60/($F$10*360))</f>
        <v>0</v>
      </c>
      <c r="AD339" s="1">
        <f xml:space="preserve"> (AC339 - AC338) / (60/($F$10*360))</f>
        <v>0</v>
      </c>
      <c r="AP339" s="2">
        <v>155</v>
      </c>
      <c r="AQ339" s="2">
        <f t="shared" si="42"/>
        <v>79.320089685484163</v>
      </c>
      <c r="AR339" s="2">
        <v>3.27</v>
      </c>
      <c r="AS339" s="2">
        <v>0</v>
      </c>
    </row>
    <row r="340" spans="10:45" x14ac:dyDescent="0.2">
      <c r="J340" s="2">
        <v>156</v>
      </c>
      <c r="K340" s="2">
        <f t="shared" si="40"/>
        <v>79.612449435315369</v>
      </c>
      <c r="L340" s="6">
        <f t="shared" si="41"/>
        <v>6745.4693941433561</v>
      </c>
      <c r="V340" s="2">
        <v>337</v>
      </c>
      <c r="W340" s="2">
        <v>0</v>
      </c>
      <c r="X340" s="2">
        <v>0</v>
      </c>
      <c r="Y340" s="5">
        <f t="shared" si="43"/>
        <v>0</v>
      </c>
      <c r="Z340" s="5">
        <f t="shared" si="44"/>
        <v>0</v>
      </c>
      <c r="AA340" s="5">
        <f t="shared" si="45"/>
        <v>0</v>
      </c>
      <c r="AB340" s="5">
        <f xml:space="preserve"> (X340 - X339) /1000/ (60/($F$10*360))</f>
        <v>0</v>
      </c>
      <c r="AC340" s="5">
        <f xml:space="preserve"> (AB340 - AB339) / (60/($F$10*360))</f>
        <v>0</v>
      </c>
      <c r="AD340" s="1">
        <f xml:space="preserve"> (AC340 - AC339) / (60/($F$10*360))</f>
        <v>0</v>
      </c>
      <c r="AP340" s="2">
        <v>156</v>
      </c>
      <c r="AQ340" s="2">
        <f t="shared" si="42"/>
        <v>79.612449435315369</v>
      </c>
      <c r="AR340" s="2">
        <v>3.46</v>
      </c>
      <c r="AS340" s="2">
        <v>0</v>
      </c>
    </row>
    <row r="341" spans="10:45" x14ac:dyDescent="0.2">
      <c r="J341" s="2">
        <v>157</v>
      </c>
      <c r="K341" s="2">
        <f t="shared" si="40"/>
        <v>79.893510660071342</v>
      </c>
      <c r="L341" s="6">
        <f t="shared" si="41"/>
        <v>6472.4162121668769</v>
      </c>
      <c r="V341" s="2">
        <v>338</v>
      </c>
      <c r="W341" s="2">
        <v>0</v>
      </c>
      <c r="X341" s="2">
        <v>0</v>
      </c>
      <c r="Y341" s="5">
        <f t="shared" si="43"/>
        <v>0</v>
      </c>
      <c r="Z341" s="5">
        <f t="shared" si="44"/>
        <v>0</v>
      </c>
      <c r="AA341" s="5">
        <f t="shared" si="45"/>
        <v>0</v>
      </c>
      <c r="AB341" s="5">
        <f xml:space="preserve"> (X341 - X340) /1000/ (60/($F$10*360))</f>
        <v>0</v>
      </c>
      <c r="AC341" s="5">
        <f xml:space="preserve"> (AB341 - AB340) / (60/($F$10*360))</f>
        <v>0</v>
      </c>
      <c r="AD341" s="1">
        <f xml:space="preserve"> (AC341 - AC340) / (60/($F$10*360))</f>
        <v>0</v>
      </c>
      <c r="AP341" s="2">
        <v>157</v>
      </c>
      <c r="AQ341" s="2">
        <f t="shared" si="42"/>
        <v>79.893510660071342</v>
      </c>
      <c r="AR341" s="2">
        <v>3.63</v>
      </c>
      <c r="AS341" s="2">
        <v>0</v>
      </c>
    </row>
    <row r="342" spans="10:45" x14ac:dyDescent="0.2">
      <c r="J342" s="2">
        <v>158</v>
      </c>
      <c r="K342" s="2">
        <f t="shared" si="40"/>
        <v>80.163194668911629</v>
      </c>
      <c r="L342" s="6">
        <f t="shared" si="41"/>
        <v>6197.5516465469127</v>
      </c>
      <c r="V342" s="2">
        <v>339</v>
      </c>
      <c r="W342" s="2">
        <v>0</v>
      </c>
      <c r="X342" s="2">
        <v>0</v>
      </c>
      <c r="Y342" s="5">
        <f t="shared" si="43"/>
        <v>0</v>
      </c>
      <c r="Z342" s="5">
        <f t="shared" si="44"/>
        <v>0</v>
      </c>
      <c r="AA342" s="5">
        <f t="shared" si="45"/>
        <v>0</v>
      </c>
      <c r="AB342" s="5">
        <f xml:space="preserve"> (X342 - X341) /1000/ (60/($F$10*360))</f>
        <v>0</v>
      </c>
      <c r="AC342" s="5">
        <f xml:space="preserve"> (AB342 - AB341) / (60/($F$10*360))</f>
        <v>0</v>
      </c>
      <c r="AD342" s="1">
        <f xml:space="preserve"> (AC342 - AC341) / (60/($F$10*360))</f>
        <v>0</v>
      </c>
      <c r="AP342" s="2">
        <v>158</v>
      </c>
      <c r="AQ342" s="2">
        <f t="shared" si="42"/>
        <v>80.163194668911629</v>
      </c>
      <c r="AR342" s="2">
        <v>3.82</v>
      </c>
      <c r="AS342" s="2">
        <v>0</v>
      </c>
    </row>
    <row r="343" spans="10:45" x14ac:dyDescent="0.2">
      <c r="J343" s="2">
        <v>159</v>
      </c>
      <c r="K343" s="2">
        <f t="shared" si="40"/>
        <v>80.42142598751775</v>
      </c>
      <c r="L343" s="6">
        <f t="shared" si="41"/>
        <v>5920.9533004839159</v>
      </c>
      <c r="V343" s="2">
        <v>340</v>
      </c>
      <c r="W343" s="2">
        <v>0</v>
      </c>
      <c r="X343" s="2">
        <v>0</v>
      </c>
      <c r="Y343" s="5">
        <f t="shared" si="43"/>
        <v>0</v>
      </c>
      <c r="Z343" s="5">
        <f t="shared" si="44"/>
        <v>0</v>
      </c>
      <c r="AA343" s="5">
        <f t="shared" si="45"/>
        <v>0</v>
      </c>
      <c r="AB343" s="5">
        <f xml:space="preserve"> (X343 - X342) /1000/ (60/($F$10*360))</f>
        <v>0</v>
      </c>
      <c r="AC343" s="5">
        <f xml:space="preserve"> (AB343 - AB342) / (60/($F$10*360))</f>
        <v>0</v>
      </c>
      <c r="AD343" s="1">
        <f xml:space="preserve"> (AC343 - AC342) / (60/($F$10*360))</f>
        <v>0</v>
      </c>
      <c r="AP343" s="2">
        <v>159</v>
      </c>
      <c r="AQ343" s="2">
        <f t="shared" si="42"/>
        <v>80.42142598751775</v>
      </c>
      <c r="AR343" s="2">
        <v>4.0199999999999996</v>
      </c>
      <c r="AS343" s="2">
        <v>0</v>
      </c>
    </row>
    <row r="344" spans="10:45" x14ac:dyDescent="0.2">
      <c r="J344" s="2">
        <v>160</v>
      </c>
      <c r="K344" s="2">
        <f t="shared" si="40"/>
        <v>80.668132375037914</v>
      </c>
      <c r="L344" s="6">
        <f t="shared" si="41"/>
        <v>5642.6991671738733</v>
      </c>
      <c r="V344" s="2">
        <v>341</v>
      </c>
      <c r="W344" s="2">
        <v>0</v>
      </c>
      <c r="X344" s="2">
        <v>0</v>
      </c>
      <c r="Y344" s="5">
        <f t="shared" si="43"/>
        <v>0</v>
      </c>
      <c r="Z344" s="5">
        <f t="shared" si="44"/>
        <v>0</v>
      </c>
      <c r="AA344" s="5">
        <f t="shared" si="45"/>
        <v>0</v>
      </c>
      <c r="AB344" s="5">
        <f xml:space="preserve"> (X344 - X343) /1000/ (60/($F$10*360))</f>
        <v>0</v>
      </c>
      <c r="AC344" s="5">
        <f xml:space="preserve"> (AB344 - AB343) / (60/($F$10*360))</f>
        <v>0</v>
      </c>
      <c r="AD344" s="1">
        <f xml:space="preserve"> (AC344 - AC343) / (60/($F$10*360))</f>
        <v>0</v>
      </c>
      <c r="AP344" s="2">
        <v>160</v>
      </c>
      <c r="AQ344" s="2">
        <f t="shared" si="42"/>
        <v>80.668132375037914</v>
      </c>
      <c r="AR344" s="2">
        <v>4.2300000000000004</v>
      </c>
      <c r="AS344" s="2">
        <v>0</v>
      </c>
    </row>
    <row r="345" spans="10:45" x14ac:dyDescent="0.2">
      <c r="J345" s="2">
        <v>161</v>
      </c>
      <c r="K345" s="2">
        <f t="shared" si="40"/>
        <v>80.903244840336825</v>
      </c>
      <c r="L345" s="6">
        <f t="shared" si="41"/>
        <v>5362.8676129565065</v>
      </c>
      <c r="V345" s="2">
        <v>342</v>
      </c>
      <c r="W345" s="2">
        <v>0</v>
      </c>
      <c r="X345" s="2">
        <v>0</v>
      </c>
      <c r="Y345" s="5">
        <f t="shared" si="43"/>
        <v>0</v>
      </c>
      <c r="Z345" s="5">
        <f t="shared" si="44"/>
        <v>0</v>
      </c>
      <c r="AA345" s="5">
        <f t="shared" si="45"/>
        <v>0</v>
      </c>
      <c r="AB345" s="5">
        <f xml:space="preserve"> (X345 - X344) /1000/ (60/($F$10*360))</f>
        <v>0</v>
      </c>
      <c r="AC345" s="5">
        <f xml:space="preserve"> (AB345 - AB344) / (60/($F$10*360))</f>
        <v>0</v>
      </c>
      <c r="AD345" s="1">
        <f xml:space="preserve"> (AC345 - AC344) / (60/($F$10*360))</f>
        <v>0</v>
      </c>
      <c r="AP345" s="2">
        <v>161</v>
      </c>
      <c r="AQ345" s="2">
        <f t="shared" si="42"/>
        <v>80.903244840336825</v>
      </c>
      <c r="AR345" s="2">
        <v>4.45</v>
      </c>
      <c r="AS345" s="2">
        <v>0</v>
      </c>
    </row>
    <row r="346" spans="10:45" x14ac:dyDescent="0.2">
      <c r="J346" s="2">
        <v>162</v>
      </c>
      <c r="K346" s="2">
        <f t="shared" si="40"/>
        <v>81.126697657543346</v>
      </c>
      <c r="L346" s="6">
        <f t="shared" si="41"/>
        <v>5081.5373603065837</v>
      </c>
      <c r="V346" s="2">
        <v>343</v>
      </c>
      <c r="W346" s="2">
        <v>0</v>
      </c>
      <c r="X346" s="2">
        <v>0</v>
      </c>
      <c r="Y346" s="5">
        <f t="shared" si="43"/>
        <v>0</v>
      </c>
      <c r="Z346" s="5">
        <f t="shared" si="44"/>
        <v>0</v>
      </c>
      <c r="AA346" s="5">
        <f t="shared" si="45"/>
        <v>0</v>
      </c>
      <c r="AB346" s="5">
        <f xml:space="preserve"> (X346 - X345) /1000/ (60/($F$10*360))</f>
        <v>0</v>
      </c>
      <c r="AC346" s="5">
        <f xml:space="preserve"> (AB346 - AB345) / (60/($F$10*360))</f>
        <v>0</v>
      </c>
      <c r="AD346" s="1">
        <f xml:space="preserve"> (AC346 - AC345) / (60/($F$10*360))</f>
        <v>0</v>
      </c>
      <c r="AP346" s="2">
        <v>162</v>
      </c>
      <c r="AQ346" s="2">
        <f t="shared" si="42"/>
        <v>81.126697657543346</v>
      </c>
      <c r="AR346" s="2">
        <v>4.68</v>
      </c>
      <c r="AS346" s="2">
        <v>0</v>
      </c>
    </row>
    <row r="347" spans="10:45" x14ac:dyDescent="0.2">
      <c r="J347" s="2">
        <v>163</v>
      </c>
      <c r="K347" s="2">
        <f t="shared" si="40"/>
        <v>81.338428380889454</v>
      </c>
      <c r="L347" s="6">
        <f t="shared" si="41"/>
        <v>4798.7874706622051</v>
      </c>
      <c r="V347" s="2">
        <v>344</v>
      </c>
      <c r="W347" s="2">
        <v>0</v>
      </c>
      <c r="X347" s="2">
        <v>0</v>
      </c>
      <c r="Y347" s="5">
        <f t="shared" si="43"/>
        <v>0</v>
      </c>
      <c r="Z347" s="5">
        <f t="shared" si="44"/>
        <v>0</v>
      </c>
      <c r="AA347" s="5">
        <f t="shared" si="45"/>
        <v>0</v>
      </c>
      <c r="AB347" s="5">
        <f xml:space="preserve"> (X347 - X346) /1000/ (60/($F$10*360))</f>
        <v>0</v>
      </c>
      <c r="AC347" s="5">
        <f xml:space="preserve"> (AB347 - AB346) / (60/($F$10*360))</f>
        <v>0</v>
      </c>
      <c r="AD347" s="1">
        <f xml:space="preserve"> (AC347 - AC346) / (60/($F$10*360))</f>
        <v>0</v>
      </c>
      <c r="AP347" s="2">
        <v>163</v>
      </c>
      <c r="AQ347" s="2">
        <f t="shared" si="42"/>
        <v>81.338428380889454</v>
      </c>
      <c r="AR347" s="2">
        <v>4.9000000000000004</v>
      </c>
      <c r="AS347" s="2">
        <v>0</v>
      </c>
    </row>
    <row r="348" spans="10:45" x14ac:dyDescent="0.2">
      <c r="J348" s="2">
        <v>164</v>
      </c>
      <c r="K348" s="2">
        <f t="shared" si="40"/>
        <v>81.538377858833712</v>
      </c>
      <c r="L348" s="6">
        <f t="shared" si="41"/>
        <v>4514.6973270948365</v>
      </c>
      <c r="V348" s="2">
        <v>345</v>
      </c>
      <c r="W348" s="2">
        <v>0</v>
      </c>
      <c r="X348" s="2">
        <v>0</v>
      </c>
      <c r="Y348" s="5">
        <f t="shared" si="43"/>
        <v>0</v>
      </c>
      <c r="Z348" s="5">
        <f t="shared" si="44"/>
        <v>0</v>
      </c>
      <c r="AA348" s="5">
        <f t="shared" si="45"/>
        <v>0</v>
      </c>
      <c r="AB348" s="5">
        <f xml:space="preserve"> (X348 - X347) /1000/ (60/($F$10*360))</f>
        <v>0</v>
      </c>
      <c r="AC348" s="5">
        <f xml:space="preserve"> (AB348 - AB347) / (60/($F$10*360))</f>
        <v>0</v>
      </c>
      <c r="AD348" s="1">
        <f xml:space="preserve"> (AC348 - AC347) / (60/($F$10*360))</f>
        <v>0</v>
      </c>
      <c r="AP348" s="2">
        <v>164</v>
      </c>
      <c r="AQ348" s="2">
        <f t="shared" si="42"/>
        <v>81.538377858833712</v>
      </c>
      <c r="AR348" s="2">
        <v>5.15</v>
      </c>
      <c r="AS348" s="2">
        <v>0</v>
      </c>
    </row>
    <row r="349" spans="10:45" x14ac:dyDescent="0.2">
      <c r="J349" s="2">
        <v>165</v>
      </c>
      <c r="K349" s="2">
        <f t="shared" si="40"/>
        <v>81.726490247462664</v>
      </c>
      <c r="L349" s="6">
        <f t="shared" si="41"/>
        <v>4229.3466168371197</v>
      </c>
      <c r="V349" s="2">
        <v>346</v>
      </c>
      <c r="W349" s="2">
        <v>0</v>
      </c>
      <c r="X349" s="2">
        <v>0</v>
      </c>
      <c r="Y349" s="5">
        <f t="shared" si="43"/>
        <v>0</v>
      </c>
      <c r="Z349" s="5">
        <f t="shared" si="44"/>
        <v>0</v>
      </c>
      <c r="AA349" s="5">
        <f t="shared" si="45"/>
        <v>0</v>
      </c>
      <c r="AB349" s="5">
        <f xml:space="preserve"> (X349 - X348) /1000/ (60/($F$10*360))</f>
        <v>0</v>
      </c>
      <c r="AC349" s="5">
        <f xml:space="preserve"> (AB349 - AB348) / (60/($F$10*360))</f>
        <v>0</v>
      </c>
      <c r="AD349" s="1">
        <f xml:space="preserve"> (AC349 - AC348) / (60/($F$10*360))</f>
        <v>0</v>
      </c>
      <c r="AP349" s="2">
        <v>165</v>
      </c>
      <c r="AQ349" s="2">
        <f t="shared" si="42"/>
        <v>81.726490247462664</v>
      </c>
      <c r="AR349" s="2">
        <v>5.37</v>
      </c>
      <c r="AS349" s="2">
        <v>0</v>
      </c>
    </row>
    <row r="350" spans="10:45" x14ac:dyDescent="0.2">
      <c r="J350" s="2">
        <v>166</v>
      </c>
      <c r="K350" s="2">
        <f t="shared" si="40"/>
        <v>81.90271302316421</v>
      </c>
      <c r="L350" s="6">
        <f t="shared" si="41"/>
        <v>3942.8153136479978</v>
      </c>
      <c r="V350" s="2">
        <v>347</v>
      </c>
      <c r="W350" s="2">
        <v>0</v>
      </c>
      <c r="X350" s="2">
        <v>0</v>
      </c>
      <c r="Y350" s="5">
        <f t="shared" si="43"/>
        <v>0</v>
      </c>
      <c r="Z350" s="5">
        <f t="shared" si="44"/>
        <v>0</v>
      </c>
      <c r="AA350" s="5">
        <f t="shared" si="45"/>
        <v>0</v>
      </c>
      <c r="AB350" s="5">
        <f xml:space="preserve"> (X350 - X349) /1000/ (60/($F$10*360))</f>
        <v>0</v>
      </c>
      <c r="AC350" s="5">
        <f xml:space="preserve"> (AB350 - AB349) / (60/($F$10*360))</f>
        <v>0</v>
      </c>
      <c r="AD350" s="1">
        <f xml:space="preserve"> (AC350 - AC349) / (60/($F$10*360))</f>
        <v>0</v>
      </c>
      <c r="AP350" s="2">
        <v>166</v>
      </c>
      <c r="AQ350" s="2">
        <f t="shared" si="42"/>
        <v>81.90271302316421</v>
      </c>
      <c r="AR350" s="2">
        <v>5.69</v>
      </c>
      <c r="AS350" s="2">
        <v>0</v>
      </c>
    </row>
    <row r="351" spans="10:45" x14ac:dyDescent="0.2">
      <c r="J351" s="2">
        <v>167</v>
      </c>
      <c r="K351" s="2">
        <f t="shared" si="40"/>
        <v>82.06699699456621</v>
      </c>
      <c r="L351" s="6">
        <f t="shared" si="41"/>
        <v>3655.1836600478964</v>
      </c>
      <c r="V351" s="2">
        <v>348</v>
      </c>
      <c r="W351" s="2">
        <v>0</v>
      </c>
      <c r="X351" s="2">
        <v>0</v>
      </c>
      <c r="Y351" s="5">
        <f t="shared" si="43"/>
        <v>0</v>
      </c>
      <c r="Z351" s="5">
        <f t="shared" si="44"/>
        <v>0</v>
      </c>
      <c r="AA351" s="5">
        <f t="shared" si="45"/>
        <v>0</v>
      </c>
      <c r="AB351" s="5">
        <f xml:space="preserve"> (X351 - X350) /1000/ (60/($F$10*360))</f>
        <v>0</v>
      </c>
      <c r="AC351" s="5">
        <f xml:space="preserve"> (AB351 - AB350) / (60/($F$10*360))</f>
        <v>0</v>
      </c>
      <c r="AD351" s="1">
        <f xml:space="preserve"> (AC351 - AC350) / (60/($F$10*360))</f>
        <v>0</v>
      </c>
      <c r="AP351" s="2">
        <v>167</v>
      </c>
      <c r="AQ351" s="2">
        <f t="shared" si="42"/>
        <v>82.06699699456621</v>
      </c>
      <c r="AR351" s="2">
        <v>5.89</v>
      </c>
      <c r="AS351" s="2">
        <v>0</v>
      </c>
    </row>
    <row r="352" spans="10:45" x14ac:dyDescent="0.2">
      <c r="J352" s="2">
        <v>168</v>
      </c>
      <c r="K352" s="2">
        <f t="shared" si="40"/>
        <v>82.219296313734873</v>
      </c>
      <c r="L352" s="6">
        <f t="shared" si="41"/>
        <v>3366.532149415093</v>
      </c>
      <c r="V352" s="2">
        <v>349</v>
      </c>
      <c r="W352" s="2">
        <v>0</v>
      </c>
      <c r="X352" s="2">
        <v>0</v>
      </c>
      <c r="Y352" s="5">
        <f t="shared" si="43"/>
        <v>0</v>
      </c>
      <c r="Z352" s="5">
        <f t="shared" si="44"/>
        <v>0</v>
      </c>
      <c r="AA352" s="5">
        <f t="shared" si="45"/>
        <v>0</v>
      </c>
      <c r="AB352" s="5">
        <f xml:space="preserve"> (X352 - X351) /1000/ (60/($F$10*360))</f>
        <v>0</v>
      </c>
      <c r="AC352" s="5">
        <f xml:space="preserve"> (AB352 - AB351) / (60/($F$10*360))</f>
        <v>0</v>
      </c>
      <c r="AD352" s="1">
        <f xml:space="preserve"> (AC352 - AC351) / (60/($F$10*360))</f>
        <v>0</v>
      </c>
      <c r="AP352" s="2">
        <v>168</v>
      </c>
      <c r="AQ352" s="2">
        <f t="shared" si="42"/>
        <v>82.219296313734873</v>
      </c>
      <c r="AR352" s="2">
        <v>6.15</v>
      </c>
      <c r="AS352" s="2">
        <v>0</v>
      </c>
    </row>
    <row r="353" spans="10:45" x14ac:dyDescent="0.2">
      <c r="J353" s="2">
        <v>169</v>
      </c>
      <c r="K353" s="2">
        <f t="shared" si="40"/>
        <v>82.359568486627168</v>
      </c>
      <c r="L353" s="6">
        <f t="shared" si="41"/>
        <v>3076.9415079480495</v>
      </c>
      <c r="V353" s="2">
        <v>350</v>
      </c>
      <c r="W353" s="2">
        <v>0</v>
      </c>
      <c r="X353" s="2">
        <v>0</v>
      </c>
      <c r="Y353" s="5">
        <f t="shared" si="43"/>
        <v>0</v>
      </c>
      <c r="Z353" s="5">
        <f t="shared" si="44"/>
        <v>0</v>
      </c>
      <c r="AA353" s="5">
        <f t="shared" si="45"/>
        <v>0</v>
      </c>
      <c r="AB353" s="5">
        <f xml:space="preserve"> (X353 - X352) /1000/ (60/($F$10*360))</f>
        <v>0</v>
      </c>
      <c r="AC353" s="5">
        <f xml:space="preserve"> (AB353 - AB352) / (60/($F$10*360))</f>
        <v>0</v>
      </c>
      <c r="AD353" s="1">
        <f xml:space="preserve"> (AC353 - AC352) / (60/($F$10*360))</f>
        <v>0</v>
      </c>
      <c r="AP353" s="2">
        <v>169</v>
      </c>
      <c r="AQ353" s="2">
        <f t="shared" si="42"/>
        <v>82.359568486627168</v>
      </c>
      <c r="AR353" s="2">
        <v>6.45</v>
      </c>
      <c r="AS353" s="2">
        <v>0</v>
      </c>
    </row>
    <row r="354" spans="10:45" x14ac:dyDescent="0.2">
      <c r="J354" s="2">
        <v>170</v>
      </c>
      <c r="K354" s="2">
        <f t="shared" si="40"/>
        <v>82.48777438279167</v>
      </c>
      <c r="L354" s="6">
        <f t="shared" si="41"/>
        <v>2786.4926765141718</v>
      </c>
      <c r="V354" s="2">
        <v>351</v>
      </c>
      <c r="W354" s="2">
        <v>0</v>
      </c>
      <c r="X354" s="2">
        <v>0</v>
      </c>
      <c r="Y354" s="5">
        <f t="shared" si="43"/>
        <v>0</v>
      </c>
      <c r="Z354" s="5">
        <f t="shared" si="44"/>
        <v>0</v>
      </c>
      <c r="AA354" s="5">
        <f t="shared" si="45"/>
        <v>0</v>
      </c>
      <c r="AB354" s="5">
        <f xml:space="preserve"> (X354 - X353) /1000/ (60/($F$10*360))</f>
        <v>0</v>
      </c>
      <c r="AC354" s="5">
        <f xml:space="preserve"> (AB354 - AB353) / (60/($F$10*360))</f>
        <v>0</v>
      </c>
      <c r="AD354" s="1">
        <f xml:space="preserve"> (AC354 - AC353) / (60/($F$10*360))</f>
        <v>0</v>
      </c>
      <c r="AP354" s="2">
        <v>170</v>
      </c>
      <c r="AQ354" s="2">
        <f t="shared" si="42"/>
        <v>82.48777438279167</v>
      </c>
      <c r="AR354" s="2">
        <v>6.75</v>
      </c>
      <c r="AS354" s="2">
        <v>0</v>
      </c>
    </row>
    <row r="355" spans="10:45" x14ac:dyDescent="0.2">
      <c r="J355" s="2">
        <v>171</v>
      </c>
      <c r="K355" s="2">
        <f t="shared" si="40"/>
        <v>82.603878244313094</v>
      </c>
      <c r="L355" s="6">
        <f t="shared" si="41"/>
        <v>2495.2667923768104</v>
      </c>
      <c r="V355" s="2">
        <v>352</v>
      </c>
      <c r="W355" s="2">
        <v>0</v>
      </c>
      <c r="X355" s="2">
        <v>0</v>
      </c>
      <c r="Y355" s="5">
        <f t="shared" si="43"/>
        <v>0</v>
      </c>
      <c r="Z355" s="5">
        <f t="shared" si="44"/>
        <v>0</v>
      </c>
      <c r="AA355" s="5">
        <f t="shared" si="45"/>
        <v>0</v>
      </c>
      <c r="AB355" s="5">
        <f xml:space="preserve"> (X355 - X354) /1000/ (60/($F$10*360))</f>
        <v>0</v>
      </c>
      <c r="AC355" s="5">
        <f xml:space="preserve"> (AB355 - AB354) / (60/($F$10*360))</f>
        <v>0</v>
      </c>
      <c r="AD355" s="1">
        <f xml:space="preserve"> (AC355 - AC354) / (60/($F$10*360))</f>
        <v>0</v>
      </c>
      <c r="AP355" s="2">
        <v>171</v>
      </c>
      <c r="AQ355" s="2">
        <f t="shared" si="42"/>
        <v>82.603878244313094</v>
      </c>
      <c r="AR355" s="2">
        <v>6.98</v>
      </c>
      <c r="AS355" s="2">
        <v>0</v>
      </c>
    </row>
    <row r="356" spans="10:45" x14ac:dyDescent="0.2">
      <c r="J356" s="2">
        <v>172</v>
      </c>
      <c r="K356" s="2">
        <f t="shared" si="40"/>
        <v>82.707847693995461</v>
      </c>
      <c r="L356" s="6">
        <f t="shared" si="41"/>
        <v>2203.3451708236953</v>
      </c>
      <c r="V356" s="2">
        <v>353</v>
      </c>
      <c r="W356" s="2">
        <v>0</v>
      </c>
      <c r="X356" s="2">
        <v>0</v>
      </c>
      <c r="Y356" s="5">
        <f t="shared" si="43"/>
        <v>0</v>
      </c>
      <c r="Z356" s="5">
        <f t="shared" si="44"/>
        <v>0</v>
      </c>
      <c r="AA356" s="5">
        <f t="shared" si="45"/>
        <v>0</v>
      </c>
      <c r="AB356" s="5">
        <f xml:space="preserve"> (X356 - X355) /1000/ (60/($F$10*360))</f>
        <v>0</v>
      </c>
      <c r="AC356" s="5">
        <f xml:space="preserve"> (AB356 - AB355) / (60/($F$10*360))</f>
        <v>0</v>
      </c>
      <c r="AD356" s="1">
        <f xml:space="preserve"> (AC356 - AC355) / (60/($F$10*360))</f>
        <v>0</v>
      </c>
      <c r="AP356" s="2">
        <v>172</v>
      </c>
      <c r="AQ356" s="2">
        <f t="shared" si="42"/>
        <v>82.707847693995461</v>
      </c>
      <c r="AR356" s="2">
        <v>7.29</v>
      </c>
      <c r="AS356" s="2">
        <v>0</v>
      </c>
    </row>
    <row r="357" spans="10:45" x14ac:dyDescent="0.2">
      <c r="J357" s="2">
        <v>173</v>
      </c>
      <c r="K357" s="2">
        <f t="shared" si="40"/>
        <v>82.799653742779782</v>
      </c>
      <c r="L357" s="6">
        <f t="shared" si="41"/>
        <v>1910.8092866913466</v>
      </c>
      <c r="V357" s="2">
        <v>354</v>
      </c>
      <c r="W357" s="2">
        <v>0</v>
      </c>
      <c r="X357" s="2">
        <v>0</v>
      </c>
      <c r="Y357" s="5">
        <f t="shared" si="43"/>
        <v>0</v>
      </c>
      <c r="Z357" s="5">
        <f t="shared" si="44"/>
        <v>0</v>
      </c>
      <c r="AA357" s="5">
        <f t="shared" si="45"/>
        <v>0</v>
      </c>
      <c r="AB357" s="5">
        <f xml:space="preserve"> (X357 - X356) /1000/ (60/($F$10*360))</f>
        <v>0</v>
      </c>
      <c r="AC357" s="5">
        <f xml:space="preserve"> (AB357 - AB356) / (60/($F$10*360))</f>
        <v>0</v>
      </c>
      <c r="AD357" s="1">
        <f xml:space="preserve"> (AC357 - AC356) / (60/($F$10*360))</f>
        <v>0</v>
      </c>
      <c r="AP357" s="2">
        <v>173</v>
      </c>
      <c r="AQ357" s="2">
        <f t="shared" si="42"/>
        <v>82.799653742779782</v>
      </c>
      <c r="AR357" s="2">
        <v>7.6</v>
      </c>
      <c r="AS357" s="2">
        <v>0</v>
      </c>
    </row>
    <row r="358" spans="10:45" x14ac:dyDescent="0.2">
      <c r="J358" s="2">
        <v>174</v>
      </c>
      <c r="K358" s="2">
        <f t="shared" si="40"/>
        <v>82.879270796391921</v>
      </c>
      <c r="L358" s="6">
        <f t="shared" si="41"/>
        <v>1617.7407558089953</v>
      </c>
      <c r="V358" s="2">
        <v>355</v>
      </c>
      <c r="W358" s="2">
        <v>0</v>
      </c>
      <c r="X358" s="2">
        <v>0</v>
      </c>
      <c r="Y358" s="5">
        <f t="shared" si="43"/>
        <v>0</v>
      </c>
      <c r="Z358" s="5">
        <f t="shared" si="44"/>
        <v>0</v>
      </c>
      <c r="AA358" s="5">
        <f t="shared" si="45"/>
        <v>0</v>
      </c>
      <c r="AB358" s="5">
        <f xml:space="preserve"> (X358 - X357) /1000/ (60/($F$10*360))</f>
        <v>0</v>
      </c>
      <c r="AC358" s="5">
        <f xml:space="preserve"> (AB358 - AB357) / (60/($F$10*360))</f>
        <v>0</v>
      </c>
      <c r="AD358" s="1">
        <f xml:space="preserve"> (AC358 - AC357) / (60/($F$10*360))</f>
        <v>0</v>
      </c>
      <c r="AP358" s="2">
        <v>174</v>
      </c>
      <c r="AQ358" s="2">
        <f t="shared" si="42"/>
        <v>82.879270796391921</v>
      </c>
      <c r="AR358" s="2">
        <v>7.89</v>
      </c>
      <c r="AS358" s="2">
        <v>0</v>
      </c>
    </row>
    <row r="359" spans="10:45" x14ac:dyDescent="0.2">
      <c r="J359" s="2">
        <v>175</v>
      </c>
      <c r="K359" s="2">
        <f t="shared" si="40"/>
        <v>82.946676661217296</v>
      </c>
      <c r="L359" s="6">
        <f t="shared" si="41"/>
        <v>1324.2213163596261</v>
      </c>
      <c r="V359" s="2">
        <v>356</v>
      </c>
      <c r="W359" s="2">
        <v>0</v>
      </c>
      <c r="X359" s="2">
        <v>0</v>
      </c>
      <c r="Y359" s="5">
        <f t="shared" si="43"/>
        <v>0</v>
      </c>
      <c r="Z359" s="5">
        <f t="shared" si="44"/>
        <v>0</v>
      </c>
      <c r="AA359" s="5">
        <f t="shared" si="45"/>
        <v>0</v>
      </c>
      <c r="AB359" s="5">
        <f xml:space="preserve"> (X359 - X358) /1000/ (60/($F$10*360))</f>
        <v>0</v>
      </c>
      <c r="AC359" s="5">
        <f xml:space="preserve"> (AB359 - AB358) / (60/($F$10*360))</f>
        <v>0</v>
      </c>
      <c r="AD359" s="1">
        <f xml:space="preserve"> (AC359 - AC358) / (60/($F$10*360))</f>
        <v>0</v>
      </c>
      <c r="AP359" s="2">
        <v>175</v>
      </c>
      <c r="AQ359" s="2">
        <f t="shared" si="42"/>
        <v>82.946676661217296</v>
      </c>
      <c r="AR359" s="2">
        <v>8.16</v>
      </c>
      <c r="AS359" s="2">
        <v>0</v>
      </c>
    </row>
    <row r="360" spans="10:45" x14ac:dyDescent="0.2">
      <c r="J360" s="2">
        <v>176</v>
      </c>
      <c r="K360" s="2">
        <f t="shared" si="40"/>
        <v>83.001852549398947</v>
      </c>
      <c r="L360" s="6">
        <f t="shared" si="41"/>
        <v>1030.3328101707621</v>
      </c>
      <c r="V360" s="2">
        <v>357</v>
      </c>
      <c r="W360" s="2">
        <v>0</v>
      </c>
      <c r="X360" s="2">
        <v>0</v>
      </c>
      <c r="Y360" s="5">
        <f t="shared" si="43"/>
        <v>0</v>
      </c>
      <c r="Z360" s="5">
        <f t="shared" si="44"/>
        <v>0</v>
      </c>
      <c r="AA360" s="5">
        <f t="shared" si="45"/>
        <v>0</v>
      </c>
      <c r="AB360" s="5">
        <f xml:space="preserve"> (X360 - X359) /1000/ (60/($F$10*360))</f>
        <v>0</v>
      </c>
      <c r="AC360" s="5">
        <f xml:space="preserve"> (AB360 - AB359) / (60/($F$10*360))</f>
        <v>0</v>
      </c>
      <c r="AD360" s="1">
        <f xml:space="preserve"> (AC360 - AC359) / (60/($F$10*360))</f>
        <v>0</v>
      </c>
      <c r="AP360" s="2">
        <v>176</v>
      </c>
      <c r="AQ360" s="2">
        <f t="shared" si="42"/>
        <v>83.001852549398947</v>
      </c>
      <c r="AR360" s="2">
        <v>8.43</v>
      </c>
      <c r="AS360" s="2">
        <v>0</v>
      </c>
    </row>
    <row r="361" spans="10:45" x14ac:dyDescent="0.2">
      <c r="J361" s="2">
        <v>177</v>
      </c>
      <c r="K361" s="2">
        <f t="shared" si="40"/>
        <v>83.044783083156062</v>
      </c>
      <c r="L361" s="6">
        <f t="shared" si="41"/>
        <v>736.15716395715936</v>
      </c>
      <c r="V361" s="2">
        <v>358</v>
      </c>
      <c r="W361" s="2">
        <v>0</v>
      </c>
      <c r="X361" s="2">
        <v>0</v>
      </c>
      <c r="Y361" s="5">
        <f t="shared" si="43"/>
        <v>0</v>
      </c>
      <c r="Z361" s="5">
        <f t="shared" si="44"/>
        <v>0</v>
      </c>
      <c r="AA361" s="5">
        <f t="shared" si="45"/>
        <v>0</v>
      </c>
      <c r="AB361" s="5">
        <f xml:space="preserve"> (X361 - X360) /1000/ (60/($F$10*360))</f>
        <v>0</v>
      </c>
      <c r="AC361" s="5">
        <f xml:space="preserve"> (AB361 - AB360) / (60/($F$10*360))</f>
        <v>0</v>
      </c>
      <c r="AD361" s="1">
        <f xml:space="preserve"> (AC361 - AC360) / (60/($F$10*360))</f>
        <v>0</v>
      </c>
      <c r="AP361" s="2">
        <v>177</v>
      </c>
      <c r="AQ361" s="2">
        <f t="shared" si="42"/>
        <v>83.044783083156062</v>
      </c>
      <c r="AR361" s="2">
        <v>8.75</v>
      </c>
      <c r="AS361" s="2">
        <v>0</v>
      </c>
    </row>
    <row r="362" spans="10:45" x14ac:dyDescent="0.2">
      <c r="J362" s="2">
        <v>178</v>
      </c>
      <c r="K362" s="2">
        <f t="shared" si="40"/>
        <v>83.075456298320944</v>
      </c>
      <c r="L362" s="6">
        <f t="shared" si="41"/>
        <v>441.776370498701</v>
      </c>
      <c r="V362" s="2">
        <v>359</v>
      </c>
      <c r="W362" s="2">
        <v>0</v>
      </c>
      <c r="X362" s="2">
        <v>0</v>
      </c>
      <c r="Y362" s="5">
        <f t="shared" si="43"/>
        <v>0</v>
      </c>
      <c r="Z362" s="5">
        <f t="shared" si="44"/>
        <v>0</v>
      </c>
      <c r="AA362" s="5">
        <f t="shared" si="45"/>
        <v>0</v>
      </c>
      <c r="AB362" s="5">
        <f xml:space="preserve"> (X362 - X361) /1000/ (60/($F$10*360))</f>
        <v>0</v>
      </c>
      <c r="AC362" s="5">
        <f xml:space="preserve"> (AB362 - AB361) / (60/($F$10*360))</f>
        <v>0</v>
      </c>
      <c r="AD362" s="1">
        <f xml:space="preserve"> (AC362 - AC361) / (60/($F$10*360))</f>
        <v>0</v>
      </c>
      <c r="AP362" s="2">
        <v>178</v>
      </c>
      <c r="AQ362" s="2">
        <f t="shared" si="42"/>
        <v>83.075456298320944</v>
      </c>
      <c r="AR362" s="2">
        <v>9</v>
      </c>
      <c r="AS362" s="2">
        <v>0</v>
      </c>
    </row>
    <row r="363" spans="10:45" x14ac:dyDescent="0.2">
      <c r="J363" s="2">
        <v>179</v>
      </c>
      <c r="K363" s="2">
        <f t="shared" si="40"/>
        <v>83.093863647091723</v>
      </c>
      <c r="L363" s="6">
        <f t="shared" si="41"/>
        <v>147.27246979850861</v>
      </c>
      <c r="V363" s="2">
        <v>360</v>
      </c>
      <c r="W363" s="2">
        <v>0</v>
      </c>
      <c r="X363" s="2">
        <v>0</v>
      </c>
      <c r="Y363" s="5">
        <f t="shared" si="43"/>
        <v>0</v>
      </c>
      <c r="Z363" s="5">
        <f t="shared" si="44"/>
        <v>0</v>
      </c>
      <c r="AA363" s="5">
        <f t="shared" si="45"/>
        <v>0</v>
      </c>
      <c r="AB363" s="5">
        <f xml:space="preserve"> (X363 - X362) /1000/ (60/($F$10*360))</f>
        <v>0</v>
      </c>
      <c r="AC363" s="5">
        <f xml:space="preserve"> (AB363 - AB362) / (60/($F$10*360))</f>
        <v>0</v>
      </c>
      <c r="AD363" s="1">
        <f xml:space="preserve"> (AC363 - AC362) / (60/($F$10*360))</f>
        <v>0</v>
      </c>
      <c r="AP363" s="2">
        <v>179</v>
      </c>
      <c r="AQ363" s="2">
        <f t="shared" si="42"/>
        <v>83.093863647091723</v>
      </c>
      <c r="AR363" s="2">
        <v>9.18</v>
      </c>
      <c r="AS363" s="2">
        <v>0</v>
      </c>
    </row>
    <row r="364" spans="10:45" x14ac:dyDescent="0.2">
      <c r="J364" s="2">
        <v>180</v>
      </c>
      <c r="K364" s="2">
        <f t="shared" si="40"/>
        <v>83.1</v>
      </c>
      <c r="L364" s="2"/>
      <c r="AP364" s="2">
        <v>180</v>
      </c>
      <c r="AQ364" s="2">
        <f t="shared" si="42"/>
        <v>83.1</v>
      </c>
      <c r="AR364" s="2">
        <v>9.26</v>
      </c>
      <c r="AS364" s="2">
        <v>0</v>
      </c>
    </row>
    <row r="365" spans="10:45" x14ac:dyDescent="0.2">
      <c r="J365" s="2"/>
    </row>
    <row r="366" spans="10:45" x14ac:dyDescent="0.2">
      <c r="J366" s="2"/>
    </row>
    <row r="367" spans="10:45" x14ac:dyDescent="0.2">
      <c r="J367" s="2"/>
    </row>
    <row r="368" spans="10:45" x14ac:dyDescent="0.2">
      <c r="J368" s="2"/>
    </row>
    <row r="369" spans="10:10" x14ac:dyDescent="0.2">
      <c r="J369" s="2"/>
    </row>
    <row r="370" spans="10:10" x14ac:dyDescent="0.2">
      <c r="J370" s="2"/>
    </row>
    <row r="371" spans="10:10" x14ac:dyDescent="0.2">
      <c r="J371" s="2"/>
    </row>
    <row r="372" spans="10:10" x14ac:dyDescent="0.2">
      <c r="J372" s="2"/>
    </row>
    <row r="373" spans="10:10" x14ac:dyDescent="0.2">
      <c r="J373" s="2"/>
    </row>
    <row r="374" spans="10:10" x14ac:dyDescent="0.2">
      <c r="J374" s="2"/>
    </row>
    <row r="375" spans="10:10" x14ac:dyDescent="0.2">
      <c r="J375" s="2"/>
    </row>
    <row r="376" spans="10:10" x14ac:dyDescent="0.2">
      <c r="J376" s="2"/>
    </row>
    <row r="377" spans="10:10" x14ac:dyDescent="0.2">
      <c r="J377" s="2"/>
    </row>
    <row r="378" spans="10:10" x14ac:dyDescent="0.2">
      <c r="J378" s="2"/>
    </row>
    <row r="379" spans="10:10" x14ac:dyDescent="0.2">
      <c r="J379" s="2"/>
    </row>
    <row r="380" spans="10:10" x14ac:dyDescent="0.2">
      <c r="J380" s="2"/>
    </row>
    <row r="381" spans="10:10" x14ac:dyDescent="0.2">
      <c r="J381" s="2"/>
    </row>
    <row r="382" spans="10:10" x14ac:dyDescent="0.2">
      <c r="J382" s="2"/>
    </row>
    <row r="383" spans="10:10" x14ac:dyDescent="0.2">
      <c r="J383" s="2"/>
    </row>
    <row r="384" spans="10:10" x14ac:dyDescent="0.2">
      <c r="J384" s="2"/>
    </row>
    <row r="385" spans="10:10" x14ac:dyDescent="0.2">
      <c r="J385" s="2"/>
    </row>
    <row r="386" spans="10:10" x14ac:dyDescent="0.2">
      <c r="J386" s="2"/>
    </row>
    <row r="387" spans="10:10" x14ac:dyDescent="0.2">
      <c r="J387" s="2"/>
    </row>
    <row r="388" spans="10:10" x14ac:dyDescent="0.2">
      <c r="J388" s="2"/>
    </row>
    <row r="389" spans="10:10" x14ac:dyDescent="0.2">
      <c r="J389" s="2"/>
    </row>
    <row r="390" spans="10:10" x14ac:dyDescent="0.2">
      <c r="J390" s="2"/>
    </row>
    <row r="391" spans="10:10" x14ac:dyDescent="0.2">
      <c r="J391" s="2"/>
    </row>
    <row r="392" spans="10:10" x14ac:dyDescent="0.2">
      <c r="J392" s="2"/>
    </row>
    <row r="393" spans="10:10" x14ac:dyDescent="0.2">
      <c r="J393" s="2"/>
    </row>
    <row r="394" spans="10:10" x14ac:dyDescent="0.2">
      <c r="J394" s="2"/>
    </row>
    <row r="395" spans="10:10" x14ac:dyDescent="0.2">
      <c r="J395" s="2"/>
    </row>
    <row r="396" spans="10:10" x14ac:dyDescent="0.2">
      <c r="J396" s="2"/>
    </row>
    <row r="397" spans="10:10" x14ac:dyDescent="0.2">
      <c r="J397" s="2"/>
    </row>
    <row r="398" spans="10:10" x14ac:dyDescent="0.2">
      <c r="J398" s="2"/>
    </row>
    <row r="399" spans="10:10" x14ac:dyDescent="0.2">
      <c r="J399" s="2"/>
    </row>
    <row r="400" spans="10:10" x14ac:dyDescent="0.2">
      <c r="J400" s="2"/>
    </row>
    <row r="401" spans="10:10" x14ac:dyDescent="0.2">
      <c r="J401" s="2"/>
    </row>
    <row r="402" spans="10:10" x14ac:dyDescent="0.2">
      <c r="J402" s="2"/>
    </row>
    <row r="403" spans="10:10" x14ac:dyDescent="0.2">
      <c r="J403" s="2"/>
    </row>
    <row r="404" spans="10:10" x14ac:dyDescent="0.2">
      <c r="J404" s="2"/>
    </row>
    <row r="405" spans="10:10" x14ac:dyDescent="0.2">
      <c r="J405" s="2"/>
    </row>
    <row r="406" spans="10:10" x14ac:dyDescent="0.2">
      <c r="J406" s="2"/>
    </row>
    <row r="407" spans="10:10" x14ac:dyDescent="0.2">
      <c r="J407" s="2"/>
    </row>
    <row r="408" spans="10:10" x14ac:dyDescent="0.2">
      <c r="J408" s="2"/>
    </row>
    <row r="409" spans="10:10" x14ac:dyDescent="0.2">
      <c r="J409" s="2"/>
    </row>
    <row r="410" spans="10:10" x14ac:dyDescent="0.2">
      <c r="J410" s="2"/>
    </row>
    <row r="411" spans="10:10" x14ac:dyDescent="0.2">
      <c r="J411" s="2"/>
    </row>
    <row r="412" spans="10:10" x14ac:dyDescent="0.2">
      <c r="J412" s="2"/>
    </row>
    <row r="413" spans="10:10" x14ac:dyDescent="0.2">
      <c r="J413" s="2"/>
    </row>
    <row r="414" spans="10:10" x14ac:dyDescent="0.2">
      <c r="J414" s="2"/>
    </row>
    <row r="415" spans="10:10" x14ac:dyDescent="0.2">
      <c r="J415" s="2"/>
    </row>
    <row r="416" spans="10:10" x14ac:dyDescent="0.2">
      <c r="J416" s="2"/>
    </row>
    <row r="417" spans="10:10" x14ac:dyDescent="0.2">
      <c r="J417" s="2"/>
    </row>
    <row r="418" spans="10:10" x14ac:dyDescent="0.2">
      <c r="J418" s="2"/>
    </row>
    <row r="419" spans="10:10" x14ac:dyDescent="0.2">
      <c r="J419" s="2"/>
    </row>
    <row r="420" spans="10:10" x14ac:dyDescent="0.2">
      <c r="J420" s="2"/>
    </row>
    <row r="421" spans="10:10" x14ac:dyDescent="0.2">
      <c r="J421" s="2"/>
    </row>
    <row r="422" spans="10:10" x14ac:dyDescent="0.2">
      <c r="J422" s="2"/>
    </row>
    <row r="423" spans="10:10" x14ac:dyDescent="0.2">
      <c r="J423" s="2"/>
    </row>
    <row r="424" spans="10:10" x14ac:dyDescent="0.2">
      <c r="J424" s="2"/>
    </row>
    <row r="425" spans="10:10" x14ac:dyDescent="0.2">
      <c r="J425" s="2"/>
    </row>
    <row r="426" spans="10:10" x14ac:dyDescent="0.2">
      <c r="J426" s="2"/>
    </row>
    <row r="427" spans="10:10" x14ac:dyDescent="0.2">
      <c r="J427" s="2"/>
    </row>
    <row r="428" spans="10:10" x14ac:dyDescent="0.2">
      <c r="J428" s="2"/>
    </row>
    <row r="429" spans="10:10" x14ac:dyDescent="0.2">
      <c r="J429" s="2"/>
    </row>
    <row r="430" spans="10:10" x14ac:dyDescent="0.2">
      <c r="J430" s="2"/>
    </row>
    <row r="431" spans="10:10" x14ac:dyDescent="0.2">
      <c r="J431" s="2"/>
    </row>
    <row r="432" spans="10:10" x14ac:dyDescent="0.2">
      <c r="J432" s="2"/>
    </row>
    <row r="433" spans="10:10" x14ac:dyDescent="0.2">
      <c r="J433" s="2"/>
    </row>
    <row r="434" spans="10:10" x14ac:dyDescent="0.2">
      <c r="J434" s="2"/>
    </row>
    <row r="435" spans="10:10" x14ac:dyDescent="0.2">
      <c r="J435" s="2"/>
    </row>
    <row r="436" spans="10:10" x14ac:dyDescent="0.2">
      <c r="J436" s="2"/>
    </row>
    <row r="437" spans="10:10" x14ac:dyDescent="0.2">
      <c r="J437" s="2"/>
    </row>
    <row r="438" spans="10:10" x14ac:dyDescent="0.2">
      <c r="J438" s="2"/>
    </row>
    <row r="439" spans="10:10" x14ac:dyDescent="0.2">
      <c r="J439" s="2"/>
    </row>
    <row r="440" spans="10:10" x14ac:dyDescent="0.2">
      <c r="J440" s="2"/>
    </row>
    <row r="441" spans="10:10" x14ac:dyDescent="0.2">
      <c r="J441" s="2"/>
    </row>
    <row r="442" spans="10:10" x14ac:dyDescent="0.2">
      <c r="J442" s="2"/>
    </row>
    <row r="443" spans="10:10" x14ac:dyDescent="0.2">
      <c r="J443" s="2"/>
    </row>
    <row r="444" spans="10:10" x14ac:dyDescent="0.2">
      <c r="J444" s="2"/>
    </row>
    <row r="445" spans="10:10" x14ac:dyDescent="0.2">
      <c r="J445" s="2"/>
    </row>
    <row r="446" spans="10:10" x14ac:dyDescent="0.2">
      <c r="J446" s="2"/>
    </row>
    <row r="447" spans="10:10" x14ac:dyDescent="0.2">
      <c r="J447" s="2"/>
    </row>
    <row r="448" spans="10:10" x14ac:dyDescent="0.2">
      <c r="J448" s="2"/>
    </row>
    <row r="449" spans="10:10" x14ac:dyDescent="0.2">
      <c r="J449" s="2"/>
    </row>
    <row r="450" spans="10:10" x14ac:dyDescent="0.2">
      <c r="J450" s="2"/>
    </row>
    <row r="451" spans="10:10" x14ac:dyDescent="0.2">
      <c r="J451" s="2"/>
    </row>
    <row r="452" spans="10:10" x14ac:dyDescent="0.2">
      <c r="J452" s="2"/>
    </row>
    <row r="453" spans="10:10" x14ac:dyDescent="0.2">
      <c r="J453" s="2"/>
    </row>
    <row r="454" spans="10:10" x14ac:dyDescent="0.2">
      <c r="J454" s="2"/>
    </row>
    <row r="455" spans="10:10" x14ac:dyDescent="0.2">
      <c r="J455" s="2"/>
    </row>
    <row r="456" spans="10:10" x14ac:dyDescent="0.2">
      <c r="J456" s="2"/>
    </row>
    <row r="457" spans="10:10" x14ac:dyDescent="0.2">
      <c r="J457" s="2"/>
    </row>
    <row r="458" spans="10:10" x14ac:dyDescent="0.2">
      <c r="J458" s="2"/>
    </row>
    <row r="459" spans="10:10" x14ac:dyDescent="0.2">
      <c r="J459" s="2"/>
    </row>
    <row r="460" spans="10:10" x14ac:dyDescent="0.2">
      <c r="J460" s="2"/>
    </row>
    <row r="461" spans="10:10" x14ac:dyDescent="0.2">
      <c r="J461" s="2"/>
    </row>
    <row r="462" spans="10:10" x14ac:dyDescent="0.2">
      <c r="J462" s="2"/>
    </row>
    <row r="463" spans="10:10" x14ac:dyDescent="0.2">
      <c r="J463" s="2"/>
    </row>
    <row r="464" spans="10:10" x14ac:dyDescent="0.2">
      <c r="J464" s="2"/>
    </row>
    <row r="465" spans="10:10" x14ac:dyDescent="0.2">
      <c r="J465" s="2"/>
    </row>
    <row r="466" spans="10:10" x14ac:dyDescent="0.2">
      <c r="J466" s="2"/>
    </row>
    <row r="467" spans="10:10" x14ac:dyDescent="0.2">
      <c r="J467" s="2"/>
    </row>
    <row r="468" spans="10:10" x14ac:dyDescent="0.2">
      <c r="J468" s="2"/>
    </row>
    <row r="469" spans="10:10" x14ac:dyDescent="0.2">
      <c r="J469" s="2"/>
    </row>
    <row r="470" spans="10:10" x14ac:dyDescent="0.2">
      <c r="J470" s="2"/>
    </row>
    <row r="471" spans="10:10" x14ac:dyDescent="0.2">
      <c r="J471" s="2"/>
    </row>
    <row r="472" spans="10:10" x14ac:dyDescent="0.2">
      <c r="J472" s="2"/>
    </row>
    <row r="473" spans="10:10" x14ac:dyDescent="0.2">
      <c r="J473" s="2"/>
    </row>
    <row r="474" spans="10:10" x14ac:dyDescent="0.2">
      <c r="J474" s="2"/>
    </row>
    <row r="475" spans="10:10" x14ac:dyDescent="0.2">
      <c r="J475" s="2"/>
    </row>
    <row r="476" spans="10:10" x14ac:dyDescent="0.2">
      <c r="J476" s="2"/>
    </row>
    <row r="477" spans="10:10" x14ac:dyDescent="0.2">
      <c r="J477" s="2"/>
    </row>
    <row r="478" spans="10:10" x14ac:dyDescent="0.2">
      <c r="J478" s="2"/>
    </row>
    <row r="479" spans="10:10" x14ac:dyDescent="0.2">
      <c r="J479" s="2"/>
    </row>
    <row r="480" spans="10:10" x14ac:dyDescent="0.2">
      <c r="J480" s="2"/>
    </row>
    <row r="481" spans="10:10" x14ac:dyDescent="0.2">
      <c r="J481" s="2"/>
    </row>
    <row r="482" spans="10:10" x14ac:dyDescent="0.2">
      <c r="J482" s="2"/>
    </row>
    <row r="483" spans="10:10" x14ac:dyDescent="0.2">
      <c r="J483" s="2"/>
    </row>
    <row r="484" spans="10:10" x14ac:dyDescent="0.2">
      <c r="J484" s="2"/>
    </row>
    <row r="485" spans="10:10" x14ac:dyDescent="0.2">
      <c r="J485" s="2"/>
    </row>
    <row r="486" spans="10:10" x14ac:dyDescent="0.2">
      <c r="J486" s="2"/>
    </row>
    <row r="487" spans="10:10" x14ac:dyDescent="0.2">
      <c r="J487" s="2"/>
    </row>
    <row r="488" spans="10:10" x14ac:dyDescent="0.2">
      <c r="J488" s="2"/>
    </row>
    <row r="489" spans="10:10" x14ac:dyDescent="0.2">
      <c r="J489" s="2"/>
    </row>
    <row r="490" spans="10:10" x14ac:dyDescent="0.2">
      <c r="J490" s="2"/>
    </row>
    <row r="491" spans="10:10" x14ac:dyDescent="0.2">
      <c r="J491" s="2"/>
    </row>
    <row r="492" spans="10:10" x14ac:dyDescent="0.2">
      <c r="J492" s="2"/>
    </row>
    <row r="493" spans="10:10" x14ac:dyDescent="0.2">
      <c r="J493" s="2"/>
    </row>
    <row r="494" spans="10:10" x14ac:dyDescent="0.2">
      <c r="J494" s="2"/>
    </row>
    <row r="495" spans="10:10" x14ac:dyDescent="0.2">
      <c r="J495" s="2"/>
    </row>
    <row r="496" spans="10:10" x14ac:dyDescent="0.2">
      <c r="J496" s="2"/>
    </row>
    <row r="497" spans="10:10" x14ac:dyDescent="0.2">
      <c r="J497" s="2"/>
    </row>
    <row r="498" spans="10:10" x14ac:dyDescent="0.2">
      <c r="J498" s="2"/>
    </row>
    <row r="499" spans="10:10" x14ac:dyDescent="0.2">
      <c r="J499" s="2"/>
    </row>
    <row r="500" spans="10:10" x14ac:dyDescent="0.2">
      <c r="J500" s="2"/>
    </row>
    <row r="501" spans="10:10" x14ac:dyDescent="0.2">
      <c r="J501" s="2"/>
    </row>
    <row r="502" spans="10:10" x14ac:dyDescent="0.2">
      <c r="J502" s="2"/>
    </row>
    <row r="503" spans="10:10" x14ac:dyDescent="0.2">
      <c r="J503" s="2"/>
    </row>
    <row r="504" spans="10:10" x14ac:dyDescent="0.2">
      <c r="J504" s="2"/>
    </row>
    <row r="505" spans="10:10" x14ac:dyDescent="0.2">
      <c r="J505" s="2"/>
    </row>
    <row r="506" spans="10:10" x14ac:dyDescent="0.2">
      <c r="J506" s="2"/>
    </row>
    <row r="507" spans="10:10" x14ac:dyDescent="0.2">
      <c r="J507" s="2"/>
    </row>
    <row r="508" spans="10:10" x14ac:dyDescent="0.2">
      <c r="J508" s="2"/>
    </row>
    <row r="509" spans="10:10" x14ac:dyDescent="0.2">
      <c r="J509" s="2"/>
    </row>
    <row r="510" spans="10:10" x14ac:dyDescent="0.2">
      <c r="J510" s="2"/>
    </row>
    <row r="511" spans="10:10" x14ac:dyDescent="0.2">
      <c r="J511" s="2"/>
    </row>
    <row r="512" spans="10:10" x14ac:dyDescent="0.2">
      <c r="J512" s="2"/>
    </row>
    <row r="513" spans="10:10" x14ac:dyDescent="0.2">
      <c r="J513" s="2"/>
    </row>
    <row r="514" spans="10:10" x14ac:dyDescent="0.2">
      <c r="J514" s="2"/>
    </row>
    <row r="515" spans="10:10" x14ac:dyDescent="0.2">
      <c r="J515" s="2"/>
    </row>
    <row r="516" spans="10:10" x14ac:dyDescent="0.2">
      <c r="J516" s="2"/>
    </row>
    <row r="517" spans="10:10" x14ac:dyDescent="0.2">
      <c r="J517" s="2"/>
    </row>
    <row r="518" spans="10:10" x14ac:dyDescent="0.2">
      <c r="J518" s="2"/>
    </row>
    <row r="519" spans="10:10" x14ac:dyDescent="0.2">
      <c r="J519" s="2"/>
    </row>
    <row r="520" spans="10:10" x14ac:dyDescent="0.2">
      <c r="J520" s="2"/>
    </row>
    <row r="521" spans="10:10" x14ac:dyDescent="0.2">
      <c r="J521" s="2"/>
    </row>
    <row r="522" spans="10:10" x14ac:dyDescent="0.2">
      <c r="J522" s="2"/>
    </row>
    <row r="523" spans="10:10" x14ac:dyDescent="0.2">
      <c r="J523" s="2"/>
    </row>
    <row r="524" spans="10:10" x14ac:dyDescent="0.2">
      <c r="J524" s="2"/>
    </row>
    <row r="525" spans="10:10" x14ac:dyDescent="0.2">
      <c r="J525" s="2"/>
    </row>
    <row r="526" spans="10:10" x14ac:dyDescent="0.2">
      <c r="J526" s="2"/>
    </row>
    <row r="527" spans="10:10" x14ac:dyDescent="0.2">
      <c r="J527" s="2"/>
    </row>
    <row r="528" spans="10:10" x14ac:dyDescent="0.2">
      <c r="J528" s="2"/>
    </row>
    <row r="529" spans="10:10" x14ac:dyDescent="0.2">
      <c r="J529" s="2"/>
    </row>
    <row r="530" spans="10:10" x14ac:dyDescent="0.2">
      <c r="J530" s="2"/>
    </row>
    <row r="531" spans="10:10" x14ac:dyDescent="0.2">
      <c r="J531" s="2"/>
    </row>
    <row r="532" spans="10:10" x14ac:dyDescent="0.2">
      <c r="J532" s="2"/>
    </row>
    <row r="533" spans="10:10" x14ac:dyDescent="0.2">
      <c r="J533" s="2"/>
    </row>
    <row r="534" spans="10:10" x14ac:dyDescent="0.2">
      <c r="J534" s="2"/>
    </row>
    <row r="535" spans="10:10" x14ac:dyDescent="0.2">
      <c r="J535" s="2"/>
    </row>
    <row r="536" spans="10:10" x14ac:dyDescent="0.2">
      <c r="J536" s="2"/>
    </row>
    <row r="537" spans="10:10" x14ac:dyDescent="0.2">
      <c r="J537" s="2"/>
    </row>
    <row r="538" spans="10:10" x14ac:dyDescent="0.2">
      <c r="J538" s="2"/>
    </row>
    <row r="539" spans="10:10" x14ac:dyDescent="0.2">
      <c r="J539" s="2"/>
    </row>
    <row r="540" spans="10:10" x14ac:dyDescent="0.2">
      <c r="J540" s="2"/>
    </row>
    <row r="541" spans="10:10" x14ac:dyDescent="0.2">
      <c r="J541" s="2"/>
    </row>
    <row r="542" spans="10:10" x14ac:dyDescent="0.2">
      <c r="J542" s="2"/>
    </row>
    <row r="543" spans="10:10" x14ac:dyDescent="0.2">
      <c r="J543" s="2"/>
    </row>
    <row r="544" spans="10:10" x14ac:dyDescent="0.2">
      <c r="J544" s="2"/>
    </row>
  </sheetData>
  <mergeCells count="7">
    <mergeCell ref="B34:D34"/>
    <mergeCell ref="C36:D36"/>
    <mergeCell ref="B2:C2"/>
    <mergeCell ref="B3:C3"/>
    <mergeCell ref="B15:C15"/>
    <mergeCell ref="E2:F2"/>
    <mergeCell ref="B14:C1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572AB-EEA9-4BC6-AA6D-04124EBC21B7}">
  <sheetPr>
    <pageSetUpPr fitToPage="1"/>
  </sheetPr>
  <dimension ref="A1:AK66"/>
  <sheetViews>
    <sheetView tabSelected="1" topLeftCell="A21" zoomScale="98" zoomScaleNormal="98" workbookViewId="0">
      <selection activeCell="Q9" sqref="Q9"/>
    </sheetView>
  </sheetViews>
  <sheetFormatPr defaultRowHeight="12.75" x14ac:dyDescent="0.2"/>
  <cols>
    <col min="1" max="1" width="5.28515625" style="1" customWidth="1"/>
    <col min="2" max="2" width="3.7109375" style="1" customWidth="1"/>
    <col min="3" max="3" width="22.140625" style="1" customWidth="1"/>
    <col min="4" max="14" width="8.7109375" style="1" customWidth="1"/>
    <col min="15" max="15" width="4.85546875" style="1" customWidth="1"/>
    <col min="16" max="16" width="6.85546875" style="1" customWidth="1"/>
    <col min="17" max="16384" width="9.140625" style="1"/>
  </cols>
  <sheetData>
    <row r="1" spans="1:16" ht="19.5" customHeight="1" thickBot="1" x14ac:dyDescent="0.25">
      <c r="A1" s="8"/>
      <c r="B1" s="9"/>
      <c r="C1" s="10"/>
      <c r="D1" s="11"/>
      <c r="E1" s="12"/>
      <c r="F1" s="12"/>
      <c r="G1" s="13"/>
      <c r="H1" s="13" t="s">
        <v>118</v>
      </c>
      <c r="I1" s="12"/>
      <c r="J1" s="12"/>
      <c r="K1" s="12"/>
      <c r="L1" s="12"/>
      <c r="M1" s="12"/>
      <c r="N1" s="12"/>
      <c r="O1" s="14"/>
      <c r="P1" s="8"/>
    </row>
    <row r="2" spans="1:16" ht="19.5" customHeight="1" x14ac:dyDescent="0.2">
      <c r="A2" s="8"/>
      <c r="B2" s="8"/>
      <c r="D2" s="8"/>
      <c r="E2" s="8"/>
      <c r="F2" s="8"/>
      <c r="G2" s="8"/>
      <c r="H2" s="8"/>
      <c r="I2" s="8"/>
      <c r="J2" s="8"/>
      <c r="K2" s="8"/>
      <c r="L2" s="8"/>
      <c r="M2" s="15"/>
      <c r="N2" s="16"/>
      <c r="P2" s="8"/>
    </row>
    <row r="3" spans="1:16" ht="19.5" customHeight="1" thickBot="1" x14ac:dyDescent="0.25">
      <c r="A3" s="8"/>
      <c r="B3" s="8"/>
      <c r="C3" s="8"/>
      <c r="D3" s="8"/>
      <c r="E3" s="8"/>
      <c r="F3" s="8"/>
      <c r="G3" s="8"/>
      <c r="H3" s="8"/>
      <c r="I3" s="8"/>
      <c r="J3" s="8"/>
      <c r="K3" s="8"/>
      <c r="L3" s="8"/>
      <c r="M3" s="8"/>
      <c r="N3" s="8"/>
      <c r="O3" s="8"/>
      <c r="P3" s="8"/>
    </row>
    <row r="4" spans="1:16" ht="19.5" customHeight="1" x14ac:dyDescent="0.2">
      <c r="A4" s="8"/>
      <c r="B4" s="17"/>
      <c r="C4" s="18" t="s">
        <v>117</v>
      </c>
      <c r="E4" s="1" t="s">
        <v>116</v>
      </c>
      <c r="K4" s="19" t="s">
        <v>76</v>
      </c>
      <c r="L4" s="20"/>
      <c r="M4" s="21"/>
      <c r="N4" s="22"/>
      <c r="O4" s="23"/>
      <c r="P4" s="8"/>
    </row>
    <row r="5" spans="1:16" ht="19.5" customHeight="1" x14ac:dyDescent="0.2">
      <c r="A5" s="8"/>
      <c r="B5" s="24"/>
      <c r="C5" s="25" t="s">
        <v>115</v>
      </c>
      <c r="K5" s="26" t="s">
        <v>114</v>
      </c>
      <c r="L5" s="27"/>
      <c r="M5" s="28"/>
      <c r="N5" s="29"/>
      <c r="O5" s="30"/>
      <c r="P5" s="8"/>
    </row>
    <row r="6" spans="1:16" ht="19.5" customHeight="1" x14ac:dyDescent="0.2">
      <c r="A6" s="8"/>
      <c r="B6" s="24"/>
      <c r="C6" s="25" t="s">
        <v>113</v>
      </c>
      <c r="D6" s="31" t="s">
        <v>112</v>
      </c>
      <c r="E6" s="32"/>
      <c r="F6" s="32"/>
      <c r="G6" s="32"/>
      <c r="H6" s="32"/>
      <c r="I6" s="32"/>
      <c r="J6" s="33"/>
      <c r="K6" s="26" t="s">
        <v>111</v>
      </c>
      <c r="L6" s="27"/>
      <c r="M6" s="34">
        <v>45</v>
      </c>
      <c r="N6" s="35" t="s">
        <v>103</v>
      </c>
      <c r="O6" s="36"/>
      <c r="P6" s="8"/>
    </row>
    <row r="7" spans="1:16" ht="19.5" customHeight="1" x14ac:dyDescent="0.2">
      <c r="A7" s="8"/>
      <c r="B7" s="24"/>
      <c r="C7" s="25" t="s">
        <v>110</v>
      </c>
      <c r="D7" s="31"/>
      <c r="E7" s="32"/>
      <c r="F7" s="32"/>
      <c r="G7" s="32"/>
      <c r="H7" s="32"/>
      <c r="I7" s="32"/>
      <c r="J7" s="33"/>
      <c r="K7" s="26" t="s">
        <v>109</v>
      </c>
      <c r="L7" s="27"/>
      <c r="M7" s="28"/>
      <c r="N7" s="37" t="s">
        <v>17</v>
      </c>
      <c r="O7" s="38"/>
      <c r="P7" s="8"/>
    </row>
    <row r="8" spans="1:16" ht="19.5" customHeight="1" x14ac:dyDescent="0.2">
      <c r="A8" s="8"/>
      <c r="B8" s="24"/>
      <c r="C8" s="25" t="s">
        <v>108</v>
      </c>
      <c r="D8" s="31"/>
      <c r="E8" s="32"/>
      <c r="F8" s="32"/>
      <c r="G8" s="32"/>
      <c r="H8" s="32"/>
      <c r="I8" s="32"/>
      <c r="J8" s="33"/>
      <c r="K8" s="26" t="s">
        <v>107</v>
      </c>
      <c r="L8" s="27"/>
      <c r="M8" s="28"/>
      <c r="N8" s="37" t="s">
        <v>42</v>
      </c>
      <c r="O8" s="38"/>
      <c r="P8" s="8"/>
    </row>
    <row r="9" spans="1:16" ht="19.5" customHeight="1" x14ac:dyDescent="0.2">
      <c r="A9" s="8"/>
      <c r="B9" s="24"/>
      <c r="C9" s="25" t="s">
        <v>106</v>
      </c>
      <c r="D9" s="31" t="s">
        <v>105</v>
      </c>
      <c r="E9" s="32"/>
      <c r="F9" s="32"/>
      <c r="G9" s="32"/>
      <c r="H9" s="32"/>
      <c r="I9" s="32"/>
      <c r="J9" s="33"/>
      <c r="K9" s="26" t="s">
        <v>104</v>
      </c>
      <c r="L9" s="27"/>
      <c r="M9" s="28">
        <v>45</v>
      </c>
      <c r="N9" s="37" t="s">
        <v>103</v>
      </c>
      <c r="O9" s="38"/>
      <c r="P9" s="8"/>
    </row>
    <row r="10" spans="1:16" ht="19.5" customHeight="1" x14ac:dyDescent="0.2">
      <c r="A10" s="8"/>
      <c r="B10" s="24"/>
      <c r="C10" s="25" t="s">
        <v>102</v>
      </c>
      <c r="D10" s="31"/>
      <c r="E10" s="32"/>
      <c r="F10" s="32"/>
      <c r="G10" s="32"/>
      <c r="H10" s="32"/>
      <c r="I10" s="32"/>
      <c r="J10" s="33"/>
      <c r="K10" s="26" t="s">
        <v>101</v>
      </c>
      <c r="L10" s="27"/>
      <c r="M10" s="28"/>
      <c r="N10" s="37" t="s">
        <v>42</v>
      </c>
      <c r="O10" s="38"/>
      <c r="P10" s="8"/>
    </row>
    <row r="11" spans="1:16" ht="19.5" customHeight="1" x14ac:dyDescent="0.2">
      <c r="A11" s="8"/>
      <c r="B11" s="24"/>
      <c r="C11" s="25" t="s">
        <v>100</v>
      </c>
      <c r="D11" s="31" t="s">
        <v>99</v>
      </c>
      <c r="E11" s="32"/>
      <c r="F11" s="32"/>
      <c r="G11" s="32"/>
      <c r="H11" s="32"/>
      <c r="I11" s="32"/>
      <c r="J11" s="33"/>
      <c r="K11" s="26" t="s">
        <v>15</v>
      </c>
      <c r="L11" s="27"/>
      <c r="M11" s="39">
        <v>83.1</v>
      </c>
      <c r="N11" s="40" t="s">
        <v>14</v>
      </c>
      <c r="O11" s="41"/>
      <c r="P11" s="8"/>
    </row>
    <row r="12" spans="1:16" ht="19.5" customHeight="1" thickBot="1" x14ac:dyDescent="0.25">
      <c r="A12" s="8"/>
      <c r="B12" s="42"/>
      <c r="C12" s="43" t="s">
        <v>98</v>
      </c>
      <c r="D12" s="44"/>
      <c r="E12" s="45"/>
      <c r="F12" s="45"/>
      <c r="G12" s="45"/>
      <c r="H12" s="45"/>
      <c r="I12" s="45"/>
      <c r="J12" s="46"/>
      <c r="K12" s="47" t="s">
        <v>97</v>
      </c>
      <c r="L12" s="48"/>
      <c r="M12" s="49"/>
      <c r="N12" s="50"/>
      <c r="O12" s="51"/>
      <c r="P12" s="8"/>
    </row>
    <row r="13" spans="1:16" ht="19.5" customHeight="1" thickBot="1" x14ac:dyDescent="0.25">
      <c r="A13" s="8"/>
      <c r="B13" s="8"/>
      <c r="C13" s="8"/>
      <c r="D13" s="8"/>
      <c r="E13" s="8"/>
      <c r="F13" s="8"/>
      <c r="G13" s="8"/>
      <c r="H13" s="8"/>
      <c r="I13" s="8"/>
      <c r="J13" s="8"/>
      <c r="K13" s="8"/>
      <c r="L13" s="8"/>
      <c r="M13" s="8"/>
      <c r="N13" s="8"/>
      <c r="O13" s="8"/>
      <c r="P13" s="8"/>
    </row>
    <row r="14" spans="1:16" ht="19.5" customHeight="1" x14ac:dyDescent="0.2">
      <c r="A14" s="8"/>
      <c r="B14" s="52"/>
      <c r="C14" s="53"/>
      <c r="D14" s="54"/>
      <c r="E14" s="53"/>
      <c r="F14" s="53"/>
      <c r="G14" s="53"/>
      <c r="H14" s="55" t="s">
        <v>96</v>
      </c>
      <c r="I14" s="53"/>
      <c r="J14" s="53"/>
      <c r="K14" s="53"/>
      <c r="L14" s="53"/>
      <c r="M14" s="53"/>
      <c r="N14" s="53"/>
      <c r="O14" s="56"/>
      <c r="P14" s="8"/>
    </row>
    <row r="15" spans="1:16" ht="19.5" customHeight="1" x14ac:dyDescent="0.2">
      <c r="A15" s="8"/>
      <c r="B15" s="57"/>
      <c r="C15" s="8"/>
      <c r="D15" s="58" t="s">
        <v>95</v>
      </c>
      <c r="E15" s="8"/>
      <c r="F15" s="58" t="s">
        <v>94</v>
      </c>
      <c r="G15" s="8"/>
      <c r="H15" s="58" t="s">
        <v>93</v>
      </c>
      <c r="I15" s="8"/>
      <c r="J15" s="58" t="s">
        <v>92</v>
      </c>
      <c r="K15" s="8"/>
      <c r="L15" s="58" t="s">
        <v>91</v>
      </c>
      <c r="M15" s="8"/>
      <c r="N15" s="58" t="s">
        <v>90</v>
      </c>
      <c r="O15" s="38"/>
      <c r="P15" s="8"/>
    </row>
    <row r="16" spans="1:16" ht="19.5" customHeight="1" x14ac:dyDescent="0.2">
      <c r="A16" s="8"/>
      <c r="B16" s="24"/>
      <c r="C16" s="25" t="s">
        <v>89</v>
      </c>
      <c r="D16" s="59">
        <v>35</v>
      </c>
      <c r="E16" s="60" t="s">
        <v>14</v>
      </c>
      <c r="F16" s="59">
        <v>5.5</v>
      </c>
      <c r="G16" s="60" t="s">
        <v>14</v>
      </c>
      <c r="H16" s="59">
        <v>1.75</v>
      </c>
      <c r="I16" s="60" t="s">
        <v>14</v>
      </c>
      <c r="J16" s="59">
        <v>1.92</v>
      </c>
      <c r="K16" s="60" t="s">
        <v>87</v>
      </c>
      <c r="L16" s="59">
        <v>0</v>
      </c>
      <c r="M16" s="60" t="s">
        <v>86</v>
      </c>
      <c r="N16" s="59"/>
      <c r="O16" s="61" t="s">
        <v>14</v>
      </c>
      <c r="P16" s="8"/>
    </row>
    <row r="17" spans="1:16" ht="19.5" customHeight="1" thickBot="1" x14ac:dyDescent="0.25">
      <c r="A17" s="8"/>
      <c r="B17" s="42"/>
      <c r="C17" s="43" t="s">
        <v>88</v>
      </c>
      <c r="D17" s="62">
        <v>30</v>
      </c>
      <c r="E17" s="63" t="s">
        <v>14</v>
      </c>
      <c r="F17" s="62">
        <v>5.5</v>
      </c>
      <c r="G17" s="63" t="s">
        <v>14</v>
      </c>
      <c r="H17" s="62">
        <v>1.5</v>
      </c>
      <c r="I17" s="63" t="s">
        <v>14</v>
      </c>
      <c r="J17" s="62">
        <v>1.41</v>
      </c>
      <c r="K17" s="63" t="s">
        <v>87</v>
      </c>
      <c r="L17" s="62">
        <v>0</v>
      </c>
      <c r="M17" s="63" t="s">
        <v>86</v>
      </c>
      <c r="N17" s="62"/>
      <c r="O17" s="64" t="s">
        <v>14</v>
      </c>
      <c r="P17" s="8"/>
    </row>
    <row r="18" spans="1:16" ht="19.5" customHeight="1" thickBot="1" x14ac:dyDescent="0.25">
      <c r="A18" s="8"/>
      <c r="B18" s="8"/>
      <c r="C18" s="15"/>
      <c r="D18" s="8"/>
      <c r="E18" s="58"/>
      <c r="F18" s="8"/>
      <c r="G18" s="58"/>
      <c r="H18" s="8"/>
      <c r="I18" s="58"/>
      <c r="J18" s="8"/>
      <c r="K18" s="58"/>
      <c r="L18" s="8"/>
      <c r="M18" s="58"/>
      <c r="N18" s="8"/>
      <c r="O18" s="58"/>
      <c r="P18" s="8"/>
    </row>
    <row r="19" spans="1:16" ht="19.5" customHeight="1" x14ac:dyDescent="0.2">
      <c r="A19" s="8"/>
      <c r="B19" s="17"/>
      <c r="C19" s="65" t="s">
        <v>85</v>
      </c>
      <c r="D19" s="66">
        <v>0.05</v>
      </c>
      <c r="E19" s="67">
        <v>0.1</v>
      </c>
      <c r="F19" s="67">
        <v>0.15</v>
      </c>
      <c r="G19" s="67">
        <v>0.2</v>
      </c>
      <c r="H19" s="67">
        <v>0.25</v>
      </c>
      <c r="I19" s="67">
        <v>0.3</v>
      </c>
      <c r="J19" s="67">
        <v>0.35</v>
      </c>
      <c r="K19" s="67">
        <v>0.4</v>
      </c>
      <c r="L19" s="67">
        <v>0.45</v>
      </c>
      <c r="M19" s="67">
        <v>0.5</v>
      </c>
      <c r="N19" s="68"/>
      <c r="O19" s="69"/>
      <c r="P19" s="8"/>
    </row>
    <row r="20" spans="1:16" ht="19.5" customHeight="1" x14ac:dyDescent="0.2">
      <c r="A20" s="8"/>
      <c r="B20" s="24"/>
      <c r="C20" s="25" t="s">
        <v>84</v>
      </c>
      <c r="D20" s="70">
        <v>1.75</v>
      </c>
      <c r="E20" s="59">
        <v>3.5</v>
      </c>
      <c r="F20" s="59">
        <v>5.25</v>
      </c>
      <c r="G20" s="59">
        <v>7</v>
      </c>
      <c r="H20" s="59">
        <v>8.75</v>
      </c>
      <c r="I20" s="59">
        <v>10.5</v>
      </c>
      <c r="J20" s="59">
        <v>12.25</v>
      </c>
      <c r="K20" s="59">
        <v>14</v>
      </c>
      <c r="L20" s="59">
        <v>15.75</v>
      </c>
      <c r="M20" s="71">
        <v>17.5</v>
      </c>
      <c r="N20" s="71"/>
      <c r="O20" s="72"/>
      <c r="P20" s="8"/>
    </row>
    <row r="21" spans="1:16" ht="19.5" customHeight="1" thickBot="1" x14ac:dyDescent="0.25">
      <c r="A21" s="8"/>
      <c r="B21" s="42"/>
      <c r="C21" s="43" t="s">
        <v>83</v>
      </c>
      <c r="D21" s="73">
        <v>1.5</v>
      </c>
      <c r="E21" s="62">
        <v>3</v>
      </c>
      <c r="F21" s="62">
        <v>4.5</v>
      </c>
      <c r="G21" s="62">
        <v>6</v>
      </c>
      <c r="H21" s="62">
        <v>7.5</v>
      </c>
      <c r="I21" s="62">
        <v>9</v>
      </c>
      <c r="J21" s="62">
        <v>10.5</v>
      </c>
      <c r="K21" s="62">
        <v>12</v>
      </c>
      <c r="L21" s="62">
        <v>13.5</v>
      </c>
      <c r="M21" s="62">
        <v>15</v>
      </c>
      <c r="N21" s="62"/>
      <c r="O21" s="74"/>
      <c r="P21" s="8"/>
    </row>
    <row r="22" spans="1:16" ht="19.5" customHeight="1" thickBot="1" x14ac:dyDescent="0.25">
      <c r="A22" s="8"/>
      <c r="C22" s="8"/>
      <c r="D22" s="8"/>
      <c r="E22" s="8"/>
      <c r="F22" s="8"/>
      <c r="G22" s="8"/>
      <c r="H22" s="8"/>
      <c r="I22" s="8"/>
      <c r="J22" s="8"/>
      <c r="K22" s="8"/>
      <c r="L22" s="8"/>
      <c r="M22" s="8"/>
      <c r="N22" s="8"/>
      <c r="O22" s="8"/>
      <c r="P22" s="8"/>
    </row>
    <row r="23" spans="1:16" ht="19.5" customHeight="1" x14ac:dyDescent="0.2">
      <c r="A23" s="8"/>
      <c r="B23" s="17"/>
      <c r="C23" s="75" t="s">
        <v>82</v>
      </c>
      <c r="D23" s="76">
        <v>1</v>
      </c>
      <c r="E23" s="77">
        <v>2</v>
      </c>
      <c r="F23" s="77">
        <v>3</v>
      </c>
      <c r="G23" s="77">
        <v>4</v>
      </c>
      <c r="H23" s="77">
        <v>5</v>
      </c>
      <c r="I23" s="78">
        <v>6</v>
      </c>
      <c r="J23" s="57"/>
      <c r="K23" s="8"/>
      <c r="L23" s="8"/>
      <c r="M23" s="8"/>
      <c r="N23" s="8"/>
      <c r="O23" s="8"/>
      <c r="P23" s="8"/>
    </row>
    <row r="24" spans="1:16" ht="19.5" customHeight="1" x14ac:dyDescent="0.2">
      <c r="A24" s="8"/>
      <c r="B24" s="24"/>
      <c r="C24" s="79" t="s">
        <v>81</v>
      </c>
      <c r="D24" s="80">
        <v>16.5</v>
      </c>
      <c r="E24" s="81">
        <v>33.200000000000003</v>
      </c>
      <c r="F24" s="81">
        <v>69.7</v>
      </c>
      <c r="G24" s="81">
        <v>138.19999999999999</v>
      </c>
      <c r="H24" s="81">
        <v>207.8</v>
      </c>
      <c r="I24" s="82">
        <v>279.5</v>
      </c>
      <c r="J24" s="57"/>
      <c r="K24" s="8"/>
      <c r="L24" s="8"/>
      <c r="M24" s="8"/>
      <c r="N24" s="8"/>
      <c r="O24" s="8"/>
      <c r="P24" s="8"/>
    </row>
    <row r="25" spans="1:16" ht="19.5" customHeight="1" thickBot="1" x14ac:dyDescent="0.25">
      <c r="A25" s="8"/>
      <c r="B25" s="42"/>
      <c r="C25" s="83" t="s">
        <v>80</v>
      </c>
      <c r="D25" s="84">
        <v>19.5</v>
      </c>
      <c r="E25" s="85">
        <v>37.1</v>
      </c>
      <c r="F25" s="85">
        <v>75</v>
      </c>
      <c r="G25" s="85">
        <v>148.5</v>
      </c>
      <c r="H25" s="85">
        <v>219.6</v>
      </c>
      <c r="I25" s="86">
        <v>284.60000000000002</v>
      </c>
      <c r="J25" s="57"/>
      <c r="K25" s="8"/>
      <c r="L25" s="8"/>
      <c r="M25" s="8"/>
      <c r="N25" s="8"/>
      <c r="O25" s="8"/>
      <c r="P25" s="8"/>
    </row>
    <row r="26" spans="1:16" ht="19.5" customHeight="1" thickBot="1" x14ac:dyDescent="0.25">
      <c r="A26" s="8"/>
      <c r="C26" s="8"/>
      <c r="D26" s="8"/>
      <c r="E26" s="8"/>
      <c r="F26" s="8"/>
      <c r="G26" s="8"/>
      <c r="H26" s="8"/>
      <c r="I26" s="8"/>
      <c r="J26" s="8"/>
      <c r="K26" s="8"/>
      <c r="L26" s="8"/>
      <c r="M26" s="8"/>
      <c r="N26" s="8"/>
      <c r="O26" s="8"/>
      <c r="P26" s="8"/>
    </row>
    <row r="27" spans="1:16" ht="19.5" customHeight="1" x14ac:dyDescent="0.2">
      <c r="A27" s="8"/>
      <c r="B27" s="52"/>
      <c r="C27" s="53"/>
      <c r="D27" s="53"/>
      <c r="E27" s="53"/>
      <c r="F27" s="53"/>
      <c r="G27" s="53"/>
      <c r="H27" s="55" t="s">
        <v>79</v>
      </c>
      <c r="I27" s="53"/>
      <c r="J27" s="53"/>
      <c r="K27" s="53"/>
      <c r="L27" s="53"/>
      <c r="M27" s="53"/>
      <c r="N27" s="53"/>
      <c r="O27" s="56"/>
      <c r="P27" s="8"/>
    </row>
    <row r="28" spans="1:16" ht="19.5" customHeight="1" x14ac:dyDescent="0.2">
      <c r="A28" s="8"/>
      <c r="B28" s="87">
        <v>1</v>
      </c>
      <c r="C28" s="88" t="s">
        <v>76</v>
      </c>
      <c r="D28" s="88">
        <v>1</v>
      </c>
      <c r="E28" s="88">
        <v>2</v>
      </c>
      <c r="F28" s="88">
        <v>3</v>
      </c>
      <c r="G28" s="88">
        <v>4</v>
      </c>
      <c r="H28" s="88">
        <v>5</v>
      </c>
      <c r="I28" s="88">
        <v>6</v>
      </c>
      <c r="J28" s="88">
        <v>7</v>
      </c>
      <c r="K28" s="88">
        <v>8</v>
      </c>
      <c r="L28" s="88">
        <v>9</v>
      </c>
      <c r="M28" s="88">
        <v>10</v>
      </c>
      <c r="N28" s="88">
        <v>11</v>
      </c>
      <c r="O28" s="89"/>
      <c r="P28" s="8"/>
    </row>
    <row r="29" spans="1:16" ht="19.5" customHeight="1" x14ac:dyDescent="0.2">
      <c r="A29" s="8"/>
      <c r="B29" s="90">
        <v>2</v>
      </c>
      <c r="C29" s="91" t="s">
        <v>75</v>
      </c>
      <c r="D29" s="59">
        <v>25</v>
      </c>
      <c r="E29" s="59">
        <v>25</v>
      </c>
      <c r="F29" s="59">
        <v>25</v>
      </c>
      <c r="G29" s="59">
        <v>25</v>
      </c>
      <c r="H29" s="59">
        <v>25</v>
      </c>
      <c r="I29" s="59">
        <v>25</v>
      </c>
      <c r="J29" s="59">
        <v>25</v>
      </c>
      <c r="K29" s="59">
        <v>25</v>
      </c>
      <c r="L29" s="59">
        <v>25</v>
      </c>
      <c r="M29" s="59"/>
      <c r="N29" s="59"/>
      <c r="O29" s="92"/>
      <c r="P29" s="8"/>
    </row>
    <row r="30" spans="1:16" ht="19.5" customHeight="1" x14ac:dyDescent="0.2">
      <c r="A30" s="8"/>
      <c r="B30" s="90">
        <v>3</v>
      </c>
      <c r="C30" s="91" t="s">
        <v>74</v>
      </c>
      <c r="D30" s="70">
        <v>1.75</v>
      </c>
      <c r="E30" s="59">
        <v>3.5</v>
      </c>
      <c r="F30" s="59">
        <v>5.25</v>
      </c>
      <c r="G30" s="59">
        <v>7</v>
      </c>
      <c r="H30" s="59">
        <v>8.75</v>
      </c>
      <c r="I30" s="59">
        <v>10.5</v>
      </c>
      <c r="J30" s="59">
        <v>12.25</v>
      </c>
      <c r="K30" s="59">
        <v>14</v>
      </c>
      <c r="L30" s="59"/>
      <c r="M30" s="71"/>
      <c r="N30" s="59"/>
      <c r="O30" s="92"/>
      <c r="P30" s="8"/>
    </row>
    <row r="31" spans="1:16" ht="19.5" customHeight="1" x14ac:dyDescent="0.2">
      <c r="A31" s="8"/>
      <c r="B31" s="90">
        <v>4</v>
      </c>
      <c r="C31" s="91" t="s">
        <v>73</v>
      </c>
      <c r="D31" s="59">
        <v>2</v>
      </c>
      <c r="E31" s="59">
        <v>3</v>
      </c>
      <c r="F31" s="59">
        <v>4</v>
      </c>
      <c r="G31" s="59">
        <v>4</v>
      </c>
      <c r="H31" s="59">
        <v>4</v>
      </c>
      <c r="I31" s="59">
        <v>4</v>
      </c>
      <c r="J31" s="59">
        <v>4</v>
      </c>
      <c r="K31" s="59">
        <v>4</v>
      </c>
      <c r="L31" s="59"/>
      <c r="M31" s="59"/>
      <c r="N31" s="59"/>
      <c r="O31" s="92"/>
      <c r="P31" s="8"/>
    </row>
    <row r="32" spans="1:16" ht="19.5" customHeight="1" x14ac:dyDescent="0.2">
      <c r="A32" s="8"/>
      <c r="B32" s="90">
        <v>5</v>
      </c>
      <c r="C32" s="91" t="s">
        <v>72</v>
      </c>
      <c r="D32" s="59">
        <v>89</v>
      </c>
      <c r="E32" s="59">
        <v>88</v>
      </c>
      <c r="F32" s="59">
        <v>57</v>
      </c>
      <c r="G32" s="59">
        <v>71</v>
      </c>
      <c r="H32" s="59">
        <v>79</v>
      </c>
      <c r="I32" s="59">
        <v>80.2</v>
      </c>
      <c r="J32" s="59">
        <v>84</v>
      </c>
      <c r="K32" s="59">
        <v>84</v>
      </c>
      <c r="L32" s="59"/>
      <c r="M32" s="59"/>
      <c r="N32" s="59"/>
      <c r="O32" s="92"/>
      <c r="P32" s="8"/>
    </row>
    <row r="33" spans="1:37" ht="19.5" customHeight="1" x14ac:dyDescent="0.2">
      <c r="A33" s="8"/>
      <c r="B33" s="90">
        <v>6</v>
      </c>
      <c r="C33" s="91" t="s">
        <v>71</v>
      </c>
      <c r="D33" s="59">
        <f>D32/100</f>
        <v>0.89</v>
      </c>
      <c r="E33" s="59">
        <f>E32/100</f>
        <v>0.88</v>
      </c>
      <c r="F33" s="59">
        <f>F32/100</f>
        <v>0.56999999999999995</v>
      </c>
      <c r="G33" s="59">
        <f>G32/100</f>
        <v>0.71</v>
      </c>
      <c r="H33" s="59">
        <f>H32/100</f>
        <v>0.79</v>
      </c>
      <c r="I33" s="59">
        <f>I32/100</f>
        <v>0.80200000000000005</v>
      </c>
      <c r="J33" s="59">
        <f>J32/100</f>
        <v>0.84</v>
      </c>
      <c r="K33" s="59">
        <f>K32/100</f>
        <v>0.84</v>
      </c>
      <c r="L33" s="59"/>
      <c r="M33" s="59"/>
      <c r="N33" s="59"/>
      <c r="O33" s="92"/>
      <c r="P33" s="8"/>
    </row>
    <row r="34" spans="1:37" ht="19.5" customHeight="1" x14ac:dyDescent="0.2">
      <c r="A34" s="8"/>
      <c r="B34" s="90">
        <v>7</v>
      </c>
      <c r="C34" s="93" t="s">
        <v>78</v>
      </c>
      <c r="D34" s="59">
        <v>33.5</v>
      </c>
      <c r="E34" s="59">
        <v>70.8</v>
      </c>
      <c r="F34" s="59">
        <v>140.19999999999999</v>
      </c>
      <c r="G34" s="59">
        <v>140.19999999999999</v>
      </c>
      <c r="H34" s="59">
        <v>140.19999999999999</v>
      </c>
      <c r="I34" s="59">
        <v>140.19999999999999</v>
      </c>
      <c r="J34" s="59">
        <v>140.19999999999999</v>
      </c>
      <c r="K34" s="59">
        <v>140.19999999999999</v>
      </c>
      <c r="L34" s="59"/>
      <c r="M34" s="59"/>
      <c r="N34" s="59"/>
      <c r="O34" s="92"/>
      <c r="P34" s="8"/>
    </row>
    <row r="35" spans="1:37" ht="19.5" customHeight="1" x14ac:dyDescent="0.2">
      <c r="A35" s="8"/>
      <c r="B35" s="90">
        <v>8</v>
      </c>
      <c r="C35" s="91" t="s">
        <v>69</v>
      </c>
      <c r="D35" s="59">
        <v>0</v>
      </c>
      <c r="E35" s="59">
        <v>0</v>
      </c>
      <c r="F35" s="59">
        <v>0</v>
      </c>
      <c r="G35" s="59">
        <v>0</v>
      </c>
      <c r="H35" s="59">
        <v>0</v>
      </c>
      <c r="I35" s="59">
        <v>0</v>
      </c>
      <c r="J35" s="59">
        <v>0</v>
      </c>
      <c r="K35" s="59">
        <v>0</v>
      </c>
      <c r="L35" s="59"/>
      <c r="M35" s="59"/>
      <c r="N35" s="59"/>
      <c r="O35" s="92"/>
      <c r="P35" s="8"/>
    </row>
    <row r="36" spans="1:37" ht="19.5" customHeight="1" x14ac:dyDescent="0.2">
      <c r="A36" s="8"/>
      <c r="B36" s="90">
        <v>9</v>
      </c>
      <c r="C36" s="91" t="s">
        <v>68</v>
      </c>
      <c r="D36" s="59">
        <f>D34*D33</f>
        <v>29.815000000000001</v>
      </c>
      <c r="E36" s="59">
        <f>E34*E33</f>
        <v>62.303999999999995</v>
      </c>
      <c r="F36" s="59">
        <f>F34*F33</f>
        <v>79.913999999999987</v>
      </c>
      <c r="G36" s="59">
        <f>G34*G33</f>
        <v>99.541999999999987</v>
      </c>
      <c r="H36" s="59">
        <f>H34*H33</f>
        <v>110.758</v>
      </c>
      <c r="I36" s="59">
        <f>I34*I33</f>
        <v>112.4404</v>
      </c>
      <c r="J36" s="59">
        <f>J34*J33</f>
        <v>117.76799999999999</v>
      </c>
      <c r="K36" s="59">
        <f>K34*K33</f>
        <v>117.76799999999999</v>
      </c>
      <c r="L36" s="59"/>
      <c r="M36" s="59"/>
      <c r="N36" s="59"/>
      <c r="O36" s="92"/>
      <c r="P36" s="8"/>
    </row>
    <row r="37" spans="1:37" ht="19.5" customHeight="1" thickBot="1" x14ac:dyDescent="0.25">
      <c r="A37" s="8"/>
      <c r="B37" s="94">
        <v>10</v>
      </c>
      <c r="C37" s="95" t="s">
        <v>67</v>
      </c>
      <c r="D37" s="62">
        <f>D36/$J$16</f>
        <v>15.528645833333334</v>
      </c>
      <c r="E37" s="62">
        <f>E36/$J$16</f>
        <v>32.449999999999996</v>
      </c>
      <c r="F37" s="62">
        <f>F36/$J$16</f>
        <v>41.621874999999996</v>
      </c>
      <c r="G37" s="62">
        <f>G36/$J$16</f>
        <v>51.844791666666659</v>
      </c>
      <c r="H37" s="62">
        <f>H36/$J$16</f>
        <v>57.686458333333334</v>
      </c>
      <c r="I37" s="62">
        <f>I36/$J$16</f>
        <v>58.562708333333333</v>
      </c>
      <c r="J37" s="62">
        <f>J36/$J$16</f>
        <v>61.337499999999999</v>
      </c>
      <c r="K37" s="62">
        <f>K36/$J$16</f>
        <v>61.337499999999999</v>
      </c>
      <c r="L37" s="62"/>
      <c r="M37" s="62"/>
      <c r="N37" s="62"/>
      <c r="O37" s="96"/>
      <c r="P37" s="8"/>
    </row>
    <row r="38" spans="1:37" ht="19.5" customHeight="1" x14ac:dyDescent="0.25">
      <c r="A38" s="8"/>
      <c r="B38" s="8"/>
      <c r="C38" s="8"/>
      <c r="D38" s="8"/>
      <c r="E38" s="97" t="s">
        <v>66</v>
      </c>
      <c r="F38" s="98">
        <f>((D36+E36+F36+G36+H36+I36+J36+K36)/8)/60</f>
        <v>1.5214779166666665</v>
      </c>
      <c r="G38" s="58" t="s">
        <v>64</v>
      </c>
      <c r="H38" s="8"/>
      <c r="I38" s="8"/>
      <c r="J38" s="8"/>
      <c r="K38" s="97" t="s">
        <v>65</v>
      </c>
      <c r="L38" s="98">
        <f>140.2/60</f>
        <v>2.3366666666666664</v>
      </c>
      <c r="M38" s="58" t="s">
        <v>64</v>
      </c>
      <c r="N38" s="8"/>
      <c r="O38" s="8"/>
      <c r="P38" s="8"/>
    </row>
    <row r="39" spans="1:37" ht="19.5" customHeight="1" thickBot="1" x14ac:dyDescent="0.25">
      <c r="A39" s="8"/>
      <c r="B39" s="8"/>
      <c r="C39" s="8"/>
      <c r="D39" s="8"/>
      <c r="E39" s="8"/>
      <c r="F39" s="8"/>
      <c r="G39" s="8"/>
      <c r="H39" s="8"/>
      <c r="I39" s="8"/>
      <c r="J39" s="8"/>
      <c r="K39" s="8"/>
      <c r="L39" s="8"/>
      <c r="M39" s="8"/>
      <c r="N39" s="8"/>
      <c r="O39" s="8"/>
      <c r="P39" s="8"/>
    </row>
    <row r="40" spans="1:37" ht="19.5" customHeight="1" x14ac:dyDescent="0.2">
      <c r="A40" s="8"/>
      <c r="B40" s="52"/>
      <c r="C40" s="53"/>
      <c r="D40" s="53"/>
      <c r="E40" s="53"/>
      <c r="F40" s="53"/>
      <c r="G40" s="53"/>
      <c r="H40" s="55" t="s">
        <v>77</v>
      </c>
      <c r="I40" s="53"/>
      <c r="J40" s="53"/>
      <c r="K40" s="53"/>
      <c r="L40" s="53"/>
      <c r="M40" s="53"/>
      <c r="N40" s="53"/>
      <c r="O40" s="56"/>
      <c r="P40" s="8"/>
    </row>
    <row r="41" spans="1:37" ht="19.5" customHeight="1" x14ac:dyDescent="0.2">
      <c r="A41" s="8"/>
      <c r="B41" s="87">
        <v>1</v>
      </c>
      <c r="C41" s="88" t="s">
        <v>76</v>
      </c>
      <c r="D41" s="88">
        <v>1</v>
      </c>
      <c r="E41" s="88">
        <v>2</v>
      </c>
      <c r="F41" s="88">
        <v>3</v>
      </c>
      <c r="G41" s="88">
        <v>4</v>
      </c>
      <c r="H41" s="88">
        <v>5</v>
      </c>
      <c r="I41" s="88">
        <v>6</v>
      </c>
      <c r="J41" s="88">
        <v>7</v>
      </c>
      <c r="K41" s="88">
        <v>8</v>
      </c>
      <c r="L41" s="88">
        <v>9</v>
      </c>
      <c r="M41" s="88">
        <v>10</v>
      </c>
      <c r="N41" s="88">
        <v>11</v>
      </c>
      <c r="O41" s="89"/>
      <c r="P41" s="8"/>
      <c r="AB41" s="1" t="s">
        <v>53</v>
      </c>
      <c r="AC41" s="1">
        <f>(29.815*15.8503)/SQRT(25)</f>
        <v>94.515338900000003</v>
      </c>
      <c r="AD41" s="1">
        <f>(62.304*15.8503)/SQRT(25)</f>
        <v>197.50741824000002</v>
      </c>
      <c r="AE41" s="1">
        <f>(79.914*15.8503)/SQRT(25)</f>
        <v>253.33217484000002</v>
      </c>
      <c r="AF41" s="1">
        <f>(99.542*15.8503)/SQRT(25)</f>
        <v>315.55411252000005</v>
      </c>
      <c r="AG41" s="1">
        <f>(110.758*15.8503)/SQRT(25)</f>
        <v>351.10950548</v>
      </c>
      <c r="AH41" s="1">
        <f>(112.4404*15.8503)/SQRT(25)</f>
        <v>356.44281442400001</v>
      </c>
      <c r="AI41" s="1">
        <f>(117.768*15.8503)/SQRT(25)</f>
        <v>373.33162608000004</v>
      </c>
      <c r="AJ41" s="1">
        <f>(117.768*15.8503)/SQRT(25)</f>
        <v>373.33162608000004</v>
      </c>
    </row>
    <row r="42" spans="1:37" ht="19.5" customHeight="1" x14ac:dyDescent="0.2">
      <c r="A42" s="8"/>
      <c r="B42" s="90">
        <v>2</v>
      </c>
      <c r="C42" s="91" t="s">
        <v>75</v>
      </c>
      <c r="D42" s="59">
        <v>25</v>
      </c>
      <c r="E42" s="59">
        <v>25</v>
      </c>
      <c r="F42" s="59">
        <v>25</v>
      </c>
      <c r="G42" s="59">
        <v>25</v>
      </c>
      <c r="H42" s="59">
        <v>25</v>
      </c>
      <c r="I42" s="59">
        <v>25</v>
      </c>
      <c r="J42" s="59">
        <v>25</v>
      </c>
      <c r="K42" s="59">
        <v>25</v>
      </c>
      <c r="L42" s="59">
        <v>25</v>
      </c>
      <c r="M42" s="59">
        <v>25</v>
      </c>
      <c r="N42" s="59">
        <v>25</v>
      </c>
      <c r="O42" s="92"/>
      <c r="P42" s="8"/>
      <c r="AB42" s="1" t="s">
        <v>52</v>
      </c>
      <c r="AC42" s="1">
        <f>(16.821*15.8503)/SQRT(25)</f>
        <v>53.32357926000001</v>
      </c>
      <c r="AD42" s="1">
        <f>(47.25*15.8503)/SQRT(25)</f>
        <v>149.785335</v>
      </c>
      <c r="AE42" s="1">
        <f>(60.75*15.8503)/SQRT(25)</f>
        <v>192.58114500000002</v>
      </c>
      <c r="AF42" s="1">
        <f>(66.75*15.8503)/SQRT(25)</f>
        <v>211.601505</v>
      </c>
      <c r="AG42" s="1">
        <f>(70.5*15.8503)/SQRT(25)</f>
        <v>223.48922999999999</v>
      </c>
      <c r="AH42" s="1">
        <f>(72*15.8503)/SQRT(25)</f>
        <v>228.24432000000002</v>
      </c>
      <c r="AI42" s="1">
        <f>(73.125*15.8503)/SQRT(25)</f>
        <v>231.81063750000004</v>
      </c>
      <c r="AJ42" s="1">
        <f>(73.875*15.8503)/SQRT(25)</f>
        <v>234.18818249999998</v>
      </c>
      <c r="AK42" s="1">
        <f>(74.25*15.8503)/SQRT(25)</f>
        <v>235.37695500000001</v>
      </c>
    </row>
    <row r="43" spans="1:37" ht="19.5" customHeight="1" thickBot="1" x14ac:dyDescent="0.25">
      <c r="A43" s="8"/>
      <c r="B43" s="90">
        <v>3</v>
      </c>
      <c r="C43" s="91" t="s">
        <v>74</v>
      </c>
      <c r="D43" s="73">
        <v>1.5</v>
      </c>
      <c r="E43" s="62">
        <v>3</v>
      </c>
      <c r="F43" s="62">
        <v>4.5</v>
      </c>
      <c r="G43" s="62">
        <v>6</v>
      </c>
      <c r="H43" s="62">
        <v>7.5</v>
      </c>
      <c r="I43" s="62">
        <v>9</v>
      </c>
      <c r="J43" s="62">
        <v>10.5</v>
      </c>
      <c r="K43" s="62">
        <v>12</v>
      </c>
      <c r="L43" s="62">
        <v>13.5</v>
      </c>
      <c r="M43" s="62"/>
      <c r="N43" s="59"/>
      <c r="O43" s="92"/>
      <c r="P43" s="8"/>
    </row>
    <row r="44" spans="1:37" ht="19.5" customHeight="1" x14ac:dyDescent="0.2">
      <c r="A44" s="8"/>
      <c r="B44" s="90">
        <v>4</v>
      </c>
      <c r="C44" s="91" t="s">
        <v>73</v>
      </c>
      <c r="D44" s="59">
        <v>1</v>
      </c>
      <c r="E44" s="59">
        <v>3</v>
      </c>
      <c r="F44" s="59">
        <v>3</v>
      </c>
      <c r="G44" s="59">
        <v>3</v>
      </c>
      <c r="H44" s="59">
        <v>3</v>
      </c>
      <c r="I44" s="59">
        <v>3</v>
      </c>
      <c r="J44" s="59">
        <v>3</v>
      </c>
      <c r="K44" s="59">
        <v>3</v>
      </c>
      <c r="L44" s="59">
        <v>3</v>
      </c>
      <c r="M44" s="59"/>
      <c r="N44" s="59"/>
      <c r="O44" s="92"/>
      <c r="P44" s="8"/>
    </row>
    <row r="45" spans="1:37" ht="19.5" customHeight="1" x14ac:dyDescent="0.2">
      <c r="A45" s="8"/>
      <c r="B45" s="90">
        <v>5</v>
      </c>
      <c r="C45" s="91" t="s">
        <v>72</v>
      </c>
      <c r="D45" s="59">
        <f>D46*100</f>
        <v>89</v>
      </c>
      <c r="E45" s="59">
        <f>E46*100</f>
        <v>63</v>
      </c>
      <c r="F45" s="59">
        <f>F46*100</f>
        <v>81</v>
      </c>
      <c r="G45" s="59">
        <f>G46*100</f>
        <v>89</v>
      </c>
      <c r="H45" s="59">
        <f>H46*100</f>
        <v>94</v>
      </c>
      <c r="I45" s="59">
        <f>I46*100</f>
        <v>96</v>
      </c>
      <c r="J45" s="59">
        <f>J46*100</f>
        <v>97.5</v>
      </c>
      <c r="K45" s="59">
        <f>K46*100</f>
        <v>98.5</v>
      </c>
      <c r="L45" s="59">
        <f>L46*100</f>
        <v>99</v>
      </c>
      <c r="M45" s="59"/>
      <c r="N45" s="59"/>
      <c r="O45" s="92"/>
      <c r="P45" s="8"/>
    </row>
    <row r="46" spans="1:37" ht="19.5" customHeight="1" x14ac:dyDescent="0.2">
      <c r="A46" s="8"/>
      <c r="B46" s="90">
        <v>6</v>
      </c>
      <c r="C46" s="91" t="s">
        <v>71</v>
      </c>
      <c r="D46" s="59">
        <v>0.89</v>
      </c>
      <c r="E46" s="59">
        <v>0.63</v>
      </c>
      <c r="F46" s="59">
        <v>0.81</v>
      </c>
      <c r="G46" s="59">
        <v>0.89</v>
      </c>
      <c r="H46" s="59">
        <v>0.94</v>
      </c>
      <c r="I46" s="59">
        <v>0.96</v>
      </c>
      <c r="J46" s="59">
        <v>0.97499999999999998</v>
      </c>
      <c r="K46" s="59">
        <v>0.98499999999999999</v>
      </c>
      <c r="L46" s="59">
        <v>0.99</v>
      </c>
      <c r="M46" s="59"/>
      <c r="N46" s="59"/>
      <c r="O46" s="92"/>
      <c r="P46" s="8"/>
    </row>
    <row r="47" spans="1:37" ht="19.5" customHeight="1" x14ac:dyDescent="0.2">
      <c r="A47" s="8"/>
      <c r="B47" s="90">
        <v>7</v>
      </c>
      <c r="C47" s="93" t="s">
        <v>70</v>
      </c>
      <c r="D47" s="59">
        <v>18.899999999999999</v>
      </c>
      <c r="E47" s="59">
        <v>75</v>
      </c>
      <c r="F47" s="59">
        <v>75</v>
      </c>
      <c r="G47" s="59">
        <v>75</v>
      </c>
      <c r="H47" s="59">
        <v>75</v>
      </c>
      <c r="I47" s="59">
        <v>75</v>
      </c>
      <c r="J47" s="59">
        <v>75</v>
      </c>
      <c r="K47" s="59">
        <v>75</v>
      </c>
      <c r="L47" s="59">
        <v>75</v>
      </c>
      <c r="M47" s="59"/>
      <c r="N47" s="59"/>
      <c r="O47" s="92"/>
      <c r="P47" s="8"/>
      <c r="AB47" s="1" t="s">
        <v>53</v>
      </c>
      <c r="AC47" s="1">
        <f>(29.815*15.8503)/SQRT(25)</f>
        <v>94.515338900000003</v>
      </c>
      <c r="AD47" s="1">
        <f>(62.304*15.8503)/SQRT(25)</f>
        <v>197.50741824000002</v>
      </c>
      <c r="AE47" s="1">
        <f>(79.914*15.8503)/SQRT(25)</f>
        <v>253.33217484000002</v>
      </c>
      <c r="AF47" s="1">
        <f>(99.542*15.8503)/SQRT(25)</f>
        <v>315.55411252000005</v>
      </c>
      <c r="AG47" s="1">
        <f>(110.758*15.8503)/SQRT(25)</f>
        <v>351.10950548</v>
      </c>
      <c r="AH47" s="1">
        <f>(112.4404*15.8503)/SQRT(25)</f>
        <v>356.44281442400001</v>
      </c>
      <c r="AI47" s="1">
        <f>(117.768*15.8503)/SQRT(25)</f>
        <v>373.33162608000004</v>
      </c>
      <c r="AJ47" s="1">
        <f>(117.768*15.8503)/SQRT(25)</f>
        <v>373.33162608000004</v>
      </c>
    </row>
    <row r="48" spans="1:37" ht="19.5" customHeight="1" x14ac:dyDescent="0.2">
      <c r="A48" s="8"/>
      <c r="B48" s="90">
        <v>8</v>
      </c>
      <c r="C48" s="91" t="s">
        <v>69</v>
      </c>
      <c r="D48" s="59">
        <v>0</v>
      </c>
      <c r="E48" s="59">
        <v>0</v>
      </c>
      <c r="F48" s="59">
        <v>0</v>
      </c>
      <c r="G48" s="59">
        <v>0</v>
      </c>
      <c r="H48" s="59">
        <v>0</v>
      </c>
      <c r="I48" s="59">
        <v>0</v>
      </c>
      <c r="J48" s="59">
        <v>0</v>
      </c>
      <c r="K48" s="59">
        <v>0</v>
      </c>
      <c r="L48" s="59">
        <v>0</v>
      </c>
      <c r="M48" s="59"/>
      <c r="N48" s="59"/>
      <c r="O48" s="92"/>
      <c r="P48" s="8"/>
      <c r="AB48" s="1" t="s">
        <v>119</v>
      </c>
      <c r="AC48" s="1">
        <v>1.75</v>
      </c>
      <c r="AD48" s="1">
        <v>3.5</v>
      </c>
      <c r="AE48" s="1">
        <v>5.25</v>
      </c>
      <c r="AF48" s="1">
        <v>7</v>
      </c>
      <c r="AG48" s="1">
        <v>8.75</v>
      </c>
      <c r="AH48" s="1">
        <v>10.5</v>
      </c>
      <c r="AI48" s="1">
        <v>12.25</v>
      </c>
      <c r="AJ48" s="1">
        <v>14</v>
      </c>
    </row>
    <row r="49" spans="1:36" ht="19.5" customHeight="1" x14ac:dyDescent="0.2">
      <c r="A49" s="8"/>
      <c r="B49" s="90">
        <v>9</v>
      </c>
      <c r="C49" s="91" t="s">
        <v>68</v>
      </c>
      <c r="D49" s="59">
        <f>D47*D46</f>
        <v>16.820999999999998</v>
      </c>
      <c r="E49" s="59">
        <f>E47*E46</f>
        <v>47.25</v>
      </c>
      <c r="F49" s="59">
        <f>F47*F46</f>
        <v>60.750000000000007</v>
      </c>
      <c r="G49" s="59">
        <f>G47*G46</f>
        <v>66.75</v>
      </c>
      <c r="H49" s="59">
        <f>H47*H46</f>
        <v>70.5</v>
      </c>
      <c r="I49" s="59">
        <f>I47*I46</f>
        <v>72</v>
      </c>
      <c r="J49" s="59">
        <f>J47*J46</f>
        <v>73.125</v>
      </c>
      <c r="K49" s="59">
        <f>K47*K46</f>
        <v>73.875</v>
      </c>
      <c r="L49" s="59">
        <f>L47*L46</f>
        <v>74.25</v>
      </c>
      <c r="M49" s="59"/>
      <c r="N49" s="59"/>
      <c r="O49" s="92"/>
      <c r="P49" s="8"/>
      <c r="AB49" s="1" t="s">
        <v>120</v>
      </c>
      <c r="AC49" s="1">
        <v>144</v>
      </c>
      <c r="AD49" s="1">
        <v>156</v>
      </c>
      <c r="AE49" s="1">
        <v>165</v>
      </c>
      <c r="AF49" s="1">
        <v>171</v>
      </c>
      <c r="AG49" s="1">
        <v>177</v>
      </c>
      <c r="AH49" s="1" t="s">
        <v>121</v>
      </c>
      <c r="AI49" s="1" t="s">
        <v>121</v>
      </c>
      <c r="AJ49" s="1" t="s">
        <v>121</v>
      </c>
    </row>
    <row r="50" spans="1:36" ht="19.5" customHeight="1" thickBot="1" x14ac:dyDescent="0.25">
      <c r="A50" s="8"/>
      <c r="B50" s="94">
        <v>10</v>
      </c>
      <c r="C50" s="95" t="s">
        <v>67</v>
      </c>
      <c r="D50" s="62">
        <f>D49/$J$17</f>
        <v>11.929787234042552</v>
      </c>
      <c r="E50" s="62">
        <f>E49/$J$17</f>
        <v>33.51063829787234</v>
      </c>
      <c r="F50" s="62">
        <f>F49/$J$17</f>
        <v>43.085106382978729</v>
      </c>
      <c r="G50" s="62">
        <f>G49/$J$17</f>
        <v>47.340425531914896</v>
      </c>
      <c r="H50" s="62">
        <f>H49/$J$17</f>
        <v>50</v>
      </c>
      <c r="I50" s="62">
        <f>I49/$J$17</f>
        <v>51.063829787234049</v>
      </c>
      <c r="J50" s="62">
        <f>J49/$J$17</f>
        <v>51.861702127659576</v>
      </c>
      <c r="K50" s="62">
        <f>K49/$J$17</f>
        <v>52.393617021276597</v>
      </c>
      <c r="L50" s="62">
        <f>L49/$J$17</f>
        <v>52.659574468085111</v>
      </c>
      <c r="M50" s="62"/>
      <c r="N50" s="62"/>
      <c r="O50" s="96"/>
      <c r="P50" s="8"/>
    </row>
    <row r="51" spans="1:36" ht="19.5" customHeight="1" x14ac:dyDescent="0.25">
      <c r="A51" s="8"/>
      <c r="B51" s="8"/>
      <c r="C51" s="8"/>
      <c r="D51" s="8"/>
      <c r="E51" s="97" t="s">
        <v>66</v>
      </c>
      <c r="F51" s="98">
        <f>((D49+E49+F49+G49+H49+I49+J49+K49+L49)/9)/60</f>
        <v>1.0283722222222222</v>
      </c>
      <c r="G51" s="58" t="s">
        <v>64</v>
      </c>
      <c r="H51" s="8"/>
      <c r="I51" s="8"/>
      <c r="J51" s="8"/>
      <c r="K51" s="97" t="s">
        <v>65</v>
      </c>
      <c r="L51" s="99">
        <f>75/60</f>
        <v>1.25</v>
      </c>
      <c r="M51" s="58" t="s">
        <v>64</v>
      </c>
      <c r="N51" s="8"/>
      <c r="O51" s="8"/>
      <c r="P51" s="8"/>
    </row>
    <row r="52" spans="1:36" ht="19.5" customHeight="1" x14ac:dyDescent="0.2">
      <c r="A52" s="8"/>
      <c r="B52" s="8"/>
      <c r="C52" s="8"/>
      <c r="D52" s="8"/>
      <c r="E52" s="8"/>
      <c r="F52" s="8"/>
      <c r="G52" s="8"/>
      <c r="H52" s="8"/>
      <c r="I52" s="8"/>
      <c r="J52" s="8"/>
      <c r="K52" s="8"/>
      <c r="L52" s="8"/>
      <c r="M52" s="8"/>
      <c r="N52" s="8"/>
      <c r="O52" s="8"/>
      <c r="P52" s="8"/>
      <c r="AB52" s="1" t="s">
        <v>122</v>
      </c>
      <c r="AC52" s="1">
        <v>289.42</v>
      </c>
    </row>
    <row r="53" spans="1:36" ht="19.5" customHeight="1" x14ac:dyDescent="0.2">
      <c r="A53" s="8"/>
      <c r="B53" s="8"/>
      <c r="C53" s="8"/>
      <c r="D53" s="58"/>
      <c r="E53" s="15" t="s">
        <v>63</v>
      </c>
      <c r="F53" s="98">
        <f>L38*28</f>
        <v>65.426666666666662</v>
      </c>
      <c r="G53" s="58"/>
      <c r="H53" s="58"/>
      <c r="I53" s="58"/>
      <c r="J53" s="15" t="s">
        <v>62</v>
      </c>
      <c r="K53" s="99">
        <f>L51/L38</f>
        <v>0.53495007132667627</v>
      </c>
      <c r="L53" s="58"/>
      <c r="M53" s="58"/>
      <c r="N53" s="58"/>
      <c r="O53" s="58"/>
      <c r="P53" s="8"/>
    </row>
    <row r="54" spans="1:36" ht="19.5" customHeight="1" x14ac:dyDescent="0.2">
      <c r="A54" s="8"/>
      <c r="B54" s="8"/>
      <c r="C54" s="8"/>
      <c r="D54" s="58"/>
      <c r="E54" s="15" t="s">
        <v>61</v>
      </c>
      <c r="F54" s="98">
        <f>D17/87.5</f>
        <v>0.34285714285714286</v>
      </c>
      <c r="G54" s="58"/>
      <c r="H54" s="58"/>
      <c r="I54" s="58"/>
      <c r="J54" s="15" t="s">
        <v>60</v>
      </c>
      <c r="K54" s="100">
        <f>(60*(L38*4))/2</f>
        <v>280.39999999999998</v>
      </c>
      <c r="L54" s="58" t="s">
        <v>59</v>
      </c>
      <c r="M54" s="58"/>
      <c r="N54" s="58"/>
      <c r="O54" s="58"/>
      <c r="P54" s="8"/>
    </row>
    <row r="55" spans="1:36" ht="19.5" customHeight="1" x14ac:dyDescent="0.2">
      <c r="A55" s="8"/>
      <c r="B55" s="8"/>
      <c r="C55" s="8"/>
      <c r="D55" s="58"/>
      <c r="E55" s="15" t="s">
        <v>58</v>
      </c>
      <c r="F55" s="98">
        <f>35/87.5</f>
        <v>0.4</v>
      </c>
      <c r="G55" s="58"/>
      <c r="H55" s="58"/>
      <c r="I55" s="58"/>
      <c r="J55" s="15" t="s">
        <v>57</v>
      </c>
      <c r="K55" s="99" t="s">
        <v>56</v>
      </c>
      <c r="L55" s="99"/>
      <c r="M55" s="98"/>
      <c r="N55" s="99">
        <v>158</v>
      </c>
      <c r="O55" s="58" t="s">
        <v>26</v>
      </c>
      <c r="P55" s="8"/>
    </row>
    <row r="56" spans="1:36" x14ac:dyDescent="0.2">
      <c r="A56" s="8"/>
      <c r="B56" s="8"/>
      <c r="C56" s="8"/>
      <c r="D56" s="8"/>
      <c r="E56" s="8"/>
      <c r="F56" s="8"/>
      <c r="G56" s="8"/>
      <c r="H56" s="8"/>
      <c r="I56" s="8"/>
      <c r="J56" s="8"/>
      <c r="K56" s="8" t="s">
        <v>55</v>
      </c>
      <c r="L56" s="8"/>
      <c r="M56" s="8"/>
      <c r="N56" s="8"/>
      <c r="O56" s="8"/>
      <c r="P56" s="8"/>
    </row>
    <row r="57" spans="1:36" x14ac:dyDescent="0.2">
      <c r="A57" s="8"/>
      <c r="B57" s="8"/>
      <c r="C57" s="8"/>
      <c r="D57" s="8"/>
      <c r="E57" s="8"/>
      <c r="F57" s="8"/>
      <c r="G57" s="8"/>
      <c r="H57" s="8"/>
      <c r="I57" s="8"/>
      <c r="J57" s="8"/>
      <c r="K57" s="8" t="s">
        <v>54</v>
      </c>
      <c r="L57" s="8"/>
      <c r="M57" s="8"/>
      <c r="N57" s="8"/>
      <c r="O57" s="8"/>
      <c r="P57" s="8"/>
    </row>
    <row r="58" spans="1:36" x14ac:dyDescent="0.2">
      <c r="A58" s="8"/>
      <c r="B58" s="8"/>
      <c r="C58" s="8"/>
      <c r="D58" s="8"/>
      <c r="E58" s="8"/>
      <c r="F58" s="8"/>
      <c r="G58" s="8"/>
      <c r="H58" s="8"/>
      <c r="I58" s="8"/>
      <c r="J58" s="8"/>
      <c r="K58" s="8">
        <f>343/(4*54.2)</f>
        <v>1.5821033210332103</v>
      </c>
      <c r="L58" s="8"/>
      <c r="M58" s="8"/>
      <c r="N58" s="8"/>
      <c r="O58" s="8"/>
      <c r="P58" s="8"/>
    </row>
    <row r="59" spans="1:36" x14ac:dyDescent="0.2">
      <c r="A59" s="8"/>
      <c r="B59" s="8"/>
      <c r="C59" s="8"/>
      <c r="D59" s="8"/>
      <c r="E59" s="8"/>
      <c r="F59" s="8"/>
      <c r="G59" s="8"/>
      <c r="H59" s="8"/>
      <c r="I59" s="8"/>
      <c r="J59" s="8"/>
      <c r="K59" s="8"/>
      <c r="L59" s="8"/>
      <c r="M59" s="8"/>
      <c r="N59" s="8"/>
      <c r="O59" s="8"/>
      <c r="P59" s="8"/>
    </row>
    <row r="60" spans="1:36" x14ac:dyDescent="0.2">
      <c r="A60" s="8"/>
      <c r="B60" s="8"/>
      <c r="C60" s="8"/>
      <c r="D60" s="8"/>
      <c r="E60" s="8"/>
      <c r="F60" s="8"/>
      <c r="G60" s="8"/>
      <c r="H60" s="8"/>
      <c r="I60" s="8"/>
      <c r="J60" s="8"/>
      <c r="K60" s="8"/>
      <c r="L60" s="8"/>
      <c r="M60" s="8"/>
      <c r="N60" s="8"/>
      <c r="O60" s="8"/>
      <c r="P60" s="8"/>
    </row>
    <row r="66" spans="28:29" x14ac:dyDescent="0.2">
      <c r="AB66" s="1" t="s">
        <v>123</v>
      </c>
      <c r="AC66" s="1" t="s">
        <v>124</v>
      </c>
    </row>
  </sheetData>
  <mergeCells count="16">
    <mergeCell ref="D9:J9"/>
    <mergeCell ref="D10:J10"/>
    <mergeCell ref="D11:J11"/>
    <mergeCell ref="D12:J12"/>
    <mergeCell ref="D6:J6"/>
    <mergeCell ref="D7:J7"/>
    <mergeCell ref="D8:J8"/>
    <mergeCell ref="K10:L10"/>
    <mergeCell ref="K11:L11"/>
    <mergeCell ref="K12:L12"/>
    <mergeCell ref="K4:L4"/>
    <mergeCell ref="K5:L5"/>
    <mergeCell ref="K6:L6"/>
    <mergeCell ref="K7:L7"/>
    <mergeCell ref="K8:L8"/>
    <mergeCell ref="K9:L9"/>
  </mergeCells>
  <pageMargins left="0.7" right="0.7" top="0.75" bottom="0.75" header="0.3" footer="0.3"/>
  <pageSetup scale="54"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Part 1</vt:lpstr>
      <vt:lpstr>Part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Alexandros Griffiths (2403677)</dc:creator>
  <cp:lastModifiedBy>Alexandros Griffiths (2403677)</cp:lastModifiedBy>
  <dcterms:created xsi:type="dcterms:W3CDTF">2025-12-07T02:36:35Z</dcterms:created>
  <dcterms:modified xsi:type="dcterms:W3CDTF">2025-12-07T21:36:33Z</dcterms:modified>
</cp:coreProperties>
</file>