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8_{2B56C18A-EDD5-44C9-A81A-E52FECA480D5}" xr6:coauthVersionLast="45" xr6:coauthVersionMax="45" xr10:uidLastSave="{00000000-0000-0000-0000-000000000000}"/>
  <bookViews>
    <workbookView xWindow="-110" yWindow="-110" windowWidth="19420" windowHeight="10420" activeTab="1" xr2:uid="{84E6B06A-CE51-431D-A4C7-FA642358BA5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2" i="2" l="1"/>
  <c r="N42" i="2"/>
  <c r="M42" i="2"/>
  <c r="L42" i="2"/>
  <c r="K42" i="2"/>
  <c r="J42" i="2"/>
  <c r="I42" i="2"/>
  <c r="H42" i="2"/>
  <c r="F42" i="2"/>
  <c r="E42" i="2"/>
  <c r="D42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G14" i="2"/>
  <c r="D11" i="2"/>
  <c r="D14" i="2" s="1"/>
  <c r="P10" i="2"/>
  <c r="P9" i="2"/>
  <c r="D49" i="2" l="1"/>
  <c r="D52" i="2" s="1"/>
  <c r="E46" i="2" s="1"/>
  <c r="E11" i="2" l="1"/>
  <c r="E14" i="2" l="1"/>
  <c r="E49" i="2" l="1"/>
  <c r="E52" i="2" s="1"/>
  <c r="F46" i="2" s="1"/>
  <c r="F11" i="2" l="1"/>
  <c r="F14" i="2" l="1"/>
  <c r="F49" i="2" l="1"/>
  <c r="F52" i="2" s="1"/>
  <c r="G46" i="2" s="1"/>
  <c r="G41" i="2" l="1"/>
  <c r="P41" i="2" l="1"/>
  <c r="P42" i="2" s="1"/>
  <c r="G42" i="2"/>
  <c r="G49" i="2" s="1"/>
  <c r="G52" i="2" s="1"/>
  <c r="H46" i="2" s="1"/>
  <c r="H11" i="2" l="1"/>
  <c r="H14" i="2" l="1"/>
  <c r="H49" i="2" l="1"/>
  <c r="H52" i="2" s="1"/>
  <c r="I46" i="2" s="1"/>
  <c r="I11" i="2" l="1"/>
  <c r="I14" i="2" l="1"/>
  <c r="I49" i="2" l="1"/>
  <c r="I52" i="2" s="1"/>
  <c r="J46" i="2" s="1"/>
  <c r="J11" i="2" l="1"/>
  <c r="J14" i="2" l="1"/>
  <c r="J49" i="2" s="1"/>
  <c r="J52" i="2" s="1"/>
  <c r="K46" i="2" s="1"/>
  <c r="K11" i="2" l="1"/>
  <c r="K14" i="2" l="1"/>
  <c r="K49" i="2" s="1"/>
  <c r="K52" i="2" s="1"/>
  <c r="L46" i="2" s="1"/>
  <c r="L11" i="2" l="1"/>
  <c r="L14" i="2" l="1"/>
  <c r="L49" i="2" s="1"/>
  <c r="L52" i="2" s="1"/>
  <c r="M46" i="2" s="1"/>
  <c r="I5" i="1"/>
  <c r="I6" i="1"/>
  <c r="I7" i="1"/>
  <c r="I8" i="1"/>
  <c r="I9" i="1"/>
  <c r="I10" i="1"/>
  <c r="I11" i="1"/>
  <c r="I12" i="1"/>
  <c r="I13" i="1"/>
  <c r="I14" i="1"/>
  <c r="I15" i="1"/>
  <c r="I4" i="1"/>
  <c r="H7" i="1"/>
  <c r="H8" i="1"/>
  <c r="H9" i="1"/>
  <c r="H10" i="1"/>
  <c r="H11" i="1"/>
  <c r="H12" i="1"/>
  <c r="H13" i="1"/>
  <c r="H14" i="1"/>
  <c r="H15" i="1"/>
  <c r="H6" i="1"/>
  <c r="H5" i="1"/>
  <c r="H4" i="1"/>
  <c r="D14" i="1"/>
  <c r="G5" i="1"/>
  <c r="G6" i="1"/>
  <c r="G7" i="1"/>
  <c r="G8" i="1"/>
  <c r="G9" i="1"/>
  <c r="G10" i="1"/>
  <c r="G11" i="1"/>
  <c r="G12" i="1"/>
  <c r="G13" i="1"/>
  <c r="G14" i="1"/>
  <c r="G15" i="1"/>
  <c r="G4" i="1"/>
  <c r="F5" i="1"/>
  <c r="F6" i="1"/>
  <c r="F7" i="1"/>
  <c r="F8" i="1"/>
  <c r="F9" i="1"/>
  <c r="F10" i="1"/>
  <c r="F11" i="1"/>
  <c r="F12" i="1"/>
  <c r="F13" i="1"/>
  <c r="F14" i="1"/>
  <c r="F15" i="1"/>
  <c r="F4" i="1"/>
  <c r="E6" i="1"/>
  <c r="E7" i="1"/>
  <c r="E8" i="1"/>
  <c r="E9" i="1"/>
  <c r="E10" i="1"/>
  <c r="E11" i="1"/>
  <c r="E12" i="1"/>
  <c r="E13" i="1"/>
  <c r="E14" i="1"/>
  <c r="E15" i="1"/>
  <c r="E5" i="1"/>
  <c r="E4" i="1"/>
  <c r="D12" i="1"/>
  <c r="D5" i="1"/>
  <c r="D6" i="1"/>
  <c r="D7" i="1"/>
  <c r="D8" i="1"/>
  <c r="D9" i="1"/>
  <c r="D10" i="1"/>
  <c r="D11" i="1"/>
  <c r="D13" i="1"/>
  <c r="D15" i="1"/>
  <c r="D4" i="1"/>
  <c r="C13" i="1"/>
  <c r="C12" i="1"/>
  <c r="C8" i="1"/>
  <c r="C9" i="1"/>
  <c r="C10" i="1"/>
  <c r="C11" i="1"/>
  <c r="C14" i="1"/>
  <c r="C15" i="1"/>
  <c r="C7" i="1"/>
  <c r="C6" i="1"/>
  <c r="C5" i="1"/>
  <c r="M11" i="2" l="1"/>
  <c r="M14" i="2" l="1"/>
  <c r="M49" i="2" s="1"/>
  <c r="M52" i="2" s="1"/>
  <c r="N46" i="2" s="1"/>
  <c r="N11" i="2" l="1"/>
  <c r="N14" i="2" l="1"/>
  <c r="N49" i="2" s="1"/>
  <c r="N52" i="2" s="1"/>
  <c r="O46" i="2" s="1"/>
  <c r="O11" i="2" l="1"/>
  <c r="O14" i="2" l="1"/>
  <c r="P11" i="2"/>
  <c r="O49" i="2" l="1"/>
  <c r="O52" i="2" s="1"/>
  <c r="P14" i="2"/>
</calcChain>
</file>

<file path=xl/sharedStrings.xml><?xml version="1.0" encoding="utf-8"?>
<sst xmlns="http://schemas.openxmlformats.org/spreadsheetml/2006/main" count="140" uniqueCount="70">
  <si>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</si>
  <si>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</si>
  <si>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</si>
  <si>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</si>
  <si>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</si>
  <si>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</si>
  <si>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</si>
  <si>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</si>
  <si>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</si>
  <si>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</si>
  <si>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</si>
  <si>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</si>
  <si>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PREDICT CARD REVENUE WORKINGS</t>
  </si>
  <si>
    <t>CASH</t>
  </si>
  <si>
    <t>CREDIT</t>
  </si>
  <si>
    <t>MONTH1</t>
  </si>
  <si>
    <t>TOTAL</t>
  </si>
  <si>
    <t>MONTH2</t>
  </si>
  <si>
    <t xml:space="preserve"> </t>
  </si>
  <si>
    <t>total month1 credi</t>
  </si>
  <si>
    <t>47%execept june</t>
  </si>
  <si>
    <t>credit</t>
  </si>
  <si>
    <t>Total payments</t>
  </si>
  <si>
    <t>Cash sales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</si>
  <si>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</si>
  <si>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</si>
  <si>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</si>
  <si>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</si>
  <si>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</si>
  <si>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</si>
  <si>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</si>
  <si>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</si>
  <si>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</si>
  <si>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</si>
  <si>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</si>
  <si>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</si>
  <si>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</si>
  <si>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</si>
  <si>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</si>
  <si>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</si>
  <si>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Interest Received</t>
  </si>
  <si>
    <t>Total Receipts</t>
  </si>
  <si>
    <t>Payments :</t>
  </si>
  <si>
    <t>Motor Vehicles</t>
  </si>
  <si>
    <t>Laundry</t>
  </si>
  <si>
    <t>Printing and stationary</t>
  </si>
  <si>
    <t>Complimentary Toiletries</t>
  </si>
  <si>
    <t>In-room beverages</t>
  </si>
  <si>
    <t>Land Purchase</t>
  </si>
  <si>
    <t>Bedding Bundles</t>
  </si>
  <si>
    <t>Kettle tray sets</t>
  </si>
  <si>
    <t>Salaried Staff</t>
  </si>
  <si>
    <t>Wage Staff</t>
  </si>
  <si>
    <t>Zero Hour Staff</t>
  </si>
  <si>
    <t>Light and Heat</t>
  </si>
  <si>
    <t xml:space="preserve">  </t>
  </si>
  <si>
    <t>Business Rates</t>
  </si>
  <si>
    <t>Marketing Costs</t>
  </si>
  <si>
    <t>Corporation Tax</t>
  </si>
  <si>
    <t>New Furniture</t>
  </si>
  <si>
    <t>Petrol and Diesel</t>
  </si>
  <si>
    <t>Fixtures and Fittings</t>
  </si>
  <si>
    <t>Building Costs</t>
  </si>
  <si>
    <t>Staff Toilets</t>
  </si>
  <si>
    <t>General Maintenance</t>
  </si>
  <si>
    <t>Deep Clean</t>
  </si>
  <si>
    <t>Overdraft Interest</t>
  </si>
  <si>
    <t>Balance b / f</t>
  </si>
  <si>
    <t>Net cashflow in month</t>
  </si>
  <si>
    <t>Balance c /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</si>
</sst>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164" formatCode="#,##0;[Red]#,##0"/>
    <numFmt numFmtId="167" formatCode="&quot;£&quot;#,##0"/>
    <numFmt numFmtId="171" formatCode="&quot;£&quot;#,##0;[Red]&quot;£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6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167" fontId="0" fillId="0" borderId="0" xfId="0" applyNumberFormat="1"/>
    <xf numFmtId="171" fontId="0" fillId="0" borderId="0" xfId="0" applyNumberFormat="1"/>
    <xf numFmtId="164" fontId="0" fillId="2" borderId="0" xfId="0" applyNumberFormat="1" applyFill="1"/>
    <xf numFmtId="0" fontId="0" fillId="3" borderId="0" xfId="0" applyFill="1"/>
    <xf numFmtId="6" fontId="0" fillId="3" borderId="0" xfId="0" applyNumberFormat="1" applyFill="1"/>
    <xf numFmtId="167" fontId="0" fillId="4" borderId="0" xfId="0" applyNumberFormat="1" applyFill="1"/>
    <xf numFmtId="3" fontId="0" fillId="5" borderId="0" xfId="0" applyNumberFormat="1" applyFill="1"/>
    <xf numFmtId="6" fontId="0" fillId="5" borderId="0" xfId="0" applyNumberFormat="1" applyFill="1"/>
    <xf numFmtId="167" fontId="0" fillId="6" borderId="0" xfId="0" applyNumberFormat="1" applyFill="1"/>
    <xf numFmtId="0" fontId="2" fillId="7" borderId="1" xfId="0" applyFont="1" applyFill="1" applyBorder="1"/>
    <xf numFmtId="0" fontId="3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8" borderId="1" xfId="0" applyFont="1" applyFill="1" applyBorder="1"/>
    <xf numFmtId="0" fontId="2" fillId="8" borderId="1" xfId="0" applyFont="1" applyFill="1" applyBorder="1"/>
    <xf numFmtId="0" fontId="2" fillId="9" borderId="1" xfId="0" applyFont="1" applyFill="1" applyBorder="1" applyAlignment="1">
      <alignment horizontal="center"/>
    </xf>
    <xf numFmtId="0" fontId="0" fillId="9" borderId="1" xfId="0" applyFill="1" applyBorder="1"/>
    <xf numFmtId="0" fontId="2" fillId="0" borderId="1" xfId="0" applyFont="1" applyBorder="1"/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/>
    <xf numFmtId="3" fontId="2" fillId="0" borderId="1" xfId="0" applyNumberFormat="1" applyFont="1" applyBorder="1" applyAlignment="1">
      <alignment horizontal="center"/>
    </xf>
    <xf numFmtId="3" fontId="3" fillId="7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A770-595E-4331-85D6-779B068A6C66}">
  <dimension ref="A1:I15"/>
  <sheetViews>
    <sheetView workbookViewId="0">
      <selection activeCell="K9" sqref="K9"/>
    </sheetView>
  </sheetViews>
  <sheetFormatPr defaultRowHeight="14.5" x14ac:dyDescent="0.35"/>
  <cols>
    <col min="3" max="3" width="11.54296875" customWidth="1"/>
    <col min="4" max="4" width="10.81640625" bestFit="1" customWidth="1"/>
    <col min="5" max="5" width="11.7265625" customWidth="1"/>
    <col min="6" max="6" width="12.26953125" bestFit="1" customWidth="1"/>
    <col min="7" max="7" width="16.6328125" customWidth="1"/>
    <col min="8" max="8" width="16.7265625" customWidth="1"/>
    <col min="9" max="9" width="19.26953125" customWidth="1"/>
  </cols>
  <sheetData>
    <row r="1" spans="1:9" x14ac:dyDescent="0.35">
      <c r="A1" s="1"/>
      <c r="C1" s="5" t="s">
        <v>12</v>
      </c>
      <c r="D1" s="5"/>
      <c r="E1" s="5"/>
      <c r="F1" s="5"/>
    </row>
    <row r="2" spans="1:9" x14ac:dyDescent="0.35">
      <c r="C2" t="s">
        <v>13</v>
      </c>
      <c r="D2" t="s">
        <v>14</v>
      </c>
      <c r="E2" t="s">
        <v>15</v>
      </c>
      <c r="H2" t="s">
        <v>17</v>
      </c>
      <c r="I2" t="s">
        <v>16</v>
      </c>
    </row>
    <row r="3" spans="1:9" x14ac:dyDescent="0.35">
      <c r="C3" s="8"/>
      <c r="D3" s="9"/>
      <c r="E3" s="3">
        <v>0.52</v>
      </c>
      <c r="F3" s="3">
        <v>-0.05</v>
      </c>
      <c r="G3" t="s">
        <v>19</v>
      </c>
      <c r="H3" s="4" t="s">
        <v>20</v>
      </c>
      <c r="I3" s="4" t="s">
        <v>21</v>
      </c>
    </row>
    <row r="4" spans="1:9" x14ac:dyDescent="0.35">
      <c r="A4" t="s">
        <v>0</v>
      </c>
      <c r="B4" s="2">
        <v>382414</v>
      </c>
      <c r="C4" s="8">
        <v>229448</v>
      </c>
      <c r="D4" s="10">
        <f>B4*40/100</f>
        <v>152965.6</v>
      </c>
      <c r="E4" s="6">
        <f>D15*52/100</f>
        <v>70907.199999999997</v>
      </c>
      <c r="F4" s="7">
        <f>E4*5/100</f>
        <v>3545.36</v>
      </c>
      <c r="G4" s="11">
        <f>E4-F4</f>
        <v>67361.84</v>
      </c>
      <c r="H4" s="12">
        <f>D14*47/100</f>
        <v>70515.039999999994</v>
      </c>
      <c r="I4" s="14">
        <f>G4+H4</f>
        <v>137876.88</v>
      </c>
    </row>
    <row r="5" spans="1:9" x14ac:dyDescent="0.35">
      <c r="A5" t="s">
        <v>1</v>
      </c>
      <c r="B5" s="2">
        <v>298218</v>
      </c>
      <c r="C5" s="8">
        <f>B5*60/100</f>
        <v>178930.8</v>
      </c>
      <c r="D5" s="10">
        <f t="shared" ref="D5:D15" si="0">B5*40/100</f>
        <v>119287.2</v>
      </c>
      <c r="E5" s="6">
        <f>D4*52/100</f>
        <v>79542.112000000008</v>
      </c>
      <c r="F5" s="7">
        <f t="shared" ref="F5:F15" si="1">E5*5/100</f>
        <v>3977.1056000000008</v>
      </c>
      <c r="G5" s="11">
        <f t="shared" ref="G5:G15" si="2">E5-F5</f>
        <v>75565.006400000013</v>
      </c>
      <c r="H5" s="12">
        <f>D15*47/100</f>
        <v>64089.2</v>
      </c>
      <c r="I5" s="14">
        <f t="shared" ref="I5:I15" si="3">G5+H5</f>
        <v>139654.20640000002</v>
      </c>
    </row>
    <row r="6" spans="1:9" x14ac:dyDescent="0.35">
      <c r="A6" t="s">
        <v>2</v>
      </c>
      <c r="B6" s="2">
        <v>291005</v>
      </c>
      <c r="C6" s="8">
        <f>B6*60/100</f>
        <v>174603</v>
      </c>
      <c r="D6" s="10">
        <f t="shared" si="0"/>
        <v>116402</v>
      </c>
      <c r="E6" s="6">
        <f t="shared" ref="E6:E15" si="4">D5*52/100</f>
        <v>62029.343999999997</v>
      </c>
      <c r="F6" s="7">
        <f t="shared" si="1"/>
        <v>3101.4671999999996</v>
      </c>
      <c r="G6" s="11">
        <f t="shared" si="2"/>
        <v>58927.876799999998</v>
      </c>
      <c r="H6" s="13">
        <f>D4*47/100</f>
        <v>71893.831999999995</v>
      </c>
      <c r="I6" s="14">
        <f t="shared" si="3"/>
        <v>130821.70879999999</v>
      </c>
    </row>
    <row r="7" spans="1:9" x14ac:dyDescent="0.35">
      <c r="A7" t="s">
        <v>3</v>
      </c>
      <c r="B7" s="2">
        <v>285111</v>
      </c>
      <c r="C7" s="8">
        <f>B7*60/100</f>
        <v>171066.6</v>
      </c>
      <c r="D7" s="10">
        <f t="shared" si="0"/>
        <v>114044.4</v>
      </c>
      <c r="E7" s="6">
        <f t="shared" si="4"/>
        <v>60529.04</v>
      </c>
      <c r="F7" s="7">
        <f t="shared" si="1"/>
        <v>3026.4520000000002</v>
      </c>
      <c r="G7" s="11">
        <f t="shared" si="2"/>
        <v>57502.588000000003</v>
      </c>
      <c r="H7" s="13">
        <f t="shared" ref="H7:H15" si="5">D5*47/100</f>
        <v>56064.983999999997</v>
      </c>
      <c r="I7" s="14">
        <f t="shared" si="3"/>
        <v>113567.572</v>
      </c>
    </row>
    <row r="8" spans="1:9" x14ac:dyDescent="0.35">
      <c r="A8" t="s">
        <v>4</v>
      </c>
      <c r="B8" s="2">
        <v>325600</v>
      </c>
      <c r="C8" s="8">
        <f t="shared" ref="C8:C15" si="6">B8*60/100</f>
        <v>195360</v>
      </c>
      <c r="D8" s="10">
        <f t="shared" si="0"/>
        <v>130240</v>
      </c>
      <c r="E8" s="6">
        <f t="shared" si="4"/>
        <v>59303.087999999996</v>
      </c>
      <c r="F8" s="7">
        <f t="shared" si="1"/>
        <v>2965.1543999999999</v>
      </c>
      <c r="G8" s="11">
        <f t="shared" si="2"/>
        <v>56337.933599999997</v>
      </c>
      <c r="H8" s="13">
        <f t="shared" si="5"/>
        <v>54708.94</v>
      </c>
      <c r="I8" s="14">
        <f t="shared" si="3"/>
        <v>111046.87359999999</v>
      </c>
    </row>
    <row r="9" spans="1:9" x14ac:dyDescent="0.35">
      <c r="A9" t="s">
        <v>5</v>
      </c>
      <c r="B9" s="2">
        <v>380450</v>
      </c>
      <c r="C9" s="8">
        <f t="shared" si="6"/>
        <v>228270</v>
      </c>
      <c r="D9" s="10">
        <f t="shared" si="0"/>
        <v>152180</v>
      </c>
      <c r="E9" s="6">
        <f t="shared" si="4"/>
        <v>67724.800000000003</v>
      </c>
      <c r="F9" s="7">
        <f t="shared" si="1"/>
        <v>3386.24</v>
      </c>
      <c r="G9" s="11">
        <f t="shared" si="2"/>
        <v>64338.560000000005</v>
      </c>
      <c r="H9" s="13">
        <f t="shared" si="5"/>
        <v>53600.867999999995</v>
      </c>
      <c r="I9" s="14">
        <f t="shared" si="3"/>
        <v>117939.428</v>
      </c>
    </row>
    <row r="10" spans="1:9" x14ac:dyDescent="0.35">
      <c r="A10" t="s">
        <v>6</v>
      </c>
      <c r="B10" s="2">
        <v>400600</v>
      </c>
      <c r="C10" s="8">
        <f t="shared" si="6"/>
        <v>240360</v>
      </c>
      <c r="D10" s="10">
        <f t="shared" si="0"/>
        <v>160240</v>
      </c>
      <c r="E10" s="6">
        <f t="shared" si="4"/>
        <v>79133.600000000006</v>
      </c>
      <c r="F10" s="7">
        <f t="shared" si="1"/>
        <v>3956.68</v>
      </c>
      <c r="G10" s="11">
        <f t="shared" si="2"/>
        <v>75176.920000000013</v>
      </c>
      <c r="H10" s="13">
        <f t="shared" si="5"/>
        <v>61212.800000000003</v>
      </c>
      <c r="I10" s="14">
        <f t="shared" si="3"/>
        <v>136389.72000000003</v>
      </c>
    </row>
    <row r="11" spans="1:9" x14ac:dyDescent="0.35">
      <c r="A11" t="s">
        <v>7</v>
      </c>
      <c r="B11" s="2">
        <v>480750</v>
      </c>
      <c r="C11" s="8">
        <f t="shared" si="6"/>
        <v>288450</v>
      </c>
      <c r="D11" s="10">
        <f t="shared" si="0"/>
        <v>192300</v>
      </c>
      <c r="E11" s="6">
        <f t="shared" si="4"/>
        <v>83324.800000000003</v>
      </c>
      <c r="F11" s="7">
        <f t="shared" si="1"/>
        <v>4166.24</v>
      </c>
      <c r="G11" s="11">
        <f t="shared" si="2"/>
        <v>79158.559999999998</v>
      </c>
      <c r="H11" s="13">
        <f t="shared" si="5"/>
        <v>71524.600000000006</v>
      </c>
      <c r="I11" s="14">
        <f t="shared" si="3"/>
        <v>150683.16</v>
      </c>
    </row>
    <row r="12" spans="1:9" x14ac:dyDescent="0.35">
      <c r="A12" t="s">
        <v>8</v>
      </c>
      <c r="B12" s="2">
        <v>520180</v>
      </c>
      <c r="C12" s="8">
        <f>B12*40/100</f>
        <v>208072</v>
      </c>
      <c r="D12" s="10">
        <f>B12*60/100</f>
        <v>312108</v>
      </c>
      <c r="E12" s="6">
        <f t="shared" si="4"/>
        <v>99996</v>
      </c>
      <c r="F12" s="7">
        <f t="shared" si="1"/>
        <v>4999.8</v>
      </c>
      <c r="G12" s="11">
        <f t="shared" si="2"/>
        <v>94996.2</v>
      </c>
      <c r="H12" s="13">
        <f t="shared" si="5"/>
        <v>75312.800000000003</v>
      </c>
      <c r="I12" s="14">
        <f t="shared" si="3"/>
        <v>170309</v>
      </c>
    </row>
    <row r="13" spans="1:9" x14ac:dyDescent="0.35">
      <c r="A13" t="s">
        <v>9</v>
      </c>
      <c r="B13" s="2">
        <v>400800</v>
      </c>
      <c r="C13" s="8">
        <f>B13*60/100</f>
        <v>240480</v>
      </c>
      <c r="D13" s="10">
        <f t="shared" si="0"/>
        <v>160320</v>
      </c>
      <c r="E13" s="6">
        <f t="shared" si="4"/>
        <v>162296.16</v>
      </c>
      <c r="F13" s="7">
        <f t="shared" si="1"/>
        <v>8114.8080000000009</v>
      </c>
      <c r="G13" s="11">
        <f t="shared" si="2"/>
        <v>154181.35200000001</v>
      </c>
      <c r="H13" s="13">
        <f t="shared" si="5"/>
        <v>90381</v>
      </c>
      <c r="I13" s="14">
        <f t="shared" si="3"/>
        <v>244562.35200000001</v>
      </c>
    </row>
    <row r="14" spans="1:9" x14ac:dyDescent="0.35">
      <c r="A14" t="s">
        <v>10</v>
      </c>
      <c r="B14" s="2">
        <v>375080</v>
      </c>
      <c r="C14" s="8">
        <f t="shared" si="6"/>
        <v>225048</v>
      </c>
      <c r="D14" s="10">
        <f>B14*40/100</f>
        <v>150032</v>
      </c>
      <c r="E14" s="6">
        <f t="shared" si="4"/>
        <v>83366.399999999994</v>
      </c>
      <c r="F14" s="7">
        <f t="shared" si="1"/>
        <v>4168.32</v>
      </c>
      <c r="G14" s="11">
        <f t="shared" si="2"/>
        <v>79198.079999999987</v>
      </c>
      <c r="H14" s="13">
        <f t="shared" si="5"/>
        <v>146690.76</v>
      </c>
      <c r="I14" s="14">
        <f t="shared" si="3"/>
        <v>225888.84</v>
      </c>
    </row>
    <row r="15" spans="1:9" x14ac:dyDescent="0.35">
      <c r="A15" t="s">
        <v>11</v>
      </c>
      <c r="B15" s="2">
        <v>340900</v>
      </c>
      <c r="C15" s="8">
        <f t="shared" si="6"/>
        <v>204540</v>
      </c>
      <c r="D15" s="10">
        <f t="shared" si="0"/>
        <v>136360</v>
      </c>
      <c r="E15" s="6">
        <f t="shared" si="4"/>
        <v>78016.639999999999</v>
      </c>
      <c r="F15" s="7">
        <f t="shared" si="1"/>
        <v>3900.8320000000003</v>
      </c>
      <c r="G15" s="11">
        <f t="shared" si="2"/>
        <v>74115.808000000005</v>
      </c>
      <c r="H15" s="13">
        <f t="shared" si="5"/>
        <v>75350.399999999994</v>
      </c>
      <c r="I15" s="14">
        <f t="shared" si="3"/>
        <v>149466.20799999998</v>
      </c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3AFBD-26B0-4B66-AB64-6686CB98B2E3}">
  <dimension ref="A3:P54"/>
  <sheetViews>
    <sheetView tabSelected="1" workbookViewId="0">
      <selection activeCell="P31" sqref="P31"/>
    </sheetView>
  </sheetViews>
  <sheetFormatPr defaultRowHeight="14.5" x14ac:dyDescent="0.35"/>
  <cols>
    <col min="1" max="1" width="14.453125" customWidth="1"/>
    <col min="3" max="4" width="8.7265625" customWidth="1"/>
    <col min="10" max="10" width="8.7265625" customWidth="1"/>
  </cols>
  <sheetData>
    <row r="3" spans="1:16" x14ac:dyDescent="0.35">
      <c r="A3" s="15"/>
      <c r="B3" s="15"/>
      <c r="C3" s="15"/>
      <c r="D3" s="16" t="s">
        <v>24</v>
      </c>
      <c r="E3" s="16" t="s">
        <v>25</v>
      </c>
      <c r="F3" s="16" t="s">
        <v>26</v>
      </c>
      <c r="G3" s="16" t="s">
        <v>27</v>
      </c>
      <c r="H3" s="16" t="s">
        <v>28</v>
      </c>
      <c r="I3" s="16" t="s">
        <v>29</v>
      </c>
      <c r="J3" s="16" t="s">
        <v>30</v>
      </c>
      <c r="K3" s="16" t="s">
        <v>31</v>
      </c>
      <c r="L3" s="16" t="s">
        <v>32</v>
      </c>
      <c r="M3" s="16" t="s">
        <v>33</v>
      </c>
      <c r="N3" s="16" t="s">
        <v>34</v>
      </c>
      <c r="O3" s="16" t="s">
        <v>35</v>
      </c>
      <c r="P3" s="16" t="s">
        <v>36</v>
      </c>
    </row>
    <row r="4" spans="1:16" x14ac:dyDescent="0.35">
      <c r="A4" s="15"/>
      <c r="B4" s="15"/>
      <c r="C4" s="15"/>
      <c r="D4" s="16" t="s">
        <v>37</v>
      </c>
      <c r="E4" s="16" t="s">
        <v>37</v>
      </c>
      <c r="F4" s="16" t="s">
        <v>37</v>
      </c>
      <c r="G4" s="16" t="s">
        <v>37</v>
      </c>
      <c r="H4" s="16" t="s">
        <v>37</v>
      </c>
      <c r="I4" s="16" t="s">
        <v>37</v>
      </c>
      <c r="J4" s="16" t="s">
        <v>37</v>
      </c>
      <c r="K4" s="16" t="s">
        <v>37</v>
      </c>
      <c r="L4" s="16" t="s">
        <v>37</v>
      </c>
      <c r="M4" s="16" t="s">
        <v>37</v>
      </c>
      <c r="N4" s="16" t="s">
        <v>37</v>
      </c>
      <c r="O4" s="16" t="s">
        <v>37</v>
      </c>
      <c r="P4" s="16" t="s">
        <v>37</v>
      </c>
    </row>
    <row r="5" spans="1:16" x14ac:dyDescent="0.35">
      <c r="A5" s="15"/>
      <c r="B5" s="15"/>
      <c r="C5" s="15"/>
      <c r="D5" s="17"/>
      <c r="E5" s="17"/>
      <c r="F5" s="17"/>
      <c r="G5" s="17"/>
      <c r="H5" s="17"/>
      <c r="I5" s="17"/>
      <c r="J5" s="18"/>
      <c r="K5" s="18"/>
      <c r="L5" s="18"/>
      <c r="M5" s="18"/>
      <c r="N5" s="18"/>
      <c r="O5" s="18"/>
      <c r="P5" s="18"/>
    </row>
    <row r="6" spans="1:16" x14ac:dyDescent="0.35">
      <c r="A6" s="15"/>
      <c r="B6" s="15"/>
      <c r="C6" s="15"/>
      <c r="D6" s="17"/>
      <c r="E6" s="17"/>
      <c r="F6" s="17"/>
      <c r="G6" s="17"/>
      <c r="H6" s="17"/>
      <c r="I6" s="17"/>
      <c r="J6" s="18"/>
      <c r="K6" s="18"/>
      <c r="L6" s="18"/>
      <c r="M6" s="18"/>
      <c r="N6" s="18"/>
      <c r="O6" s="18"/>
      <c r="P6" s="18"/>
    </row>
    <row r="7" spans="1:16" x14ac:dyDescent="0.35">
      <c r="A7" s="19" t="s">
        <v>38</v>
      </c>
      <c r="B7" s="20"/>
      <c r="C7" s="20"/>
      <c r="D7" s="21"/>
      <c r="E7" s="21"/>
      <c r="F7" s="21"/>
      <c r="G7" s="21"/>
      <c r="H7" s="21"/>
      <c r="I7" s="21"/>
      <c r="J7" s="22"/>
      <c r="K7" s="22"/>
      <c r="L7" s="22"/>
      <c r="M7" s="22"/>
      <c r="N7" s="22"/>
      <c r="O7" s="22"/>
      <c r="P7" s="22"/>
    </row>
    <row r="8" spans="1:16" x14ac:dyDescent="0.35">
      <c r="A8" s="15"/>
      <c r="B8" s="15"/>
      <c r="C8" s="15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</row>
    <row r="9" spans="1:16" x14ac:dyDescent="0.35">
      <c r="A9" s="15" t="s">
        <v>39</v>
      </c>
      <c r="B9" s="15"/>
      <c r="C9" s="15"/>
      <c r="D9" s="23">
        <v>137877</v>
      </c>
      <c r="E9" s="23">
        <v>139654</v>
      </c>
      <c r="F9" s="23">
        <v>130822</v>
      </c>
      <c r="G9" s="23">
        <v>113568</v>
      </c>
      <c r="H9" s="23">
        <v>111047</v>
      </c>
      <c r="I9" s="23">
        <v>117939</v>
      </c>
      <c r="J9" s="23">
        <v>136390</v>
      </c>
      <c r="K9" s="23">
        <v>150683</v>
      </c>
      <c r="L9" s="23">
        <v>170309</v>
      </c>
      <c r="M9" s="23">
        <v>244562</v>
      </c>
      <c r="N9" s="23">
        <v>225889</v>
      </c>
      <c r="O9" s="23">
        <v>149466</v>
      </c>
      <c r="P9" s="18">
        <f>SUM(D9:O9)</f>
        <v>1828206</v>
      </c>
    </row>
    <row r="10" spans="1:16" x14ac:dyDescent="0.35">
      <c r="A10" s="15" t="s">
        <v>23</v>
      </c>
      <c r="B10" s="15"/>
      <c r="C10" s="15"/>
      <c r="D10" s="23">
        <v>229448</v>
      </c>
      <c r="E10" s="23">
        <v>178931</v>
      </c>
      <c r="F10" s="23">
        <v>174603</v>
      </c>
      <c r="G10" s="23">
        <v>171067</v>
      </c>
      <c r="H10" s="23">
        <v>195360</v>
      </c>
      <c r="I10" s="23">
        <v>228270</v>
      </c>
      <c r="J10" s="23">
        <v>240360</v>
      </c>
      <c r="K10" s="23">
        <v>288450</v>
      </c>
      <c r="L10" s="23">
        <v>208072</v>
      </c>
      <c r="M10" s="23">
        <v>240480</v>
      </c>
      <c r="N10" s="23">
        <v>225048</v>
      </c>
      <c r="O10" s="23">
        <v>204540</v>
      </c>
      <c r="P10" s="18">
        <f>SUM(D10:O10)</f>
        <v>2584629</v>
      </c>
    </row>
    <row r="11" spans="1:16" x14ac:dyDescent="0.35">
      <c r="A11" s="15" t="s">
        <v>40</v>
      </c>
      <c r="B11" s="15"/>
      <c r="C11" s="15"/>
      <c r="D11" s="23">
        <f>D46*0.026</f>
        <v>8268</v>
      </c>
      <c r="E11" s="23">
        <f t="shared" ref="E11:F11" si="0">E46*0.026</f>
        <v>13501.201999999999</v>
      </c>
      <c r="F11" s="23">
        <f t="shared" si="0"/>
        <v>15365.927252000001</v>
      </c>
      <c r="G11" s="23">
        <v>0</v>
      </c>
      <c r="H11" s="23">
        <f>H46*0.026</f>
        <v>2375.7009314640168</v>
      </c>
      <c r="I11" s="23">
        <f t="shared" ref="I11:O11" si="1">I46*0.026</f>
        <v>5993.7751556820813</v>
      </c>
      <c r="J11" s="23">
        <f t="shared" si="1"/>
        <v>11913.631309729815</v>
      </c>
      <c r="K11" s="23">
        <f t="shared" si="1"/>
        <v>18911.46972378279</v>
      </c>
      <c r="L11" s="23">
        <f t="shared" si="1"/>
        <v>24803.809936601137</v>
      </c>
      <c r="M11" s="23">
        <f t="shared" si="1"/>
        <v>28234.99899495277</v>
      </c>
      <c r="N11" s="23">
        <f t="shared" si="1"/>
        <v>34774.024968821541</v>
      </c>
      <c r="O11" s="23">
        <f t="shared" si="1"/>
        <v>39686.595618010899</v>
      </c>
      <c r="P11" s="23">
        <f>SUM(D11+E11+F11+G11+H11+I11+J11+K11+L11+M11+N11+O11)</f>
        <v>203829.13589104504</v>
      </c>
    </row>
    <row r="12" spans="1:16" x14ac:dyDescent="0.35">
      <c r="A12" s="15" t="s">
        <v>18</v>
      </c>
      <c r="B12" s="15"/>
      <c r="C12" s="15"/>
      <c r="D12" s="23"/>
      <c r="E12" s="23"/>
      <c r="F12" s="23"/>
      <c r="G12" s="23"/>
      <c r="H12" s="23"/>
      <c r="I12" s="23"/>
      <c r="J12" s="18"/>
      <c r="K12" s="18"/>
      <c r="L12" s="18"/>
      <c r="M12" s="18"/>
      <c r="N12" s="18"/>
      <c r="O12" s="18"/>
      <c r="P12" s="18"/>
    </row>
    <row r="13" spans="1:16" x14ac:dyDescent="0.35">
      <c r="A13" s="15"/>
      <c r="B13" s="15"/>
      <c r="C13" s="15"/>
      <c r="D13" s="17"/>
      <c r="E13" s="17"/>
      <c r="F13" s="17"/>
      <c r="G13" s="17"/>
      <c r="H13" s="17"/>
      <c r="I13" s="17"/>
      <c r="J13" s="18"/>
      <c r="K13" s="18"/>
      <c r="L13" s="18"/>
      <c r="M13" s="18"/>
      <c r="N13" s="18"/>
      <c r="O13" s="18"/>
      <c r="P13" s="18"/>
    </row>
    <row r="14" spans="1:16" x14ac:dyDescent="0.35">
      <c r="A14" s="19" t="s">
        <v>41</v>
      </c>
      <c r="B14" s="19"/>
      <c r="C14" s="19"/>
      <c r="D14" s="24">
        <f>SUM(D9:D13)</f>
        <v>375593</v>
      </c>
      <c r="E14" s="24">
        <f t="shared" ref="E14:O14" si="2">SUM(E9:E13)</f>
        <v>332086.20199999999</v>
      </c>
      <c r="F14" s="24">
        <f t="shared" si="2"/>
        <v>320790.92725200002</v>
      </c>
      <c r="G14" s="24">
        <f t="shared" si="2"/>
        <v>284635</v>
      </c>
      <c r="H14" s="24">
        <f t="shared" si="2"/>
        <v>308782.70093146403</v>
      </c>
      <c r="I14" s="24">
        <f t="shared" si="2"/>
        <v>352202.77515568206</v>
      </c>
      <c r="J14" s="24">
        <f t="shared" si="2"/>
        <v>388663.63130972983</v>
      </c>
      <c r="K14" s="24">
        <f t="shared" si="2"/>
        <v>458044.46972378279</v>
      </c>
      <c r="L14" s="24">
        <f t="shared" si="2"/>
        <v>403184.80993660114</v>
      </c>
      <c r="M14" s="24">
        <f t="shared" si="2"/>
        <v>513276.99899495277</v>
      </c>
      <c r="N14" s="24">
        <f t="shared" si="2"/>
        <v>485711.02496882156</v>
      </c>
      <c r="O14" s="24">
        <f t="shared" si="2"/>
        <v>393692.59561801091</v>
      </c>
      <c r="P14" s="25">
        <f>SUM(D14:O14)</f>
        <v>4616664.1358910454</v>
      </c>
    </row>
    <row r="15" spans="1:16" x14ac:dyDescent="0.35">
      <c r="A15" s="15"/>
      <c r="B15" s="15"/>
      <c r="C15" s="15"/>
      <c r="D15" s="17"/>
      <c r="E15" s="17"/>
      <c r="F15" s="17"/>
      <c r="G15" s="17"/>
      <c r="H15" s="17"/>
      <c r="I15" s="17"/>
      <c r="J15" s="18"/>
      <c r="K15" s="18"/>
      <c r="L15" s="18"/>
      <c r="M15" s="18"/>
      <c r="N15" s="18"/>
      <c r="O15" s="18"/>
      <c r="P15" s="18"/>
    </row>
    <row r="16" spans="1:16" x14ac:dyDescent="0.35">
      <c r="A16" s="15"/>
      <c r="B16" s="15"/>
      <c r="C16" s="15"/>
      <c r="D16" s="17"/>
      <c r="E16" s="17"/>
      <c r="F16" s="17"/>
      <c r="G16" s="17"/>
      <c r="H16" s="17"/>
      <c r="I16" s="17"/>
      <c r="J16" s="18"/>
      <c r="K16" s="18"/>
      <c r="L16" s="18"/>
      <c r="M16" s="18"/>
      <c r="N16" s="18"/>
      <c r="O16" s="18"/>
      <c r="P16" s="18"/>
    </row>
    <row r="17" spans="1:16" x14ac:dyDescent="0.35">
      <c r="A17" s="15"/>
      <c r="B17" s="15"/>
      <c r="C17" s="15"/>
      <c r="D17" s="17"/>
      <c r="E17" s="17"/>
      <c r="F17" s="17"/>
      <c r="G17" s="17"/>
      <c r="H17" s="17"/>
      <c r="I17" s="17"/>
      <c r="J17" s="18"/>
      <c r="K17" s="18"/>
      <c r="L17" s="18"/>
      <c r="M17" s="18"/>
      <c r="N17" s="18"/>
      <c r="O17" s="18"/>
      <c r="P17" s="18"/>
    </row>
    <row r="18" spans="1:16" x14ac:dyDescent="0.35">
      <c r="A18" s="19" t="s">
        <v>42</v>
      </c>
      <c r="B18" s="20"/>
      <c r="C18" s="20"/>
      <c r="D18" s="21"/>
      <c r="E18" s="21"/>
      <c r="F18" s="21"/>
      <c r="G18" s="21"/>
      <c r="H18" s="21"/>
      <c r="I18" s="21"/>
      <c r="J18" s="22"/>
      <c r="K18" s="22"/>
      <c r="L18" s="22"/>
      <c r="M18" s="22"/>
      <c r="N18" s="22"/>
      <c r="O18" s="22"/>
      <c r="P18" s="22"/>
    </row>
    <row r="19" spans="1:16" x14ac:dyDescent="0.35">
      <c r="A19" s="15" t="s">
        <v>43</v>
      </c>
      <c r="B19" s="15"/>
      <c r="C19" s="15"/>
      <c r="D19" s="17"/>
      <c r="E19" s="17"/>
      <c r="F19" s="17"/>
      <c r="G19" s="17">
        <v>30000</v>
      </c>
      <c r="H19" s="17"/>
      <c r="I19" s="17"/>
      <c r="J19" s="18"/>
      <c r="K19" s="18"/>
      <c r="L19" s="18"/>
      <c r="M19" s="18"/>
      <c r="N19" s="18"/>
      <c r="O19" s="18"/>
      <c r="P19" s="18">
        <f>SUM(D19:O19)</f>
        <v>30000</v>
      </c>
    </row>
    <row r="20" spans="1:16" x14ac:dyDescent="0.35">
      <c r="A20" s="15" t="s">
        <v>44</v>
      </c>
      <c r="B20" s="15"/>
      <c r="C20" s="15"/>
      <c r="D20" s="23"/>
      <c r="E20" s="23">
        <v>18750</v>
      </c>
      <c r="F20" s="23" t="s">
        <v>18</v>
      </c>
      <c r="G20" s="23"/>
      <c r="H20" s="23">
        <v>18750</v>
      </c>
      <c r="I20" s="23"/>
      <c r="J20" s="18"/>
      <c r="K20" s="23">
        <v>18750</v>
      </c>
      <c r="L20" s="18"/>
      <c r="M20" s="18"/>
      <c r="N20" s="23">
        <v>18750</v>
      </c>
      <c r="O20" s="18"/>
      <c r="P20" s="18">
        <f t="shared" ref="P20:P40" si="3">SUM(D20:O20)</f>
        <v>75000</v>
      </c>
    </row>
    <row r="21" spans="1:16" x14ac:dyDescent="0.35">
      <c r="A21" s="15" t="s">
        <v>45</v>
      </c>
      <c r="B21" s="15"/>
      <c r="C21" s="15"/>
      <c r="D21" s="23">
        <v>5800</v>
      </c>
      <c r="E21" s="23">
        <v>4000</v>
      </c>
      <c r="F21" s="23">
        <v>4000</v>
      </c>
      <c r="G21" s="23">
        <v>4000</v>
      </c>
      <c r="H21" s="23">
        <v>5800</v>
      </c>
      <c r="I21" s="23">
        <v>4000</v>
      </c>
      <c r="J21" s="23">
        <v>4000</v>
      </c>
      <c r="K21" s="23">
        <v>5800</v>
      </c>
      <c r="L21" s="23">
        <v>4000</v>
      </c>
      <c r="M21" s="23">
        <v>4000</v>
      </c>
      <c r="N21" s="23">
        <v>5800</v>
      </c>
      <c r="O21" s="23">
        <v>4000</v>
      </c>
      <c r="P21" s="18">
        <f t="shared" si="3"/>
        <v>55200</v>
      </c>
    </row>
    <row r="22" spans="1:16" x14ac:dyDescent="0.35">
      <c r="A22" s="15" t="s">
        <v>46</v>
      </c>
      <c r="B22" s="15"/>
      <c r="C22" s="15"/>
      <c r="D22" s="23"/>
      <c r="E22" s="23">
        <v>98000</v>
      </c>
      <c r="F22" s="23" t="s">
        <v>18</v>
      </c>
      <c r="G22" s="23" t="s">
        <v>18</v>
      </c>
      <c r="H22" s="23" t="s">
        <v>18</v>
      </c>
      <c r="I22" s="23" t="s">
        <v>18</v>
      </c>
      <c r="J22" s="23" t="s">
        <v>18</v>
      </c>
      <c r="K22" s="23" t="s">
        <v>18</v>
      </c>
      <c r="L22" s="23" t="s">
        <v>18</v>
      </c>
      <c r="M22" s="18" t="s">
        <v>18</v>
      </c>
      <c r="N22" s="18" t="s">
        <v>18</v>
      </c>
      <c r="O22" s="18" t="s">
        <v>18</v>
      </c>
      <c r="P22" s="18">
        <f t="shared" si="3"/>
        <v>98000</v>
      </c>
    </row>
    <row r="23" spans="1:16" x14ac:dyDescent="0.35">
      <c r="A23" s="15" t="s">
        <v>47</v>
      </c>
      <c r="B23" s="15"/>
      <c r="C23" s="15"/>
      <c r="D23" s="23">
        <v>5000</v>
      </c>
      <c r="E23" s="23">
        <v>4100</v>
      </c>
      <c r="F23" s="23">
        <v>4100</v>
      </c>
      <c r="G23" s="23">
        <v>4100</v>
      </c>
      <c r="H23" s="23">
        <v>5000</v>
      </c>
      <c r="I23" s="23">
        <v>5000</v>
      </c>
      <c r="J23" s="23">
        <v>5000</v>
      </c>
      <c r="K23" s="23">
        <v>5000</v>
      </c>
      <c r="L23" s="23">
        <v>5000</v>
      </c>
      <c r="M23" s="23">
        <v>5000</v>
      </c>
      <c r="N23" s="23">
        <v>5000</v>
      </c>
      <c r="O23" s="23">
        <v>5000</v>
      </c>
      <c r="P23" s="18">
        <f t="shared" si="3"/>
        <v>57300</v>
      </c>
    </row>
    <row r="24" spans="1:16" x14ac:dyDescent="0.35">
      <c r="A24" s="15" t="s">
        <v>48</v>
      </c>
      <c r="B24" s="15"/>
      <c r="C24" s="15"/>
      <c r="D24" s="23">
        <v>28000</v>
      </c>
      <c r="E24" s="23" t="s">
        <v>18</v>
      </c>
      <c r="F24" s="23" t="s">
        <v>18</v>
      </c>
      <c r="G24" s="23" t="s">
        <v>18</v>
      </c>
      <c r="H24" s="23">
        <v>52000</v>
      </c>
      <c r="I24" s="23" t="s">
        <v>18</v>
      </c>
      <c r="J24" s="18" t="s">
        <v>18</v>
      </c>
      <c r="K24" s="18" t="s">
        <v>18</v>
      </c>
      <c r="L24" s="18" t="s">
        <v>18</v>
      </c>
      <c r="M24" s="18" t="s">
        <v>18</v>
      </c>
      <c r="N24" s="18" t="s">
        <v>18</v>
      </c>
      <c r="O24" s="18" t="s">
        <v>18</v>
      </c>
      <c r="P24" s="18">
        <f t="shared" si="3"/>
        <v>80000</v>
      </c>
    </row>
    <row r="25" spans="1:16" x14ac:dyDescent="0.35">
      <c r="A25" s="15" t="s">
        <v>49</v>
      </c>
      <c r="B25" s="15"/>
      <c r="C25" s="15"/>
      <c r="D25" s="23" t="s">
        <v>18</v>
      </c>
      <c r="E25" s="23" t="s">
        <v>18</v>
      </c>
      <c r="F25" s="23"/>
      <c r="G25" s="23" t="s">
        <v>18</v>
      </c>
      <c r="H25" s="23">
        <v>2560</v>
      </c>
      <c r="I25" s="23" t="s">
        <v>18</v>
      </c>
      <c r="J25" s="23" t="s">
        <v>18</v>
      </c>
      <c r="K25" s="23"/>
      <c r="L25" s="23" t="s">
        <v>18</v>
      </c>
      <c r="M25" s="23">
        <v>2560</v>
      </c>
      <c r="N25" s="23" t="s">
        <v>18</v>
      </c>
      <c r="O25" s="23" t="s">
        <v>18</v>
      </c>
      <c r="P25" s="18">
        <f t="shared" si="3"/>
        <v>5120</v>
      </c>
    </row>
    <row r="26" spans="1:16" x14ac:dyDescent="0.35">
      <c r="A26" s="15" t="s">
        <v>50</v>
      </c>
      <c r="B26" s="15"/>
      <c r="C26" s="15"/>
      <c r="D26" s="23" t="s">
        <v>18</v>
      </c>
      <c r="E26" s="23" t="s">
        <v>18</v>
      </c>
      <c r="F26" s="23" t="s">
        <v>18</v>
      </c>
      <c r="G26" s="23" t="s">
        <v>18</v>
      </c>
      <c r="H26" s="23" t="s">
        <v>18</v>
      </c>
      <c r="I26" s="23" t="s">
        <v>18</v>
      </c>
      <c r="J26" s="23" t="s">
        <v>18</v>
      </c>
      <c r="K26" s="23">
        <v>7150</v>
      </c>
      <c r="L26" s="23" t="s">
        <v>18</v>
      </c>
      <c r="M26" s="23" t="s">
        <v>18</v>
      </c>
      <c r="N26" s="23" t="s">
        <v>18</v>
      </c>
      <c r="O26" s="23" t="s">
        <v>18</v>
      </c>
      <c r="P26" s="18">
        <f t="shared" si="3"/>
        <v>7150</v>
      </c>
    </row>
    <row r="27" spans="1:16" x14ac:dyDescent="0.35">
      <c r="A27" s="15" t="s">
        <v>51</v>
      </c>
      <c r="B27" s="15"/>
      <c r="C27" s="15"/>
      <c r="D27" s="23">
        <v>26666</v>
      </c>
      <c r="E27" s="23">
        <v>26666</v>
      </c>
      <c r="F27" s="23">
        <v>26666</v>
      </c>
      <c r="G27" s="23">
        <v>26666</v>
      </c>
      <c r="H27" s="23">
        <v>26666</v>
      </c>
      <c r="I27" s="23">
        <v>26666</v>
      </c>
      <c r="J27" s="23">
        <v>26666</v>
      </c>
      <c r="K27" s="23">
        <v>26666</v>
      </c>
      <c r="L27" s="23">
        <v>26666</v>
      </c>
      <c r="M27" s="23">
        <v>26666</v>
      </c>
      <c r="N27" s="23">
        <v>26666</v>
      </c>
      <c r="O27" s="23">
        <v>26666</v>
      </c>
      <c r="P27" s="18">
        <f t="shared" si="3"/>
        <v>319992</v>
      </c>
    </row>
    <row r="28" spans="1:16" x14ac:dyDescent="0.35">
      <c r="A28" s="15" t="s">
        <v>52</v>
      </c>
      <c r="B28" s="15"/>
      <c r="C28" s="15"/>
      <c r="D28" s="23">
        <v>40000</v>
      </c>
      <c r="E28" s="23">
        <v>40000</v>
      </c>
      <c r="F28" s="23">
        <v>40000</v>
      </c>
      <c r="G28" s="23">
        <v>40000</v>
      </c>
      <c r="H28" s="23">
        <v>40000</v>
      </c>
      <c r="I28" s="23">
        <v>40000</v>
      </c>
      <c r="J28" s="23">
        <v>40000</v>
      </c>
      <c r="K28" s="23">
        <v>40000</v>
      </c>
      <c r="L28" s="23">
        <v>40000</v>
      </c>
      <c r="M28" s="23">
        <v>40000</v>
      </c>
      <c r="N28" s="23">
        <v>40000</v>
      </c>
      <c r="O28" s="23">
        <v>40000</v>
      </c>
      <c r="P28" s="18">
        <f t="shared" si="3"/>
        <v>480000</v>
      </c>
    </row>
    <row r="29" spans="1:16" x14ac:dyDescent="0.35">
      <c r="A29" s="15" t="s">
        <v>53</v>
      </c>
      <c r="B29" s="15"/>
      <c r="C29" s="15"/>
      <c r="D29" s="23">
        <v>5500</v>
      </c>
      <c r="E29" s="23">
        <v>5500</v>
      </c>
      <c r="F29" s="23">
        <v>5500</v>
      </c>
      <c r="G29" s="23">
        <v>5500</v>
      </c>
      <c r="H29" s="23">
        <v>5500</v>
      </c>
      <c r="I29" s="23">
        <v>5500</v>
      </c>
      <c r="J29" s="23">
        <v>5500</v>
      </c>
      <c r="K29" s="23">
        <v>5500</v>
      </c>
      <c r="L29" s="23">
        <v>5500</v>
      </c>
      <c r="M29" s="23">
        <v>5500</v>
      </c>
      <c r="N29" s="23">
        <v>5500</v>
      </c>
      <c r="O29" s="23">
        <v>5500</v>
      </c>
      <c r="P29" s="18">
        <f t="shared" si="3"/>
        <v>66000</v>
      </c>
    </row>
    <row r="30" spans="1:16" x14ac:dyDescent="0.35">
      <c r="A30" s="15" t="s">
        <v>54</v>
      </c>
      <c r="B30" s="15"/>
      <c r="C30" s="15"/>
      <c r="D30" s="23" t="s">
        <v>18</v>
      </c>
      <c r="E30" s="23" t="s">
        <v>18</v>
      </c>
      <c r="F30" s="23">
        <v>30000</v>
      </c>
      <c r="G30" s="23" t="s">
        <v>55</v>
      </c>
      <c r="H30" s="23" t="s">
        <v>18</v>
      </c>
      <c r="I30" s="23">
        <v>30000</v>
      </c>
      <c r="J30" s="23" t="s">
        <v>18</v>
      </c>
      <c r="K30" s="23" t="s">
        <v>18</v>
      </c>
      <c r="L30" s="23">
        <v>30000</v>
      </c>
      <c r="M30" s="23" t="s">
        <v>18</v>
      </c>
      <c r="N30" s="23" t="s">
        <v>18</v>
      </c>
      <c r="O30" s="23">
        <v>30000</v>
      </c>
      <c r="P30" s="18">
        <f t="shared" si="3"/>
        <v>120000</v>
      </c>
    </row>
    <row r="31" spans="1:16" x14ac:dyDescent="0.35">
      <c r="A31" s="15" t="s">
        <v>56</v>
      </c>
      <c r="B31" s="15"/>
      <c r="C31" s="15"/>
      <c r="D31" s="23">
        <v>6250</v>
      </c>
      <c r="E31" s="23">
        <v>6250</v>
      </c>
      <c r="F31" s="23">
        <v>6250</v>
      </c>
      <c r="G31" s="23">
        <v>6250</v>
      </c>
      <c r="H31" s="23">
        <v>6250</v>
      </c>
      <c r="I31" s="23">
        <v>6250</v>
      </c>
      <c r="J31" s="23">
        <v>6250</v>
      </c>
      <c r="K31" s="23">
        <v>6250</v>
      </c>
      <c r="L31" s="23">
        <v>6250</v>
      </c>
      <c r="M31" s="23">
        <v>6250</v>
      </c>
      <c r="N31" s="23">
        <v>6250</v>
      </c>
      <c r="O31" s="23">
        <v>6250</v>
      </c>
      <c r="P31" s="18">
        <f t="shared" si="3"/>
        <v>75000</v>
      </c>
    </row>
    <row r="32" spans="1:16" x14ac:dyDescent="0.35">
      <c r="A32" s="15" t="s">
        <v>57</v>
      </c>
      <c r="B32" s="15"/>
      <c r="C32" s="15"/>
      <c r="D32" s="23"/>
      <c r="E32" s="23" t="s">
        <v>55</v>
      </c>
      <c r="F32" s="23">
        <v>25000</v>
      </c>
      <c r="G32" s="23" t="s">
        <v>18</v>
      </c>
      <c r="H32" s="23"/>
      <c r="I32" s="23" t="s">
        <v>18</v>
      </c>
      <c r="J32" s="23">
        <v>25000</v>
      </c>
      <c r="K32" s="23" t="s">
        <v>18</v>
      </c>
      <c r="L32" s="18" t="s">
        <v>18</v>
      </c>
      <c r="M32" s="23" t="s">
        <v>18</v>
      </c>
      <c r="N32" s="23">
        <v>25000</v>
      </c>
      <c r="O32" s="18"/>
      <c r="P32" s="18">
        <f t="shared" si="3"/>
        <v>75000</v>
      </c>
    </row>
    <row r="33" spans="1:16" x14ac:dyDescent="0.35">
      <c r="A33" s="15" t="s">
        <v>58</v>
      </c>
      <c r="B33" s="15"/>
      <c r="C33" s="15"/>
      <c r="D33" s="23"/>
      <c r="E33" s="23" t="s">
        <v>18</v>
      </c>
      <c r="F33" s="23">
        <v>779000</v>
      </c>
      <c r="G33" s="23"/>
      <c r="H33" s="23" t="s">
        <v>18</v>
      </c>
      <c r="I33" s="23" t="s">
        <v>18</v>
      </c>
      <c r="J33" s="23" t="s">
        <v>18</v>
      </c>
      <c r="K33" s="18"/>
      <c r="L33" s="18" t="s">
        <v>18</v>
      </c>
      <c r="M33" s="18"/>
      <c r="N33" s="18"/>
      <c r="O33" s="18"/>
      <c r="P33" s="18">
        <f t="shared" si="3"/>
        <v>779000</v>
      </c>
    </row>
    <row r="34" spans="1:16" x14ac:dyDescent="0.35">
      <c r="A34" s="15" t="s">
        <v>59</v>
      </c>
      <c r="B34" s="15"/>
      <c r="C34" s="15"/>
      <c r="D34" s="17">
        <v>50000</v>
      </c>
      <c r="E34" s="17">
        <v>50000</v>
      </c>
      <c r="F34" s="17">
        <v>50000</v>
      </c>
      <c r="G34" s="17"/>
      <c r="H34" s="17"/>
      <c r="I34" s="17"/>
      <c r="J34" s="18"/>
      <c r="K34" s="18"/>
      <c r="L34" s="18"/>
      <c r="M34" s="18"/>
      <c r="N34" s="18"/>
      <c r="O34" s="18"/>
      <c r="P34" s="18">
        <f t="shared" si="3"/>
        <v>150000</v>
      </c>
    </row>
    <row r="35" spans="1:16" x14ac:dyDescent="0.35">
      <c r="A35" s="15" t="s">
        <v>60</v>
      </c>
      <c r="B35" s="15"/>
      <c r="C35" s="15"/>
      <c r="D35" s="17">
        <v>1100</v>
      </c>
      <c r="E35" s="17">
        <v>1100</v>
      </c>
      <c r="F35" s="17">
        <v>1100</v>
      </c>
      <c r="G35" s="17">
        <v>1100</v>
      </c>
      <c r="H35" s="17">
        <v>1100</v>
      </c>
      <c r="I35" s="17">
        <v>1100</v>
      </c>
      <c r="J35" s="17">
        <v>1100</v>
      </c>
      <c r="K35" s="17">
        <v>1100</v>
      </c>
      <c r="L35" s="17">
        <v>1100</v>
      </c>
      <c r="M35" s="17">
        <v>1100</v>
      </c>
      <c r="N35" s="17">
        <v>1100</v>
      </c>
      <c r="O35" s="17">
        <v>1100</v>
      </c>
      <c r="P35" s="18">
        <f t="shared" si="3"/>
        <v>13200</v>
      </c>
    </row>
    <row r="36" spans="1:16" x14ac:dyDescent="0.35">
      <c r="A36" s="15" t="s">
        <v>61</v>
      </c>
      <c r="B36" s="15"/>
      <c r="C36" s="15"/>
      <c r="D36" s="17"/>
      <c r="E36" s="17"/>
      <c r="F36" s="17"/>
      <c r="G36" s="17"/>
      <c r="H36" s="17"/>
      <c r="I36" s="17"/>
      <c r="J36" s="17"/>
      <c r="K36" s="17"/>
      <c r="L36" s="17">
        <v>37500</v>
      </c>
      <c r="M36" s="17">
        <v>37500</v>
      </c>
      <c r="N36" s="17">
        <v>37500</v>
      </c>
      <c r="O36" s="17">
        <v>37500</v>
      </c>
      <c r="P36" s="18">
        <f t="shared" si="3"/>
        <v>150000</v>
      </c>
    </row>
    <row r="37" spans="1:16" x14ac:dyDescent="0.35">
      <c r="A37" s="15" t="s">
        <v>62</v>
      </c>
      <c r="B37" s="15"/>
      <c r="C37" s="15"/>
      <c r="D37" s="17"/>
      <c r="E37" s="17"/>
      <c r="F37" s="17"/>
      <c r="G37" s="17"/>
      <c r="H37" s="17"/>
      <c r="I37" s="17"/>
      <c r="J37" s="17"/>
      <c r="K37" s="17">
        <v>109200</v>
      </c>
      <c r="L37" s="17">
        <v>109200</v>
      </c>
      <c r="M37" s="17">
        <v>109200</v>
      </c>
      <c r="N37" s="17">
        <v>109200</v>
      </c>
      <c r="O37" s="17">
        <v>109200</v>
      </c>
      <c r="P37" s="18">
        <f t="shared" si="3"/>
        <v>546000</v>
      </c>
    </row>
    <row r="38" spans="1:16" x14ac:dyDescent="0.35">
      <c r="A38" s="15" t="s">
        <v>63</v>
      </c>
      <c r="B38" s="15"/>
      <c r="C38" s="15"/>
      <c r="D38" s="17"/>
      <c r="E38" s="17"/>
      <c r="F38" s="17"/>
      <c r="G38" s="17"/>
      <c r="H38" s="17"/>
      <c r="I38" s="17"/>
      <c r="J38" s="17"/>
      <c r="K38" s="17"/>
      <c r="L38" s="17"/>
      <c r="M38" s="17">
        <v>18000</v>
      </c>
      <c r="N38" s="17"/>
      <c r="O38" s="17"/>
      <c r="P38" s="18">
        <f t="shared" si="3"/>
        <v>18000</v>
      </c>
    </row>
    <row r="39" spans="1:16" x14ac:dyDescent="0.35">
      <c r="A39" s="15" t="s">
        <v>64</v>
      </c>
      <c r="B39" s="15"/>
      <c r="C39" s="15"/>
      <c r="D39" s="17">
        <v>6000</v>
      </c>
      <c r="E39" s="17">
        <v>6000</v>
      </c>
      <c r="F39" s="17">
        <v>6000</v>
      </c>
      <c r="G39" s="17">
        <v>6000</v>
      </c>
      <c r="H39" s="17">
        <v>6000</v>
      </c>
      <c r="I39" s="17">
        <v>6000</v>
      </c>
      <c r="J39" s="17">
        <v>6000</v>
      </c>
      <c r="K39" s="17">
        <v>6000</v>
      </c>
      <c r="L39" s="17">
        <v>6000</v>
      </c>
      <c r="M39" s="17">
        <v>6000</v>
      </c>
      <c r="N39" s="17">
        <v>6000</v>
      </c>
      <c r="O39" s="17">
        <v>6000</v>
      </c>
      <c r="P39" s="18">
        <f t="shared" si="3"/>
        <v>72000</v>
      </c>
    </row>
    <row r="40" spans="1:16" x14ac:dyDescent="0.35">
      <c r="A40" s="15" t="s">
        <v>65</v>
      </c>
      <c r="B40" s="15"/>
      <c r="C40" s="15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>
        <v>10000</v>
      </c>
      <c r="O40" s="17"/>
      <c r="P40" s="18">
        <f t="shared" si="3"/>
        <v>10000</v>
      </c>
    </row>
    <row r="41" spans="1:16" x14ac:dyDescent="0.35">
      <c r="A41" s="15" t="s">
        <v>66</v>
      </c>
      <c r="B41" s="15"/>
      <c r="C41" s="15"/>
      <c r="D41" s="17"/>
      <c r="E41" s="17"/>
      <c r="F41" s="17"/>
      <c r="G41" s="17">
        <f>G46*-0.058</f>
        <v>3818.0165033839994</v>
      </c>
      <c r="H41" s="17"/>
      <c r="I41" s="17"/>
      <c r="J41" s="17"/>
      <c r="K41" s="17"/>
      <c r="L41" s="17"/>
      <c r="M41" s="17"/>
      <c r="N41" s="17"/>
      <c r="O41" s="17"/>
      <c r="P41" s="18">
        <f>SUM(D41:O41)</f>
        <v>3818.0165033839994</v>
      </c>
    </row>
    <row r="42" spans="1:16" x14ac:dyDescent="0.35">
      <c r="A42" s="19" t="s">
        <v>22</v>
      </c>
      <c r="B42" s="19"/>
      <c r="C42" s="19"/>
      <c r="D42" s="24">
        <f>SUM(D19:D40)</f>
        <v>174316</v>
      </c>
      <c r="E42" s="24">
        <f t="shared" ref="E42:O42" si="4">SUM(E19:E40)</f>
        <v>260366</v>
      </c>
      <c r="F42" s="24">
        <f t="shared" si="4"/>
        <v>977616</v>
      </c>
      <c r="G42" s="24">
        <f>SUM(G19:G41)</f>
        <v>127434.016503384</v>
      </c>
      <c r="H42" s="24">
        <f t="shared" si="4"/>
        <v>169626</v>
      </c>
      <c r="I42" s="24">
        <f t="shared" si="4"/>
        <v>124516</v>
      </c>
      <c r="J42" s="24">
        <f t="shared" si="4"/>
        <v>119516</v>
      </c>
      <c r="K42" s="24">
        <f t="shared" si="4"/>
        <v>231416</v>
      </c>
      <c r="L42" s="24">
        <f t="shared" si="4"/>
        <v>271216</v>
      </c>
      <c r="M42" s="24">
        <f t="shared" si="4"/>
        <v>261776</v>
      </c>
      <c r="N42" s="24">
        <f t="shared" si="4"/>
        <v>296766</v>
      </c>
      <c r="O42" s="24">
        <f t="shared" si="4"/>
        <v>271216</v>
      </c>
      <c r="P42" s="25">
        <f>SUM(P19:P41)</f>
        <v>3285780.0165033839</v>
      </c>
    </row>
    <row r="43" spans="1:16" x14ac:dyDescent="0.35">
      <c r="A43" s="15"/>
      <c r="B43" s="15"/>
      <c r="C43" s="15"/>
      <c r="D43" s="17"/>
      <c r="E43" s="17"/>
      <c r="F43" s="17"/>
      <c r="G43" s="17"/>
      <c r="H43" s="17"/>
      <c r="I43" s="17"/>
      <c r="J43" s="18"/>
      <c r="K43" s="18"/>
      <c r="L43" s="18"/>
      <c r="M43" s="18"/>
      <c r="N43" s="18"/>
      <c r="O43" s="18"/>
      <c r="P43" s="18"/>
    </row>
    <row r="44" spans="1:16" x14ac:dyDescent="0.35">
      <c r="A44" s="15"/>
      <c r="B44" s="15"/>
      <c r="C44" s="15"/>
      <c r="D44" s="17"/>
      <c r="E44" s="17"/>
      <c r="F44" s="17"/>
      <c r="G44" s="17"/>
      <c r="H44" s="17"/>
      <c r="I44" s="17"/>
      <c r="J44" s="18"/>
      <c r="K44" s="18"/>
      <c r="L44" s="18"/>
      <c r="M44" s="18"/>
      <c r="N44" s="18"/>
      <c r="O44" s="18"/>
      <c r="P44" s="18"/>
    </row>
    <row r="45" spans="1:16" x14ac:dyDescent="0.35">
      <c r="A45" s="15"/>
      <c r="B45" s="15"/>
      <c r="C45" s="15"/>
      <c r="D45" s="17"/>
      <c r="E45" s="17"/>
      <c r="F45" s="17"/>
      <c r="G45" s="17"/>
      <c r="H45" s="17"/>
      <c r="I45" s="17"/>
      <c r="J45" s="18"/>
      <c r="K45" s="18"/>
      <c r="L45" s="18"/>
      <c r="M45" s="18"/>
      <c r="N45" s="18"/>
      <c r="O45" s="18"/>
      <c r="P45" s="18"/>
    </row>
    <row r="46" spans="1:16" x14ac:dyDescent="0.35">
      <c r="A46" s="20" t="s">
        <v>67</v>
      </c>
      <c r="B46" s="20"/>
      <c r="C46" s="20"/>
      <c r="D46" s="17">
        <v>318000</v>
      </c>
      <c r="E46" s="17">
        <f>D52</f>
        <v>519277</v>
      </c>
      <c r="F46" s="17">
        <f t="shared" ref="F46:O46" si="5">E52</f>
        <v>590997.20200000005</v>
      </c>
      <c r="G46" s="26">
        <f t="shared" si="5"/>
        <v>-65827.870747999987</v>
      </c>
      <c r="H46" s="17">
        <f t="shared" si="5"/>
        <v>91373.112748616026</v>
      </c>
      <c r="I46" s="17">
        <f t="shared" si="5"/>
        <v>230529.81368008006</v>
      </c>
      <c r="J46" s="17">
        <f t="shared" si="5"/>
        <v>458216.58883576212</v>
      </c>
      <c r="K46" s="17">
        <f t="shared" si="5"/>
        <v>727364.22014549188</v>
      </c>
      <c r="L46" s="17">
        <f t="shared" si="5"/>
        <v>953992.68986927462</v>
      </c>
      <c r="M46" s="17">
        <f t="shared" si="5"/>
        <v>1085961.4998058758</v>
      </c>
      <c r="N46" s="17">
        <f t="shared" si="5"/>
        <v>1337462.4988008286</v>
      </c>
      <c r="O46" s="17">
        <f t="shared" si="5"/>
        <v>1526407.5237696501</v>
      </c>
      <c r="P46" s="18"/>
    </row>
    <row r="47" spans="1:16" x14ac:dyDescent="0.35">
      <c r="A47" s="20"/>
      <c r="B47" s="20"/>
      <c r="C47" s="20"/>
      <c r="D47" s="17"/>
      <c r="E47" s="17"/>
      <c r="F47" s="17"/>
      <c r="G47" s="17"/>
      <c r="H47" s="17"/>
      <c r="I47" s="17"/>
      <c r="J47" s="18"/>
      <c r="K47" s="18"/>
      <c r="L47" s="18"/>
      <c r="M47" s="18"/>
      <c r="N47" s="18"/>
      <c r="O47" s="18"/>
      <c r="P47" s="18"/>
    </row>
    <row r="48" spans="1:16" x14ac:dyDescent="0.35">
      <c r="A48" s="20"/>
      <c r="B48" s="20"/>
      <c r="C48" s="20"/>
      <c r="D48" s="17"/>
      <c r="E48" s="17"/>
      <c r="F48" s="17"/>
      <c r="G48" s="17"/>
      <c r="H48" s="17"/>
      <c r="I48" s="17"/>
      <c r="J48" s="18"/>
      <c r="K48" s="18"/>
      <c r="L48" s="18"/>
      <c r="M48" s="18"/>
      <c r="N48" s="18"/>
      <c r="O48" s="18"/>
      <c r="P48" s="18"/>
    </row>
    <row r="49" spans="1:16" x14ac:dyDescent="0.35">
      <c r="A49" s="20" t="s">
        <v>68</v>
      </c>
      <c r="B49" s="20"/>
      <c r="C49" s="20"/>
      <c r="D49" s="17">
        <f>D14-D42</f>
        <v>201277</v>
      </c>
      <c r="E49" s="17">
        <f t="shared" ref="E49:O49" si="6">E14-E42</f>
        <v>71720.20199999999</v>
      </c>
      <c r="F49" s="26">
        <f t="shared" si="6"/>
        <v>-656825.07274800004</v>
      </c>
      <c r="G49" s="17">
        <f t="shared" si="6"/>
        <v>157200.98349661601</v>
      </c>
      <c r="H49" s="17">
        <f t="shared" si="6"/>
        <v>139156.70093146403</v>
      </c>
      <c r="I49" s="17">
        <f t="shared" si="6"/>
        <v>227686.77515568206</v>
      </c>
      <c r="J49" s="17">
        <f t="shared" si="6"/>
        <v>269147.63130972983</v>
      </c>
      <c r="K49" s="17">
        <f t="shared" si="6"/>
        <v>226628.46972378279</v>
      </c>
      <c r="L49" s="17">
        <f t="shared" si="6"/>
        <v>131968.80993660114</v>
      </c>
      <c r="M49" s="17">
        <f t="shared" si="6"/>
        <v>251500.99899495277</v>
      </c>
      <c r="N49" s="17">
        <f t="shared" si="6"/>
        <v>188945.02496882156</v>
      </c>
      <c r="O49" s="17">
        <f t="shared" si="6"/>
        <v>122476.59561801091</v>
      </c>
      <c r="P49" s="18"/>
    </row>
    <row r="50" spans="1:16" x14ac:dyDescent="0.35">
      <c r="A50" s="20"/>
      <c r="B50" s="20"/>
      <c r="C50" s="20"/>
      <c r="D50" s="17"/>
      <c r="E50" s="17"/>
      <c r="F50" s="17"/>
      <c r="G50" s="17"/>
      <c r="H50" s="17"/>
      <c r="I50" s="17"/>
      <c r="J50" s="18"/>
      <c r="K50" s="18"/>
      <c r="L50" s="18"/>
      <c r="M50" s="18"/>
      <c r="N50" s="18"/>
      <c r="O50" s="18"/>
      <c r="P50" s="18"/>
    </row>
    <row r="51" spans="1:16" x14ac:dyDescent="0.35">
      <c r="A51" s="15"/>
      <c r="B51" s="15"/>
      <c r="C51" s="15"/>
      <c r="D51" s="17"/>
      <c r="E51" s="17"/>
      <c r="F51" s="17"/>
      <c r="G51" s="17"/>
      <c r="H51" s="17"/>
      <c r="I51" s="17"/>
      <c r="J51" s="18"/>
      <c r="K51" s="18"/>
      <c r="L51" s="18"/>
      <c r="M51" s="18"/>
      <c r="N51" s="18"/>
      <c r="O51" s="18"/>
      <c r="P51" s="18"/>
    </row>
    <row r="52" spans="1:16" x14ac:dyDescent="0.35">
      <c r="A52" s="19" t="s">
        <v>69</v>
      </c>
      <c r="B52" s="19"/>
      <c r="C52" s="19"/>
      <c r="D52" s="24">
        <f>D46+D49</f>
        <v>519277</v>
      </c>
      <c r="E52" s="24">
        <f t="shared" ref="E52:O52" si="7">E46+E49</f>
        <v>590997.20200000005</v>
      </c>
      <c r="F52" s="27">
        <f t="shared" si="7"/>
        <v>-65827.870747999987</v>
      </c>
      <c r="G52" s="24">
        <f t="shared" si="7"/>
        <v>91373.112748616026</v>
      </c>
      <c r="H52" s="24">
        <f t="shared" si="7"/>
        <v>230529.81368008006</v>
      </c>
      <c r="I52" s="24">
        <f t="shared" si="7"/>
        <v>458216.58883576212</v>
      </c>
      <c r="J52" s="24">
        <f t="shared" si="7"/>
        <v>727364.22014549188</v>
      </c>
      <c r="K52" s="24">
        <f t="shared" si="7"/>
        <v>953992.68986927462</v>
      </c>
      <c r="L52" s="24">
        <f t="shared" si="7"/>
        <v>1085961.4998058758</v>
      </c>
      <c r="M52" s="24">
        <f t="shared" si="7"/>
        <v>1337462.4988008286</v>
      </c>
      <c r="N52" s="24">
        <f t="shared" si="7"/>
        <v>1526407.5237696501</v>
      </c>
      <c r="O52" s="24">
        <f t="shared" si="7"/>
        <v>1648884.1193876611</v>
      </c>
      <c r="P52" s="25"/>
    </row>
    <row r="53" spans="1:16" x14ac:dyDescent="0.35">
      <c r="A53" s="23"/>
      <c r="B53" s="23"/>
      <c r="C53" s="23"/>
      <c r="D53" s="17"/>
      <c r="E53" s="17"/>
      <c r="F53" s="17"/>
      <c r="G53" s="17"/>
      <c r="H53" s="17"/>
      <c r="I53" s="17"/>
      <c r="J53" s="18"/>
      <c r="K53" s="18"/>
      <c r="L53" s="18"/>
      <c r="M53" s="18"/>
      <c r="N53" s="18"/>
      <c r="O53" s="18"/>
      <c r="P53" s="18"/>
    </row>
    <row r="54" spans="1:16" x14ac:dyDescent="0.35">
      <c r="A54" s="28"/>
      <c r="B54" s="28"/>
      <c r="C54" s="28"/>
      <c r="D54" s="29"/>
      <c r="E54" s="29"/>
      <c r="F54" s="29"/>
      <c r="G54" s="29"/>
      <c r="H54" s="29"/>
      <c r="I54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2019-12-10T11:05:57Z</dcterms:created>
  <dcterms:modified xsi:type="dcterms:W3CDTF">2019-12-10T12:36:53Z</dcterms:modified>
</cp:coreProperties>
</file>