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1700589_student_uwtsd_ac_uk/Documents/University/Year 3/Powertrain &amp; Sustainability/"/>
    </mc:Choice>
  </mc:AlternateContent>
  <xr:revisionPtr revIDLastSave="11" documentId="8_{C9DC1309-8C3C-4645-9D50-FE3AEB406AE6}" xr6:coauthVersionLast="45" xr6:coauthVersionMax="45" xr10:uidLastSave="{C052C7FB-8E27-4B7E-8330-FEC5614ECCB6}"/>
  <bookViews>
    <workbookView xWindow="-108" yWindow="-108" windowWidth="23256" windowHeight="12576" tabRatio="705" activeTab="4" xr2:uid="{38A46342-C3B7-4E20-88FB-43E9877B901F}"/>
  </bookViews>
  <sheets>
    <sheet name="NOx Production" sheetId="11" r:id="rId1"/>
    <sheet name="EGR - Zeldovich Model" sheetId="10" r:id="rId2"/>
    <sheet name="Zeldovich Model" sheetId="6" r:id="rId3"/>
    <sheet name="Model Parameters" sheetId="5" r:id="rId4"/>
    <sheet name="Calculator" sheetId="2" r:id="rId5"/>
    <sheet name="Fuel Tables" sheetId="3" r:id="rId6"/>
    <sheet name="Fuel Polynomials" sheetId="4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0" i="5" l="1"/>
  <c r="K21" i="5"/>
  <c r="K22" i="5"/>
  <c r="K23" i="5"/>
  <c r="K24" i="5"/>
  <c r="K25" i="5"/>
  <c r="K26" i="5"/>
  <c r="K27" i="5"/>
  <c r="K28" i="5"/>
  <c r="K29" i="5"/>
  <c r="K30" i="5"/>
  <c r="K31" i="5"/>
  <c r="K32" i="5"/>
  <c r="G5" i="6"/>
  <c r="C25" i="6"/>
  <c r="P6" i="5" l="1"/>
  <c r="I6" i="5"/>
  <c r="H6" i="5"/>
  <c r="I5" i="5"/>
  <c r="L3" i="5"/>
  <c r="H3" i="5"/>
  <c r="AI30" i="2" l="1"/>
  <c r="AG4" i="10" l="1"/>
  <c r="H5" i="10" s="1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AH63" i="2"/>
  <c r="AM53" i="2"/>
  <c r="AI64" i="2"/>
  <c r="V5" i="10" l="1"/>
  <c r="X5" i="10"/>
  <c r="J5" i="10"/>
  <c r="Z5" i="10"/>
  <c r="R5" i="10"/>
  <c r="L5" i="10"/>
  <c r="AB5" i="10"/>
  <c r="P5" i="10"/>
  <c r="T5" i="10"/>
  <c r="N5" i="10"/>
  <c r="D5" i="10"/>
  <c r="D6" i="10" s="1"/>
  <c r="F5" i="10"/>
  <c r="AI31" i="2"/>
  <c r="AK28" i="2" l="1"/>
  <c r="C21" i="10" l="1"/>
  <c r="F6" i="10"/>
  <c r="J6" i="10" l="1"/>
  <c r="J7" i="10" s="1"/>
  <c r="P6" i="10"/>
  <c r="P7" i="10" s="1"/>
  <c r="P8" i="10" s="1"/>
  <c r="V6" i="10"/>
  <c r="V7" i="10" s="1"/>
  <c r="AB6" i="10"/>
  <c r="AB7" i="10" s="1"/>
  <c r="L6" i="10"/>
  <c r="L7" i="10" s="1"/>
  <c r="X6" i="10"/>
  <c r="N6" i="10"/>
  <c r="N7" i="10" s="1"/>
  <c r="T6" i="10"/>
  <c r="T7" i="10" s="1"/>
  <c r="H6" i="10"/>
  <c r="H7" i="10" s="1"/>
  <c r="H8" i="10" s="1"/>
  <c r="F7" i="10"/>
  <c r="R6" i="10"/>
  <c r="Z6" i="10"/>
  <c r="D7" i="10" l="1"/>
  <c r="D8" i="10" s="1"/>
  <c r="AB8" i="10"/>
  <c r="T8" i="10"/>
  <c r="J8" i="10"/>
  <c r="Z7" i="10"/>
  <c r="R7" i="10"/>
  <c r="V8" i="10"/>
  <c r="F8" i="10"/>
  <c r="P9" i="10"/>
  <c r="L8" i="10"/>
  <c r="H9" i="10"/>
  <c r="N8" i="10"/>
  <c r="AB4" i="6"/>
  <c r="Z4" i="6"/>
  <c r="H4" i="6"/>
  <c r="F4" i="6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D4" i="6"/>
  <c r="C20" i="6"/>
  <c r="X4" i="6"/>
  <c r="V4" i="6"/>
  <c r="T4" i="6"/>
  <c r="R4" i="6"/>
  <c r="P4" i="6"/>
  <c r="N4" i="6"/>
  <c r="L4" i="6"/>
  <c r="J4" i="6"/>
  <c r="D5" i="6" l="1"/>
  <c r="D6" i="6" s="1"/>
  <c r="D7" i="6" s="1"/>
  <c r="D8" i="6" s="1"/>
  <c r="D9" i="6" s="1"/>
  <c r="D10" i="6" s="1"/>
  <c r="D11" i="6" s="1"/>
  <c r="D12" i="6" s="1"/>
  <c r="D13" i="6" s="1"/>
  <c r="D14" i="6" s="1"/>
  <c r="D15" i="6" s="1"/>
  <c r="D16" i="6" s="1"/>
  <c r="D17" i="6" s="1"/>
  <c r="D18" i="6" s="1"/>
  <c r="D19" i="6" s="1"/>
  <c r="E4" i="6"/>
  <c r="J3" i="5"/>
  <c r="J4" i="5"/>
  <c r="L4" i="5" s="1"/>
  <c r="X7" i="10"/>
  <c r="X8" i="10" s="1"/>
  <c r="R8" i="10"/>
  <c r="N9" i="10"/>
  <c r="D9" i="10"/>
  <c r="H10" i="10"/>
  <c r="Z8" i="10"/>
  <c r="L9" i="10"/>
  <c r="AB9" i="10"/>
  <c r="F9" i="10"/>
  <c r="P10" i="10"/>
  <c r="J9" i="10"/>
  <c r="V9" i="10"/>
  <c r="T9" i="10"/>
  <c r="J5" i="5"/>
  <c r="L5" i="5" s="1"/>
  <c r="J28" i="5"/>
  <c r="J27" i="5"/>
  <c r="J22" i="5"/>
  <c r="J26" i="5"/>
  <c r="J21" i="5"/>
  <c r="J24" i="5"/>
  <c r="J31" i="5"/>
  <c r="J30" i="5"/>
  <c r="J23" i="5"/>
  <c r="J32" i="5"/>
  <c r="J25" i="5"/>
  <c r="J20" i="5"/>
  <c r="J29" i="5"/>
  <c r="V5" i="6"/>
  <c r="V6" i="6" s="1"/>
  <c r="T5" i="6"/>
  <c r="T6" i="6" s="1"/>
  <c r="J5" i="6"/>
  <c r="J6" i="6" s="1"/>
  <c r="J7" i="6" s="1"/>
  <c r="J8" i="6" s="1"/>
  <c r="P5" i="6"/>
  <c r="P6" i="6" s="1"/>
  <c r="P7" i="6" s="1"/>
  <c r="P8" i="6" s="1"/>
  <c r="P9" i="6" s="1"/>
  <c r="P10" i="6" s="1"/>
  <c r="P11" i="6" s="1"/>
  <c r="P12" i="6" s="1"/>
  <c r="P13" i="6" s="1"/>
  <c r="P14" i="6" s="1"/>
  <c r="P15" i="6" s="1"/>
  <c r="P16" i="6" s="1"/>
  <c r="P17" i="6" s="1"/>
  <c r="P18" i="6" s="1"/>
  <c r="P19" i="6" s="1"/>
  <c r="N5" i="6"/>
  <c r="N6" i="6" s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R5" i="6"/>
  <c r="L5" i="6"/>
  <c r="L6" i="6" s="1"/>
  <c r="Z5" i="6"/>
  <c r="Z6" i="6" s="1"/>
  <c r="AB5" i="6"/>
  <c r="AB6" i="6" s="1"/>
  <c r="H5" i="6"/>
  <c r="H6" i="6" s="1"/>
  <c r="J12" i="5"/>
  <c r="L12" i="5" s="1"/>
  <c r="J11" i="5"/>
  <c r="L11" i="5" s="1"/>
  <c r="J10" i="5"/>
  <c r="L10" i="5" s="1"/>
  <c r="J9" i="5"/>
  <c r="L9" i="5" s="1"/>
  <c r="J6" i="5"/>
  <c r="L6" i="5" s="1"/>
  <c r="J8" i="5"/>
  <c r="L8" i="5" s="1"/>
  <c r="J15" i="5"/>
  <c r="L15" i="5" s="1"/>
  <c r="J7" i="5"/>
  <c r="L7" i="5" s="1"/>
  <c r="J14" i="5"/>
  <c r="L14" i="5" s="1"/>
  <c r="J13" i="5"/>
  <c r="L13" i="5" s="1"/>
  <c r="AI32" i="2"/>
  <c r="AI33" i="2"/>
  <c r="I3" i="5" l="1"/>
  <c r="E5" i="6" s="1"/>
  <c r="J10" i="10"/>
  <c r="L10" i="10"/>
  <c r="R9" i="10"/>
  <c r="P11" i="10"/>
  <c r="X9" i="10"/>
  <c r="D10" i="10"/>
  <c r="Z9" i="10"/>
  <c r="T10" i="10"/>
  <c r="H11" i="10"/>
  <c r="N10" i="10"/>
  <c r="F10" i="10"/>
  <c r="V10" i="10"/>
  <c r="AB10" i="10"/>
  <c r="I15" i="5"/>
  <c r="H15" i="5"/>
  <c r="H8" i="5"/>
  <c r="I8" i="5"/>
  <c r="I9" i="5"/>
  <c r="H9" i="5"/>
  <c r="H10" i="5"/>
  <c r="I10" i="5"/>
  <c r="I7" i="5"/>
  <c r="H7" i="5"/>
  <c r="H12" i="5"/>
  <c r="I12" i="5"/>
  <c r="H13" i="5"/>
  <c r="I13" i="5"/>
  <c r="I11" i="5"/>
  <c r="H11" i="5"/>
  <c r="I14" i="5"/>
  <c r="H14" i="5"/>
  <c r="H4" i="5"/>
  <c r="I4" i="5"/>
  <c r="H5" i="5"/>
  <c r="J9" i="6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E6" i="6"/>
  <c r="X5" i="6"/>
  <c r="R6" i="6"/>
  <c r="V7" i="6"/>
  <c r="AB7" i="6"/>
  <c r="T7" i="6"/>
  <c r="L7" i="6"/>
  <c r="H7" i="6"/>
  <c r="Z7" i="6"/>
  <c r="D11" i="2"/>
  <c r="H12" i="2" s="1"/>
  <c r="D10" i="2"/>
  <c r="H11" i="2" s="1"/>
  <c r="D21" i="2" s="1"/>
  <c r="D7" i="2"/>
  <c r="D16" i="2"/>
  <c r="H10" i="2" l="1"/>
  <c r="E7" i="6"/>
  <c r="U5" i="6"/>
  <c r="U4" i="6"/>
  <c r="U6" i="6"/>
  <c r="U7" i="6"/>
  <c r="AC5" i="6"/>
  <c r="AC7" i="6"/>
  <c r="AC4" i="6"/>
  <c r="AC6" i="6"/>
  <c r="Y5" i="6"/>
  <c r="Y4" i="6"/>
  <c r="G6" i="6"/>
  <c r="G4" i="6"/>
  <c r="W5" i="6"/>
  <c r="W4" i="6"/>
  <c r="W6" i="6"/>
  <c r="W7" i="6"/>
  <c r="O5" i="6"/>
  <c r="O13" i="6"/>
  <c r="O15" i="6"/>
  <c r="O10" i="6"/>
  <c r="O11" i="6"/>
  <c r="O12" i="6"/>
  <c r="O6" i="6"/>
  <c r="O14" i="6"/>
  <c r="O7" i="6"/>
  <c r="O9" i="6"/>
  <c r="O18" i="6"/>
  <c r="O19" i="6"/>
  <c r="O8" i="6"/>
  <c r="O16" i="6"/>
  <c r="O17" i="6"/>
  <c r="O4" i="6"/>
  <c r="K5" i="6"/>
  <c r="K13" i="6"/>
  <c r="K7" i="6"/>
  <c r="K15" i="6"/>
  <c r="K17" i="6"/>
  <c r="K10" i="6"/>
  <c r="K19" i="6"/>
  <c r="K6" i="6"/>
  <c r="K14" i="6"/>
  <c r="K9" i="6"/>
  <c r="K18" i="6"/>
  <c r="K11" i="6"/>
  <c r="K8" i="6"/>
  <c r="K16" i="6"/>
  <c r="K12" i="6"/>
  <c r="K4" i="6"/>
  <c r="I5" i="6"/>
  <c r="I6" i="6"/>
  <c r="I7" i="6"/>
  <c r="I4" i="6"/>
  <c r="AA5" i="6"/>
  <c r="AA4" i="6"/>
  <c r="AA6" i="6"/>
  <c r="AA7" i="6"/>
  <c r="M5" i="6"/>
  <c r="M6" i="6"/>
  <c r="M7" i="6"/>
  <c r="M4" i="6"/>
  <c r="Q5" i="6"/>
  <c r="Q13" i="6"/>
  <c r="Q15" i="6"/>
  <c r="Q17" i="6"/>
  <c r="Q10" i="6"/>
  <c r="Q11" i="6"/>
  <c r="Q12" i="6"/>
  <c r="Q4" i="6"/>
  <c r="Q6" i="6"/>
  <c r="Q14" i="6"/>
  <c r="Q7" i="6"/>
  <c r="Q9" i="6"/>
  <c r="Q19" i="6"/>
  <c r="Q8" i="6"/>
  <c r="Q16" i="6"/>
  <c r="Q18" i="6"/>
  <c r="S5" i="6"/>
  <c r="S4" i="6"/>
  <c r="S6" i="6"/>
  <c r="L11" i="10"/>
  <c r="N11" i="10"/>
  <c r="D11" i="10"/>
  <c r="X10" i="10"/>
  <c r="H12" i="10"/>
  <c r="J11" i="10"/>
  <c r="AB11" i="10"/>
  <c r="P12" i="10"/>
  <c r="V11" i="10"/>
  <c r="T11" i="10"/>
  <c r="R10" i="10"/>
  <c r="F11" i="10"/>
  <c r="Z10" i="10"/>
  <c r="G7" i="6"/>
  <c r="X6" i="6"/>
  <c r="R7" i="6"/>
  <c r="S7" i="6" s="1"/>
  <c r="AB8" i="6"/>
  <c r="AC8" i="6" s="1"/>
  <c r="Z8" i="6"/>
  <c r="AA8" i="6" s="1"/>
  <c r="H8" i="6"/>
  <c r="I8" i="6" s="1"/>
  <c r="T8" i="6"/>
  <c r="U8" i="6" s="1"/>
  <c r="L8" i="6"/>
  <c r="M8" i="6" s="1"/>
  <c r="V8" i="6"/>
  <c r="W8" i="6" s="1"/>
  <c r="D14" i="2"/>
  <c r="H5" i="2"/>
  <c r="E8" i="6" l="1"/>
  <c r="X7" i="6"/>
  <c r="Y7" i="6" s="1"/>
  <c r="H14" i="2"/>
  <c r="AI69" i="2" s="1"/>
  <c r="H13" i="2"/>
  <c r="D22" i="2"/>
  <c r="Y6" i="6"/>
  <c r="AM28" i="2"/>
  <c r="P13" i="10"/>
  <c r="X11" i="10"/>
  <c r="D12" i="10"/>
  <c r="T12" i="10"/>
  <c r="AB12" i="10"/>
  <c r="N12" i="10"/>
  <c r="R11" i="10"/>
  <c r="V12" i="10"/>
  <c r="Z11" i="10"/>
  <c r="J12" i="10"/>
  <c r="F12" i="10"/>
  <c r="L12" i="10"/>
  <c r="H13" i="10"/>
  <c r="G8" i="6"/>
  <c r="AL28" i="2"/>
  <c r="C28" i="6"/>
  <c r="C31" i="6"/>
  <c r="C30" i="6"/>
  <c r="R8" i="6"/>
  <c r="S8" i="6" s="1"/>
  <c r="Z9" i="6"/>
  <c r="AA9" i="6" s="1"/>
  <c r="V9" i="6"/>
  <c r="W9" i="6" s="1"/>
  <c r="T9" i="6"/>
  <c r="U9" i="6" s="1"/>
  <c r="AB9" i="6"/>
  <c r="AC9" i="6" s="1"/>
  <c r="L9" i="6"/>
  <c r="M9" i="6" s="1"/>
  <c r="H9" i="6"/>
  <c r="I9" i="6" s="1"/>
  <c r="AH13" i="2"/>
  <c r="AJ28" i="2" l="1"/>
  <c r="X8" i="6"/>
  <c r="Y8" i="6" s="1"/>
  <c r="E9" i="6"/>
  <c r="L13" i="10"/>
  <c r="V13" i="10"/>
  <c r="T13" i="10"/>
  <c r="Z12" i="10"/>
  <c r="H14" i="10"/>
  <c r="X12" i="10"/>
  <c r="D13" i="10"/>
  <c r="R12" i="10"/>
  <c r="F13" i="10"/>
  <c r="J13" i="10"/>
  <c r="N13" i="10"/>
  <c r="AB13" i="10"/>
  <c r="P14" i="10"/>
  <c r="G9" i="6"/>
  <c r="D13" i="2"/>
  <c r="D18" i="2" s="1"/>
  <c r="D17" i="2" s="1"/>
  <c r="R9" i="6"/>
  <c r="S9" i="6" s="1"/>
  <c r="V10" i="6"/>
  <c r="W10" i="6" s="1"/>
  <c r="T10" i="6"/>
  <c r="U10" i="6" s="1"/>
  <c r="H10" i="6"/>
  <c r="I10" i="6" s="1"/>
  <c r="L10" i="6"/>
  <c r="M10" i="6" s="1"/>
  <c r="AB10" i="6"/>
  <c r="AC10" i="6" s="1"/>
  <c r="Z10" i="6"/>
  <c r="AA10" i="6" s="1"/>
  <c r="X9" i="6" l="1"/>
  <c r="Y9" i="6" s="1"/>
  <c r="AN28" i="2"/>
  <c r="F14" i="10"/>
  <c r="Z13" i="10"/>
  <c r="AB14" i="10"/>
  <c r="R13" i="10"/>
  <c r="X13" i="10"/>
  <c r="D14" i="10"/>
  <c r="T14" i="10"/>
  <c r="J14" i="10"/>
  <c r="V14" i="10"/>
  <c r="N14" i="10"/>
  <c r="H15" i="10"/>
  <c r="P15" i="10"/>
  <c r="L14" i="10"/>
  <c r="G10" i="6"/>
  <c r="R10" i="6"/>
  <c r="S10" i="6" s="1"/>
  <c r="T11" i="6"/>
  <c r="U11" i="6" s="1"/>
  <c r="Z11" i="6"/>
  <c r="AA11" i="6" s="1"/>
  <c r="V11" i="6"/>
  <c r="W11" i="6" s="1"/>
  <c r="L11" i="6"/>
  <c r="M11" i="6" s="1"/>
  <c r="AB11" i="6"/>
  <c r="AC11" i="6" s="1"/>
  <c r="H11" i="6"/>
  <c r="I11" i="6" s="1"/>
  <c r="F15" i="10" l="1"/>
  <c r="R14" i="10"/>
  <c r="J15" i="10"/>
  <c r="AB15" i="10"/>
  <c r="V15" i="10"/>
  <c r="T15" i="10"/>
  <c r="Z14" i="10"/>
  <c r="L15" i="10"/>
  <c r="H16" i="10"/>
  <c r="P16" i="10"/>
  <c r="N15" i="10"/>
  <c r="X14" i="10"/>
  <c r="D15" i="10"/>
  <c r="G11" i="6"/>
  <c r="R11" i="6"/>
  <c r="S11" i="6" s="1"/>
  <c r="H12" i="6"/>
  <c r="I12" i="6" s="1"/>
  <c r="T12" i="6"/>
  <c r="U12" i="6" s="1"/>
  <c r="L12" i="6"/>
  <c r="M12" i="6" s="1"/>
  <c r="V12" i="6"/>
  <c r="W12" i="6" s="1"/>
  <c r="AB12" i="6"/>
  <c r="AC12" i="6" s="1"/>
  <c r="Z12" i="6"/>
  <c r="AA12" i="6" s="1"/>
  <c r="L16" i="10" l="1"/>
  <c r="AB16" i="10"/>
  <c r="X15" i="10"/>
  <c r="D16" i="10"/>
  <c r="N16" i="10"/>
  <c r="Z15" i="10"/>
  <c r="J16" i="10"/>
  <c r="P17" i="10"/>
  <c r="T16" i="10"/>
  <c r="R15" i="10"/>
  <c r="V16" i="10"/>
  <c r="F16" i="10"/>
  <c r="H17" i="10"/>
  <c r="G12" i="6"/>
  <c r="R12" i="6"/>
  <c r="S12" i="6" s="1"/>
  <c r="Z13" i="6"/>
  <c r="AA13" i="6" s="1"/>
  <c r="H13" i="6"/>
  <c r="I13" i="6" s="1"/>
  <c r="V13" i="6"/>
  <c r="W13" i="6" s="1"/>
  <c r="T13" i="6"/>
  <c r="U13" i="6" s="1"/>
  <c r="AB13" i="6"/>
  <c r="AC13" i="6" s="1"/>
  <c r="L13" i="6"/>
  <c r="M13" i="6" s="1"/>
  <c r="H18" i="10" l="1"/>
  <c r="N17" i="10"/>
  <c r="X16" i="10"/>
  <c r="D17" i="10"/>
  <c r="Z16" i="10"/>
  <c r="R16" i="10"/>
  <c r="L17" i="10"/>
  <c r="T17" i="10"/>
  <c r="F17" i="10"/>
  <c r="P18" i="10"/>
  <c r="V17" i="10"/>
  <c r="J17" i="10"/>
  <c r="AB17" i="10"/>
  <c r="G13" i="6"/>
  <c r="R13" i="6"/>
  <c r="S13" i="6" s="1"/>
  <c r="H14" i="6"/>
  <c r="I14" i="6" s="1"/>
  <c r="V14" i="6"/>
  <c r="W14" i="6" s="1"/>
  <c r="L14" i="6"/>
  <c r="M14" i="6" s="1"/>
  <c r="AB14" i="6"/>
  <c r="AC14" i="6" s="1"/>
  <c r="T14" i="6"/>
  <c r="U14" i="6" s="1"/>
  <c r="Z14" i="6"/>
  <c r="AA14" i="6" s="1"/>
  <c r="F18" i="10" l="1"/>
  <c r="Z17" i="10"/>
  <c r="J18" i="10"/>
  <c r="AB18" i="10"/>
  <c r="T18" i="10"/>
  <c r="X17" i="10"/>
  <c r="D18" i="10"/>
  <c r="V18" i="10"/>
  <c r="L18" i="10"/>
  <c r="P19" i="10"/>
  <c r="N18" i="10"/>
  <c r="R17" i="10"/>
  <c r="H19" i="10"/>
  <c r="G14" i="6"/>
  <c r="R14" i="6"/>
  <c r="S14" i="6" s="1"/>
  <c r="V15" i="6"/>
  <c r="W15" i="6" s="1"/>
  <c r="AB15" i="6"/>
  <c r="AC15" i="6" s="1"/>
  <c r="H15" i="6"/>
  <c r="I15" i="6" s="1"/>
  <c r="T15" i="6"/>
  <c r="U15" i="6" s="1"/>
  <c r="Z15" i="6"/>
  <c r="AA15" i="6" s="1"/>
  <c r="L15" i="6"/>
  <c r="M15" i="6" s="1"/>
  <c r="R18" i="10" l="1"/>
  <c r="AB19" i="10"/>
  <c r="H20" i="10"/>
  <c r="V19" i="10"/>
  <c r="L19" i="10"/>
  <c r="J19" i="10"/>
  <c r="N19" i="10"/>
  <c r="D19" i="10"/>
  <c r="X18" i="10"/>
  <c r="Z18" i="10"/>
  <c r="P20" i="10"/>
  <c r="T19" i="10"/>
  <c r="F19" i="10"/>
  <c r="G15" i="6"/>
  <c r="R15" i="6"/>
  <c r="S15" i="6" s="1"/>
  <c r="H16" i="6"/>
  <c r="I16" i="6" s="1"/>
  <c r="L16" i="6"/>
  <c r="M16" i="6" s="1"/>
  <c r="AB16" i="6"/>
  <c r="AC16" i="6" s="1"/>
  <c r="T16" i="6"/>
  <c r="U16" i="6" s="1"/>
  <c r="Z16" i="6"/>
  <c r="AA16" i="6" s="1"/>
  <c r="V16" i="6"/>
  <c r="W16" i="6" s="1"/>
  <c r="V20" i="10" l="1"/>
  <c r="D20" i="10"/>
  <c r="X19" i="10"/>
  <c r="AB20" i="10"/>
  <c r="N20" i="10"/>
  <c r="J20" i="10"/>
  <c r="Z19" i="10"/>
  <c r="T20" i="10"/>
  <c r="F20" i="10"/>
  <c r="L20" i="10"/>
  <c r="R19" i="10"/>
  <c r="G16" i="6"/>
  <c r="R16" i="6"/>
  <c r="S16" i="6" s="1"/>
  <c r="V17" i="6"/>
  <c r="W17" i="6" s="1"/>
  <c r="Z17" i="6"/>
  <c r="AA17" i="6" s="1"/>
  <c r="AB17" i="6"/>
  <c r="AC17" i="6" s="1"/>
  <c r="L17" i="6"/>
  <c r="M17" i="6" s="1"/>
  <c r="T17" i="6"/>
  <c r="U17" i="6" s="1"/>
  <c r="H17" i="6"/>
  <c r="I17" i="6" s="1"/>
  <c r="Z20" i="10" l="1"/>
  <c r="R20" i="10"/>
  <c r="X20" i="10"/>
  <c r="G17" i="6"/>
  <c r="R17" i="6"/>
  <c r="S17" i="6" s="1"/>
  <c r="AB18" i="6"/>
  <c r="AC18" i="6" s="1"/>
  <c r="T18" i="6"/>
  <c r="U18" i="6" s="1"/>
  <c r="Z18" i="6"/>
  <c r="AA18" i="6" s="1"/>
  <c r="H18" i="6"/>
  <c r="I18" i="6" s="1"/>
  <c r="L18" i="6"/>
  <c r="M18" i="6" s="1"/>
  <c r="V18" i="6"/>
  <c r="W18" i="6" s="1"/>
  <c r="G18" i="6" l="1"/>
  <c r="R18" i="6"/>
  <c r="S18" i="6" s="1"/>
  <c r="V19" i="6"/>
  <c r="W19" i="6" s="1"/>
  <c r="L19" i="6"/>
  <c r="M19" i="6" s="1"/>
  <c r="AB19" i="6"/>
  <c r="AC19" i="6" s="1"/>
  <c r="Z19" i="6"/>
  <c r="AA19" i="6" s="1"/>
  <c r="T19" i="6"/>
  <c r="U19" i="6" s="1"/>
  <c r="H19" i="6"/>
  <c r="I19" i="6" s="1"/>
  <c r="G19" i="6" l="1"/>
  <c r="C26" i="6" s="1"/>
  <c r="C27" i="6"/>
  <c r="C29" i="6"/>
  <c r="C34" i="6"/>
  <c r="C33" i="6"/>
  <c r="C37" i="6"/>
  <c r="C36" i="6"/>
  <c r="R19" i="6"/>
  <c r="S19" i="6" s="1"/>
  <c r="E10" i="6" l="1"/>
  <c r="X10" i="6"/>
  <c r="Y10" i="6" s="1"/>
  <c r="C32" i="6"/>
  <c r="AI68" i="2"/>
  <c r="P7" i="5"/>
  <c r="E25" i="5" l="1"/>
  <c r="D21" i="5"/>
  <c r="E11" i="6"/>
  <c r="X11" i="6"/>
  <c r="Y11" i="6" s="1"/>
  <c r="AJ57" i="2"/>
  <c r="G25" i="5"/>
  <c r="I25" i="5" s="1"/>
  <c r="F25" i="5"/>
  <c r="H25" i="5" s="1"/>
  <c r="D27" i="5"/>
  <c r="G27" i="5"/>
  <c r="I27" i="5" s="1"/>
  <c r="F21" i="5"/>
  <c r="H21" i="5" s="1"/>
  <c r="E30" i="5"/>
  <c r="D31" i="5"/>
  <c r="D32" i="5"/>
  <c r="E20" i="5"/>
  <c r="E26" i="5"/>
  <c r="G22" i="5"/>
  <c r="I22" i="5" s="1"/>
  <c r="D22" i="5"/>
  <c r="E32" i="5"/>
  <c r="E31" i="5"/>
  <c r="G31" i="5"/>
  <c r="I31" i="5" s="1"/>
  <c r="E28" i="5"/>
  <c r="E24" i="5"/>
  <c r="D20" i="5"/>
  <c r="E27" i="5"/>
  <c r="G20" i="5"/>
  <c r="I20" i="5" s="1"/>
  <c r="F27" i="5"/>
  <c r="H27" i="5" s="1"/>
  <c r="F30" i="5"/>
  <c r="H30" i="5" s="1"/>
  <c r="F32" i="5"/>
  <c r="H32" i="5" s="1"/>
  <c r="F24" i="5"/>
  <c r="H24" i="5" s="1"/>
  <c r="D28" i="5"/>
  <c r="D29" i="5"/>
  <c r="G26" i="5"/>
  <c r="I26" i="5" s="1"/>
  <c r="F28" i="5"/>
  <c r="H28" i="5" s="1"/>
  <c r="F26" i="5"/>
  <c r="H26" i="5" s="1"/>
  <c r="D23" i="5"/>
  <c r="D25" i="5"/>
  <c r="E23" i="5"/>
  <c r="F23" i="5"/>
  <c r="H23" i="5" s="1"/>
  <c r="G24" i="5"/>
  <c r="I24" i="5" s="1"/>
  <c r="G28" i="5"/>
  <c r="I28" i="5" s="1"/>
  <c r="D24" i="5"/>
  <c r="F29" i="5"/>
  <c r="H29" i="5" s="1"/>
  <c r="G30" i="5"/>
  <c r="I30" i="5" s="1"/>
  <c r="E22" i="5"/>
  <c r="D26" i="5"/>
  <c r="E29" i="5"/>
  <c r="D30" i="5"/>
  <c r="G21" i="5"/>
  <c r="I21" i="5" s="1"/>
  <c r="F20" i="5"/>
  <c r="H20" i="5" s="1"/>
  <c r="G23" i="5"/>
  <c r="I23" i="5" s="1"/>
  <c r="F31" i="5"/>
  <c r="H31" i="5" s="1"/>
  <c r="F22" i="5"/>
  <c r="H22" i="5" s="1"/>
  <c r="G32" i="5"/>
  <c r="I32" i="5" s="1"/>
  <c r="E21" i="5"/>
  <c r="G29" i="5"/>
  <c r="I29" i="5" s="1"/>
  <c r="O22" i="5" l="1"/>
  <c r="AI66" i="2"/>
  <c r="AI67" i="2"/>
  <c r="E12" i="6"/>
  <c r="X12" i="6"/>
  <c r="Y12" i="6" s="1"/>
  <c r="AC6" i="10"/>
  <c r="AC14" i="10"/>
  <c r="AC7" i="10"/>
  <c r="AC8" i="10"/>
  <c r="AC16" i="10"/>
  <c r="AC10" i="10"/>
  <c r="AC11" i="10"/>
  <c r="AC9" i="10"/>
  <c r="AC17" i="10"/>
  <c r="AC18" i="10"/>
  <c r="AC19" i="10"/>
  <c r="AC12" i="10"/>
  <c r="AC20" i="10"/>
  <c r="AC13" i="10"/>
  <c r="AC5" i="10"/>
  <c r="AC15" i="10"/>
  <c r="Y6" i="10"/>
  <c r="Y14" i="10"/>
  <c r="Y8" i="10"/>
  <c r="Y16" i="10"/>
  <c r="Y10" i="10"/>
  <c r="Y19" i="10"/>
  <c r="Y7" i="10"/>
  <c r="Y9" i="10"/>
  <c r="Y17" i="10"/>
  <c r="Y18" i="10"/>
  <c r="Y11" i="10"/>
  <c r="Y15" i="10"/>
  <c r="Y12" i="10"/>
  <c r="Y20" i="10"/>
  <c r="Y13" i="10"/>
  <c r="Y5" i="10"/>
  <c r="AA6" i="10"/>
  <c r="AA14" i="10"/>
  <c r="AA7" i="10"/>
  <c r="AA8" i="10"/>
  <c r="AA16" i="10"/>
  <c r="AA10" i="10"/>
  <c r="AA11" i="10"/>
  <c r="AA19" i="10"/>
  <c r="AA9" i="10"/>
  <c r="AA17" i="10"/>
  <c r="AA18" i="10"/>
  <c r="AA15" i="10"/>
  <c r="AA12" i="10"/>
  <c r="AA20" i="10"/>
  <c r="AA13" i="10"/>
  <c r="AA5" i="10"/>
  <c r="O24" i="5"/>
  <c r="E15" i="10"/>
  <c r="E8" i="10"/>
  <c r="E16" i="10"/>
  <c r="E10" i="10"/>
  <c r="E19" i="10"/>
  <c r="E14" i="10"/>
  <c r="E7" i="10"/>
  <c r="E9" i="10"/>
  <c r="E17" i="10"/>
  <c r="E18" i="10"/>
  <c r="E11" i="10"/>
  <c r="E12" i="10"/>
  <c r="E20" i="10"/>
  <c r="E13" i="10"/>
  <c r="E5" i="10"/>
  <c r="E6" i="10"/>
  <c r="K6" i="10"/>
  <c r="K15" i="10"/>
  <c r="K8" i="10"/>
  <c r="K16" i="10"/>
  <c r="K18" i="10"/>
  <c r="K14" i="10"/>
  <c r="K9" i="10"/>
  <c r="K17" i="10"/>
  <c r="K10" i="10"/>
  <c r="K19" i="10"/>
  <c r="K11" i="10"/>
  <c r="K12" i="10"/>
  <c r="K20" i="10"/>
  <c r="K13" i="10"/>
  <c r="K5" i="10"/>
  <c r="K7" i="10"/>
  <c r="G14" i="10"/>
  <c r="G8" i="10"/>
  <c r="G16" i="10"/>
  <c r="G10" i="10"/>
  <c r="G19" i="10"/>
  <c r="G9" i="10"/>
  <c r="G17" i="10"/>
  <c r="G18" i="10"/>
  <c r="G11" i="10"/>
  <c r="G6" i="10"/>
  <c r="G7" i="10"/>
  <c r="G12" i="10"/>
  <c r="G20" i="10"/>
  <c r="G13" i="10"/>
  <c r="G5" i="10"/>
  <c r="G15" i="10"/>
  <c r="U14" i="10"/>
  <c r="U15" i="10"/>
  <c r="U8" i="10"/>
  <c r="U16" i="10"/>
  <c r="U10" i="10"/>
  <c r="U11" i="10"/>
  <c r="U9" i="10"/>
  <c r="U17" i="10"/>
  <c r="U18" i="10"/>
  <c r="U19" i="10"/>
  <c r="U7" i="10"/>
  <c r="U12" i="10"/>
  <c r="U20" i="10"/>
  <c r="U13" i="10"/>
  <c r="U5" i="10"/>
  <c r="U6" i="10"/>
  <c r="Q14" i="10"/>
  <c r="Q8" i="10"/>
  <c r="Q16" i="10"/>
  <c r="Q18" i="10"/>
  <c r="Q19" i="10"/>
  <c r="Q7" i="10"/>
  <c r="Q9" i="10"/>
  <c r="Q17" i="10"/>
  <c r="Q10" i="10"/>
  <c r="Q11" i="10"/>
  <c r="Q12" i="10"/>
  <c r="Q20" i="10"/>
  <c r="Q13" i="10"/>
  <c r="Q5" i="10"/>
  <c r="Q6" i="10"/>
  <c r="Q15" i="10"/>
  <c r="S14" i="10"/>
  <c r="S15" i="10"/>
  <c r="S8" i="10"/>
  <c r="S16" i="10"/>
  <c r="S10" i="10"/>
  <c r="S11" i="10"/>
  <c r="S9" i="10"/>
  <c r="S17" i="10"/>
  <c r="S18" i="10"/>
  <c r="S19" i="10"/>
  <c r="S7" i="10"/>
  <c r="S12" i="10"/>
  <c r="S20" i="10"/>
  <c r="S13" i="10"/>
  <c r="S5" i="10"/>
  <c r="S6" i="10"/>
  <c r="W6" i="10"/>
  <c r="W14" i="10"/>
  <c r="W8" i="10"/>
  <c r="W16" i="10"/>
  <c r="W10" i="10"/>
  <c r="W7" i="10"/>
  <c r="W9" i="10"/>
  <c r="W17" i="10"/>
  <c r="W18" i="10"/>
  <c r="W11" i="10"/>
  <c r="W19" i="10"/>
  <c r="W12" i="10"/>
  <c r="W20" i="10"/>
  <c r="W13" i="10"/>
  <c r="W5" i="10"/>
  <c r="W15" i="10"/>
  <c r="M8" i="10"/>
  <c r="M16" i="10"/>
  <c r="M18" i="10"/>
  <c r="M19" i="10"/>
  <c r="M15" i="10"/>
  <c r="M9" i="10"/>
  <c r="M17" i="10"/>
  <c r="M10" i="10"/>
  <c r="M11" i="10"/>
  <c r="M6" i="10"/>
  <c r="M7" i="10"/>
  <c r="M12" i="10"/>
  <c r="M20" i="10"/>
  <c r="M13" i="10"/>
  <c r="M5" i="10"/>
  <c r="M14" i="10"/>
  <c r="I15" i="10"/>
  <c r="I8" i="10"/>
  <c r="I16" i="10"/>
  <c r="I11" i="10"/>
  <c r="I9" i="10"/>
  <c r="I17" i="10"/>
  <c r="I18" i="10"/>
  <c r="I14" i="10"/>
  <c r="I7" i="10"/>
  <c r="I10" i="10"/>
  <c r="I19" i="10"/>
  <c r="I12" i="10"/>
  <c r="I20" i="10"/>
  <c r="I13" i="10"/>
  <c r="I5" i="10"/>
  <c r="I6" i="10"/>
  <c r="O7" i="10"/>
  <c r="O8" i="10"/>
  <c r="O16" i="10"/>
  <c r="O18" i="10"/>
  <c r="O14" i="10"/>
  <c r="O9" i="10"/>
  <c r="O17" i="10"/>
  <c r="O10" i="10"/>
  <c r="O11" i="10"/>
  <c r="O6" i="10"/>
  <c r="O15" i="10"/>
  <c r="O19" i="10"/>
  <c r="O12" i="10"/>
  <c r="O20" i="10"/>
  <c r="O13" i="10"/>
  <c r="O5" i="10"/>
  <c r="O25" i="5"/>
  <c r="O21" i="5"/>
  <c r="O27" i="5"/>
  <c r="O20" i="5"/>
  <c r="O28" i="5"/>
  <c r="O30" i="5"/>
  <c r="O29" i="5"/>
  <c r="O32" i="5"/>
  <c r="O26" i="5"/>
  <c r="O23" i="5"/>
  <c r="O31" i="5"/>
  <c r="AL53" i="2" l="1"/>
  <c r="E13" i="6"/>
  <c r="X13" i="6"/>
  <c r="Y13" i="6" s="1"/>
  <c r="C34" i="10"/>
  <c r="C35" i="10"/>
  <c r="C36" i="10"/>
  <c r="C26" i="10"/>
  <c r="C37" i="10"/>
  <c r="C33" i="10"/>
  <c r="C27" i="10"/>
  <c r="C32" i="10"/>
  <c r="C31" i="10"/>
  <c r="C29" i="10"/>
  <c r="C38" i="10"/>
  <c r="C28" i="10"/>
  <c r="C30" i="10"/>
  <c r="E14" i="6" l="1"/>
  <c r="X14" i="6"/>
  <c r="Y14" i="6" s="1"/>
  <c r="E15" i="6" l="1"/>
  <c r="X15" i="6"/>
  <c r="Y15" i="6" s="1"/>
  <c r="E16" i="6" l="1"/>
  <c r="X16" i="6"/>
  <c r="Y16" i="6" s="1"/>
  <c r="E17" i="6" l="1"/>
  <c r="X17" i="6"/>
  <c r="Y17" i="6" s="1"/>
  <c r="E18" i="6" l="1"/>
  <c r="X18" i="6"/>
  <c r="Y18" i="6" s="1"/>
  <c r="E19" i="6" l="1"/>
  <c r="X19" i="6"/>
  <c r="Y19" i="6" s="1"/>
  <c r="C35" i="6" s="1"/>
</calcChain>
</file>

<file path=xl/sharedStrings.xml><?xml version="1.0" encoding="utf-8"?>
<sst xmlns="http://schemas.openxmlformats.org/spreadsheetml/2006/main" count="298" uniqueCount="102">
  <si>
    <t>Stoichiometry</t>
  </si>
  <si>
    <t>O2</t>
  </si>
  <si>
    <t>Atmospheric</t>
  </si>
  <si>
    <t>Ratio</t>
  </si>
  <si>
    <t>N2</t>
  </si>
  <si>
    <t>Composition</t>
  </si>
  <si>
    <t>HC Fuel Balance</t>
  </si>
  <si>
    <t xml:space="preserve">Note: </t>
  </si>
  <si>
    <t>a = x + (y/4)</t>
  </si>
  <si>
    <t>Carbon (x)</t>
  </si>
  <si>
    <t>a</t>
  </si>
  <si>
    <t>Hydrogen (y)</t>
  </si>
  <si>
    <t>m (air)</t>
  </si>
  <si>
    <t>m (fuel)</t>
  </si>
  <si>
    <t>Molecular Weight</t>
  </si>
  <si>
    <t>Stoich Ratio</t>
  </si>
  <si>
    <t>Air</t>
  </si>
  <si>
    <t>Carbon</t>
  </si>
  <si>
    <t>Hydrogen</t>
  </si>
  <si>
    <t>Equ. Ratio</t>
  </si>
  <si>
    <t>Oxygen</t>
  </si>
  <si>
    <t>Fuel Ratio</t>
  </si>
  <si>
    <t>Nitrogen</t>
  </si>
  <si>
    <t>Fuel</t>
  </si>
  <si>
    <t>Iso-octane</t>
  </si>
  <si>
    <t>Methanol</t>
  </si>
  <si>
    <t>50:50 Blend</t>
  </si>
  <si>
    <r>
      <t>CO</t>
    </r>
    <r>
      <rPr>
        <sz val="8"/>
        <rFont val="Calibri"/>
        <family val="2"/>
        <scheme val="minor"/>
      </rPr>
      <t>2</t>
    </r>
  </si>
  <si>
    <r>
      <t>H</t>
    </r>
    <r>
      <rPr>
        <sz val="8"/>
        <rFont val="Calibri"/>
        <family val="2"/>
        <scheme val="minor"/>
      </rPr>
      <t>2</t>
    </r>
    <r>
      <rPr>
        <sz val="11"/>
        <rFont val="Calibri"/>
        <family val="2"/>
        <scheme val="minor"/>
      </rPr>
      <t>O</t>
    </r>
  </si>
  <si>
    <r>
      <t>N</t>
    </r>
    <r>
      <rPr>
        <sz val="8"/>
        <rFont val="Calibri"/>
        <family val="2"/>
        <scheme val="minor"/>
      </rPr>
      <t>2</t>
    </r>
  </si>
  <si>
    <t>Stoich</t>
  </si>
  <si>
    <t>CO2</t>
  </si>
  <si>
    <t>T(K)</t>
  </si>
  <si>
    <t>c^p(kJ/kmol-K)</t>
  </si>
  <si>
    <t>h^h^0(MJ/kmol)</t>
  </si>
  <si>
    <t>s^(kJ/kmol-K)</t>
  </si>
  <si>
    <t>g0R^uT</t>
  </si>
  <si>
    <t>H2O</t>
  </si>
  <si>
    <t>CO</t>
  </si>
  <si>
    <t>C</t>
  </si>
  <si>
    <t>(gas)</t>
  </si>
  <si>
    <t>C(Solid)</t>
  </si>
  <si>
    <t>CH4</t>
  </si>
  <si>
    <t>H2</t>
  </si>
  <si>
    <t>^s(kJ/kmol-K)</t>
  </si>
  <si>
    <t>H</t>
  </si>
  <si>
    <t>O</t>
  </si>
  <si>
    <t>OH</t>
  </si>
  <si>
    <t>N</t>
  </si>
  <si>
    <t>NO</t>
  </si>
  <si>
    <t>h^h^0</t>
  </si>
  <si>
    <t>(MJ/kmol)</t>
  </si>
  <si>
    <t>NO2</t>
  </si>
  <si>
    <t>SO2</t>
  </si>
  <si>
    <t>SO3</t>
  </si>
  <si>
    <t>C3H8</t>
  </si>
  <si>
    <t>φ</t>
  </si>
  <si>
    <t>Enthalpy</t>
  </si>
  <si>
    <t>poly co2</t>
  </si>
  <si>
    <t>poly h20</t>
  </si>
  <si>
    <t>poly 02</t>
  </si>
  <si>
    <t>poly n2</t>
  </si>
  <si>
    <t>LHV</t>
  </si>
  <si>
    <t>Flame Temperature</t>
  </si>
  <si>
    <t>MJ</t>
  </si>
  <si>
    <t>(MJ/kg)</t>
  </si>
  <si>
    <t>(K)</t>
  </si>
  <si>
    <r>
      <t>O</t>
    </r>
    <r>
      <rPr>
        <sz val="8"/>
        <rFont val="Calibri"/>
        <family val="2"/>
        <scheme val="minor"/>
      </rPr>
      <t>2</t>
    </r>
  </si>
  <si>
    <t>Generated</t>
  </si>
  <si>
    <t>Owens Powerpoint</t>
  </si>
  <si>
    <t>H20</t>
  </si>
  <si>
    <t>Flame Temp</t>
  </si>
  <si>
    <t>Alpha</t>
  </si>
  <si>
    <r>
      <t>CO</t>
    </r>
    <r>
      <rPr>
        <sz val="9"/>
        <color theme="1"/>
        <rFont val="Calibri"/>
        <family val="2"/>
        <scheme val="minor"/>
      </rPr>
      <t>2</t>
    </r>
  </si>
  <si>
    <r>
      <t>H</t>
    </r>
    <r>
      <rPr>
        <sz val="9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</si>
  <si>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r>
      <t>O</t>
    </r>
    <r>
      <rPr>
        <sz val="9"/>
        <color theme="1"/>
        <rFont val="Calibri"/>
        <family val="2"/>
        <scheme val="minor"/>
      </rPr>
      <t>2</t>
    </r>
  </si>
  <si>
    <r>
      <t>N</t>
    </r>
    <r>
      <rPr>
        <sz val="9"/>
        <color theme="1"/>
        <rFont val="Calibri"/>
        <family val="2"/>
        <scheme val="minor"/>
      </rPr>
      <t>2</t>
    </r>
  </si>
  <si>
    <r>
      <t>[O</t>
    </r>
    <r>
      <rPr>
        <sz val="9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</si>
  <si>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r>
      <t>[N</t>
    </r>
    <r>
      <rPr>
        <sz val="9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]</t>
    </r>
  </si>
  <si>
    <t>Flame</t>
  </si>
  <si>
    <t>Variables</t>
  </si>
  <si>
    <t xml:space="preserve">Cylinder Displacement </t>
  </si>
  <si>
    <t>cc</t>
  </si>
  <si>
    <t>n</t>
  </si>
  <si>
    <t>Volumetric Efficency</t>
  </si>
  <si>
    <t>-</t>
  </si>
  <si>
    <t>Temperature</t>
  </si>
  <si>
    <t>K</t>
  </si>
  <si>
    <t>Pressure (Bar)</t>
  </si>
  <si>
    <t>Crank Angle (Deg)</t>
  </si>
  <si>
    <t>Temp (K)</t>
  </si>
  <si>
    <t>Polytropic Index</t>
  </si>
  <si>
    <t>RPM</t>
  </si>
  <si>
    <r>
      <t>NO</t>
    </r>
    <r>
      <rPr>
        <sz val="10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(kmols/°)</t>
    </r>
  </si>
  <si>
    <r>
      <t>NO</t>
    </r>
    <r>
      <rPr>
        <sz val="10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(PPM)</t>
    </r>
  </si>
  <si>
    <t>%</t>
  </si>
  <si>
    <t>EGR</t>
  </si>
  <si>
    <t>Net  Enthalpy</t>
  </si>
  <si>
    <t>EGR Calculator</t>
  </si>
  <si>
    <t>Exhaust</t>
  </si>
  <si>
    <t xml:space="preserve"> 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</si>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</sst>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5" formatCode="0.000"/>
    <numFmt numFmtId="166" formatCode="0.0000"/>
    <numFmt numFmtId="167" formatCode="0.00000"/>
    <numFmt numFmtId="168" formatCode="0.00000E+00"/>
    <numFmt numFmtId="169" formatCode="0.0000000"/>
  </numFmts>
  <fonts count="10" x14ac:knownFonts="1">
    <font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6C4E8"/>
        <bgColor indexed="64"/>
      </patternFill>
    </fill>
    <fill>
      <patternFill patternType="solid">
        <fgColor rgb="FFD7E5F5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59">
    <xf numFmtId="0" fontId="0" fillId="0" borderId="0" xfId="0"/>
    <xf numFmtId="0" fontId="0" fillId="2" borderId="0" xfId="0" applyFill="1"/>
    <xf numFmtId="0" fontId="3" fillId="3" borderId="4" xfId="0" applyFont="1" applyFill="1" applyBorder="1"/>
    <xf numFmtId="0" fontId="3" fillId="3" borderId="8" xfId="0" applyFont="1" applyFill="1" applyBorder="1"/>
    <xf numFmtId="0" fontId="3" fillId="3" borderId="18" xfId="0" applyFont="1" applyFill="1" applyBorder="1"/>
    <xf numFmtId="0" fontId="3" fillId="3" borderId="17" xfId="0" applyFont="1" applyFill="1" applyBorder="1"/>
    <xf numFmtId="0" fontId="0" fillId="4" borderId="15" xfId="0" applyFill="1" applyBorder="1"/>
    <xf numFmtId="0" fontId="0" fillId="4" borderId="7" xfId="0" applyFill="1" applyBorder="1" applyAlignment="1">
      <alignment horizontal="right"/>
    </xf>
    <xf numFmtId="0" fontId="0" fillId="4" borderId="11" xfId="0" applyFill="1" applyBorder="1" applyAlignment="1">
      <alignment horizontal="right"/>
    </xf>
    <xf numFmtId="0" fontId="0" fillId="4" borderId="16" xfId="0" applyFill="1" applyBorder="1"/>
    <xf numFmtId="9" fontId="0" fillId="4" borderId="7" xfId="0" applyNumberFormat="1" applyFill="1" applyBorder="1" applyAlignment="1">
      <alignment horizontal="center"/>
    </xf>
    <xf numFmtId="2" fontId="0" fillId="4" borderId="11" xfId="0" applyNumberFormat="1" applyFill="1" applyBorder="1" applyAlignment="1">
      <alignment horizontal="center"/>
    </xf>
    <xf numFmtId="164" fontId="0" fillId="4" borderId="7" xfId="0" applyNumberFormat="1" applyFill="1" applyBorder="1" applyAlignment="1">
      <alignment horizontal="right"/>
    </xf>
    <xf numFmtId="0" fontId="0" fillId="4" borderId="19" xfId="0" applyFill="1" applyBorder="1" applyAlignment="1">
      <alignment horizontal="right"/>
    </xf>
    <xf numFmtId="2" fontId="0" fillId="4" borderId="7" xfId="0" applyNumberFormat="1" applyFill="1" applyBorder="1" applyAlignment="1">
      <alignment horizontal="right"/>
    </xf>
    <xf numFmtId="2" fontId="0" fillId="4" borderId="11" xfId="0" applyNumberFormat="1" applyFill="1" applyBorder="1" applyAlignment="1">
      <alignment horizontal="right"/>
    </xf>
    <xf numFmtId="165" fontId="0" fillId="4" borderId="7" xfId="0" applyNumberFormat="1" applyFill="1" applyBorder="1" applyAlignment="1">
      <alignment horizontal="right"/>
    </xf>
    <xf numFmtId="166" fontId="0" fillId="4" borderId="19" xfId="0" applyNumberFormat="1" applyFill="1" applyBorder="1" applyAlignment="1">
      <alignment horizontal="right"/>
    </xf>
    <xf numFmtId="166" fontId="0" fillId="4" borderId="11" xfId="0" applyNumberFormat="1" applyFill="1" applyBorder="1" applyAlignment="1">
      <alignment horizontal="right"/>
    </xf>
    <xf numFmtId="167" fontId="0" fillId="4" borderId="19" xfId="0" applyNumberFormat="1" applyFill="1" applyBorder="1" applyAlignment="1">
      <alignment horizontal="right"/>
    </xf>
    <xf numFmtId="2" fontId="0" fillId="4" borderId="25" xfId="0" applyNumberFormat="1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27" xfId="0" applyFill="1" applyBorder="1" applyAlignment="1">
      <alignment horizontal="right"/>
    </xf>
    <xf numFmtId="0" fontId="3" fillId="3" borderId="21" xfId="0" applyFont="1" applyFill="1" applyBorder="1" applyAlignment="1">
      <alignment vertical="center"/>
    </xf>
    <xf numFmtId="0" fontId="3" fillId="3" borderId="24" xfId="0" applyFont="1" applyFill="1" applyBorder="1" applyAlignment="1">
      <alignment vertical="center"/>
    </xf>
    <xf numFmtId="0" fontId="3" fillId="3" borderId="25" xfId="0" applyFont="1" applyFill="1" applyBorder="1" applyAlignment="1">
      <alignment vertical="center"/>
    </xf>
    <xf numFmtId="0" fontId="0" fillId="4" borderId="28" xfId="0" applyFill="1" applyBorder="1" applyAlignment="1">
      <alignment horizontal="right"/>
    </xf>
    <xf numFmtId="0" fontId="0" fillId="4" borderId="29" xfId="0" applyFill="1" applyBorder="1" applyAlignment="1">
      <alignment horizontal="right"/>
    </xf>
    <xf numFmtId="0" fontId="3" fillId="3" borderId="30" xfId="0" applyFont="1" applyFill="1" applyBorder="1" applyAlignment="1">
      <alignment vertical="center"/>
    </xf>
    <xf numFmtId="0" fontId="3" fillId="3" borderId="31" xfId="0" applyFont="1" applyFill="1" applyBorder="1" applyAlignment="1">
      <alignment vertical="center"/>
    </xf>
    <xf numFmtId="0" fontId="3" fillId="3" borderId="32" xfId="0" applyFont="1" applyFill="1" applyBorder="1" applyAlignment="1">
      <alignment vertical="center"/>
    </xf>
    <xf numFmtId="0" fontId="0" fillId="4" borderId="33" xfId="0" applyFill="1" applyBorder="1" applyAlignment="1">
      <alignment horizontal="right"/>
    </xf>
    <xf numFmtId="0" fontId="0" fillId="4" borderId="34" xfId="0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2" borderId="0" xfId="0" applyFill="1" applyAlignment="1">
      <alignment horizontal="center"/>
    </xf>
    <xf numFmtId="164" fontId="0" fillId="4" borderId="19" xfId="0" applyNumberFormat="1" applyFill="1" applyBorder="1" applyAlignment="1">
      <alignment horizontal="right"/>
    </xf>
    <xf numFmtId="0" fontId="0" fillId="2" borderId="0" xfId="0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2" fontId="0" fillId="4" borderId="26" xfId="0" applyNumberFormat="1" applyFill="1" applyBorder="1" applyAlignment="1">
      <alignment horizontal="right"/>
    </xf>
    <xf numFmtId="2" fontId="0" fillId="4" borderId="22" xfId="0" applyNumberFormat="1" applyFill="1" applyBorder="1" applyAlignment="1">
      <alignment horizontal="right"/>
    </xf>
    <xf numFmtId="2" fontId="0" fillId="4" borderId="7" xfId="0" applyNumberFormat="1" applyFill="1" applyBorder="1" applyAlignment="1">
      <alignment horizontal="center"/>
    </xf>
    <xf numFmtId="2" fontId="0" fillId="4" borderId="19" xfId="0" applyNumberFormat="1" applyFill="1" applyBorder="1" applyAlignment="1">
      <alignment horizontal="center"/>
    </xf>
    <xf numFmtId="0" fontId="0" fillId="2" borderId="0" xfId="0" applyFill="1" applyAlignment="1"/>
    <xf numFmtId="0" fontId="0" fillId="2" borderId="0" xfId="0" applyFill="1" applyAlignment="1">
      <alignment horizontal="center"/>
    </xf>
    <xf numFmtId="0" fontId="3" fillId="3" borderId="21" xfId="0" applyFont="1" applyFill="1" applyBorder="1" applyAlignment="1">
      <alignment horizontal="center"/>
    </xf>
    <xf numFmtId="2" fontId="0" fillId="2" borderId="0" xfId="0" applyNumberFormat="1" applyFill="1"/>
    <xf numFmtId="2" fontId="0" fillId="4" borderId="4" xfId="0" applyNumberFormat="1" applyFill="1" applyBorder="1" applyAlignment="1">
      <alignment horizontal="center"/>
    </xf>
    <xf numFmtId="2" fontId="0" fillId="4" borderId="22" xfId="0" applyNumberFormat="1" applyFill="1" applyBorder="1" applyAlignment="1">
      <alignment horizontal="center"/>
    </xf>
    <xf numFmtId="2" fontId="0" fillId="4" borderId="18" xfId="0" applyNumberFormat="1" applyFill="1" applyBorder="1" applyAlignment="1">
      <alignment horizontal="center"/>
    </xf>
    <xf numFmtId="2" fontId="0" fillId="4" borderId="26" xfId="0" applyNumberFormat="1" applyFill="1" applyBorder="1" applyAlignment="1">
      <alignment horizontal="center"/>
    </xf>
    <xf numFmtId="2" fontId="0" fillId="4" borderId="17" xfId="0" applyNumberFormat="1" applyFill="1" applyBorder="1" applyAlignment="1">
      <alignment horizontal="center"/>
    </xf>
    <xf numFmtId="2" fontId="0" fillId="4" borderId="23" xfId="0" applyNumberFormat="1" applyFill="1" applyBorder="1" applyAlignment="1">
      <alignment horizontal="center"/>
    </xf>
    <xf numFmtId="165" fontId="0" fillId="4" borderId="22" xfId="0" applyNumberFormat="1" applyFill="1" applyBorder="1" applyAlignment="1">
      <alignment horizontal="center"/>
    </xf>
    <xf numFmtId="165" fontId="0" fillId="4" borderId="26" xfId="0" applyNumberFormat="1" applyFill="1" applyBorder="1" applyAlignment="1">
      <alignment horizontal="center"/>
    </xf>
    <xf numFmtId="165" fontId="0" fillId="4" borderId="23" xfId="0" applyNumberFormat="1" applyFill="1" applyBorder="1" applyAlignment="1">
      <alignment horizontal="center"/>
    </xf>
    <xf numFmtId="169" fontId="0" fillId="4" borderId="22" xfId="0" applyNumberFormat="1" applyFill="1" applyBorder="1" applyAlignment="1">
      <alignment horizontal="center"/>
    </xf>
    <xf numFmtId="11" fontId="0" fillId="4" borderId="26" xfId="0" applyNumberFormat="1" applyFill="1" applyBorder="1" applyAlignment="1">
      <alignment horizontal="center"/>
    </xf>
    <xf numFmtId="168" fontId="0" fillId="4" borderId="22" xfId="0" applyNumberFormat="1" applyFill="1" applyBorder="1" applyAlignment="1">
      <alignment horizontal="center"/>
    </xf>
    <xf numFmtId="168" fontId="0" fillId="4" borderId="26" xfId="0" applyNumberFormat="1" applyFill="1" applyBorder="1" applyAlignment="1">
      <alignment horizontal="center"/>
    </xf>
    <xf numFmtId="168" fontId="0" fillId="4" borderId="23" xfId="0" applyNumberFormat="1" applyFill="1" applyBorder="1" applyAlignment="1">
      <alignment horizontal="center"/>
    </xf>
    <xf numFmtId="165" fontId="0" fillId="4" borderId="29" xfId="0" applyNumberFormat="1" applyFill="1" applyBorder="1" applyAlignment="1">
      <alignment horizontal="center"/>
    </xf>
    <xf numFmtId="0" fontId="3" fillId="3" borderId="37" xfId="0" applyFont="1" applyFill="1" applyBorder="1" applyAlignment="1">
      <alignment horizontal="center"/>
    </xf>
    <xf numFmtId="165" fontId="0" fillId="4" borderId="18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11" fontId="0" fillId="4" borderId="7" xfId="0" applyNumberFormat="1" applyFill="1" applyBorder="1" applyAlignment="1">
      <alignment horizontal="center"/>
    </xf>
    <xf numFmtId="164" fontId="0" fillId="4" borderId="38" xfId="0" applyNumberFormat="1" applyFill="1" applyBorder="1" applyAlignment="1">
      <alignment horizontal="center"/>
    </xf>
    <xf numFmtId="11" fontId="0" fillId="4" borderId="19" xfId="0" applyNumberFormat="1" applyFill="1" applyBorder="1" applyAlignment="1">
      <alignment horizontal="center"/>
    </xf>
    <xf numFmtId="11" fontId="0" fillId="4" borderId="11" xfId="0" applyNumberFormat="1" applyFill="1" applyBorder="1" applyAlignment="1">
      <alignment horizontal="center"/>
    </xf>
    <xf numFmtId="165" fontId="0" fillId="4" borderId="39" xfId="0" applyNumberFormat="1" applyFill="1" applyBorder="1" applyAlignment="1">
      <alignment horizontal="center"/>
    </xf>
    <xf numFmtId="165" fontId="0" fillId="4" borderId="34" xfId="0" applyNumberFormat="1" applyFill="1" applyBorder="1" applyAlignment="1">
      <alignment horizontal="center"/>
    </xf>
    <xf numFmtId="164" fontId="0" fillId="4" borderId="41" xfId="0" applyNumberForma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1" fontId="0" fillId="3" borderId="31" xfId="0" applyNumberFormat="1" applyFill="1" applyBorder="1" applyAlignment="1">
      <alignment horizontal="center"/>
    </xf>
    <xf numFmtId="1" fontId="0" fillId="3" borderId="40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18" xfId="0" applyNumberFormat="1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4" borderId="42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2" fontId="0" fillId="0" borderId="22" xfId="0" applyNumberFormat="1" applyFill="1" applyBorder="1" applyAlignment="1">
      <alignment horizontal="center"/>
    </xf>
    <xf numFmtId="2" fontId="0" fillId="0" borderId="26" xfId="0" applyNumberFormat="1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3" fillId="3" borderId="43" xfId="0" applyFont="1" applyFill="1" applyBorder="1" applyAlignment="1">
      <alignment horizontal="center"/>
    </xf>
    <xf numFmtId="0" fontId="3" fillId="3" borderId="44" xfId="0" applyFont="1" applyFill="1" applyBorder="1" applyAlignment="1">
      <alignment horizontal="center"/>
    </xf>
    <xf numFmtId="0" fontId="3" fillId="3" borderId="45" xfId="0" applyFont="1" applyFill="1" applyBorder="1" applyAlignment="1">
      <alignment horizontal="center"/>
    </xf>
    <xf numFmtId="0" fontId="0" fillId="5" borderId="20" xfId="0" applyFill="1" applyBorder="1"/>
    <xf numFmtId="0" fontId="0" fillId="6" borderId="13" xfId="0" applyFill="1" applyBorder="1"/>
    <xf numFmtId="164" fontId="0" fillId="4" borderId="23" xfId="1" applyNumberFormat="1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8" fillId="3" borderId="25" xfId="0" applyFont="1" applyFill="1" applyBorder="1" applyAlignment="1">
      <alignment horizontal="center"/>
    </xf>
    <xf numFmtId="11" fontId="0" fillId="4" borderId="5" xfId="0" applyNumberFormat="1" applyFill="1" applyBorder="1" applyAlignment="1">
      <alignment horizontal="center"/>
    </xf>
    <xf numFmtId="11" fontId="0" fillId="4" borderId="46" xfId="0" applyNumberFormat="1" applyFill="1" applyBorder="1" applyAlignment="1">
      <alignment horizontal="center"/>
    </xf>
    <xf numFmtId="11" fontId="0" fillId="4" borderId="9" xfId="0" applyNumberFormat="1" applyFill="1" applyBorder="1" applyAlignment="1">
      <alignment horizontal="center"/>
    </xf>
    <xf numFmtId="169" fontId="0" fillId="4" borderId="26" xfId="0" applyNumberFormat="1" applyFill="1" applyBorder="1" applyAlignment="1">
      <alignment horizontal="center"/>
    </xf>
    <xf numFmtId="169" fontId="0" fillId="4" borderId="23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/>
    <xf numFmtId="165" fontId="0" fillId="2" borderId="0" xfId="0" applyNumberFormat="1" applyFill="1"/>
    <xf numFmtId="164" fontId="9" fillId="7" borderId="24" xfId="1" applyNumberFormat="1" applyFont="1" applyFill="1" applyBorder="1" applyAlignment="1">
      <alignment horizontal="center"/>
    </xf>
    <xf numFmtId="0" fontId="3" fillId="3" borderId="47" xfId="0" applyFont="1" applyFill="1" applyBorder="1" applyAlignment="1">
      <alignment horizontal="center"/>
    </xf>
    <xf numFmtId="168" fontId="0" fillId="4" borderId="5" xfId="0" applyNumberFormat="1" applyFill="1" applyBorder="1" applyAlignment="1">
      <alignment horizontal="center"/>
    </xf>
    <xf numFmtId="168" fontId="0" fillId="4" borderId="46" xfId="0" applyNumberFormat="1" applyFill="1" applyBorder="1" applyAlignment="1">
      <alignment horizontal="center"/>
    </xf>
    <xf numFmtId="168" fontId="0" fillId="4" borderId="9" xfId="0" applyNumberFormat="1" applyFill="1" applyBorder="1" applyAlignment="1">
      <alignment horizontal="center"/>
    </xf>
    <xf numFmtId="2" fontId="0" fillId="4" borderId="30" xfId="0" applyNumberFormat="1" applyFill="1" applyBorder="1" applyAlignment="1">
      <alignment horizontal="center"/>
    </xf>
    <xf numFmtId="2" fontId="0" fillId="4" borderId="31" xfId="0" applyNumberFormat="1" applyFill="1" applyBorder="1" applyAlignment="1">
      <alignment horizontal="center"/>
    </xf>
    <xf numFmtId="2" fontId="0" fillId="4" borderId="32" xfId="0" applyNumberFormat="1" applyFill="1" applyBorder="1" applyAlignment="1">
      <alignment horizontal="center"/>
    </xf>
    <xf numFmtId="1" fontId="8" fillId="3" borderId="37" xfId="0" applyNumberFormat="1" applyFont="1" applyFill="1" applyBorder="1" applyAlignment="1">
      <alignment horizontal="center"/>
    </xf>
    <xf numFmtId="2" fontId="0" fillId="8" borderId="23" xfId="0" applyNumberFormat="1" applyFill="1" applyBorder="1" applyAlignment="1">
      <alignment horizontal="right"/>
    </xf>
    <xf numFmtId="2" fontId="9" fillId="0" borderId="36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3" fillId="3" borderId="39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49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22" xfId="0" applyFont="1" applyFill="1" applyBorder="1" applyAlignment="1">
      <alignment horizontal="left"/>
    </xf>
    <xf numFmtId="0" fontId="3" fillId="3" borderId="17" xfId="0" applyFont="1" applyFill="1" applyBorder="1" applyAlignment="1">
      <alignment horizontal="left"/>
    </xf>
    <xf numFmtId="0" fontId="3" fillId="3" borderId="23" xfId="0" applyFont="1" applyFill="1" applyBorder="1" applyAlignment="1">
      <alignment horizontal="left"/>
    </xf>
    <xf numFmtId="0" fontId="3" fillId="3" borderId="20" xfId="0" applyFont="1" applyFill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3" borderId="21" xfId="0" applyFont="1" applyFill="1" applyBorder="1" applyAlignment="1">
      <alignment horizontal="left"/>
    </xf>
    <xf numFmtId="0" fontId="3" fillId="3" borderId="24" xfId="0" applyFont="1" applyFill="1" applyBorder="1" applyAlignment="1">
      <alignment horizontal="left"/>
    </xf>
    <xf numFmtId="0" fontId="3" fillId="3" borderId="18" xfId="0" applyFont="1" applyFill="1" applyBorder="1" applyAlignment="1">
      <alignment horizontal="left"/>
    </xf>
    <xf numFmtId="0" fontId="3" fillId="3" borderId="26" xfId="0" applyFont="1" applyFill="1" applyBorder="1" applyAlignment="1">
      <alignment horizontal="left"/>
    </xf>
    <xf numFmtId="0" fontId="8" fillId="3" borderId="8" xfId="0" applyFont="1" applyFill="1" applyBorder="1" applyAlignment="1">
      <alignment horizontal="center"/>
    </xf>
    <xf numFmtId="0" fontId="8" fillId="3" borderId="3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9" fontId="0" fillId="0" borderId="5" xfId="0" applyNumberFormat="1" applyBorder="1" applyAlignment="1">
      <alignment horizontal="right"/>
    </xf>
    <xf numFmtId="0" fontId="0" fillId="0" borderId="6" xfId="0" applyBorder="1" applyAlignment="1">
      <alignment horizontal="right"/>
    </xf>
    <xf numFmtId="9" fontId="0" fillId="0" borderId="9" xfId="0" applyNumberFormat="1" applyBorder="1" applyAlignment="1">
      <alignment horizontal="right"/>
    </xf>
    <xf numFmtId="0" fontId="0" fillId="0" borderId="10" xfId="0" applyBorder="1" applyAlignment="1">
      <alignment horizontal="right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/>
    </xf>
    <xf numFmtId="0" fontId="2" fillId="3" borderId="2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A6C4E8"/>
      <color rgb="FFD7E5F5"/>
      <color rgb="FFFF9966"/>
      <color rgb="FFFFC9AB"/>
      <color rgb="FFFE9D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2.xml"/><Relationship Id="rId7" Type="http://schemas.openxmlformats.org/officeDocument/2006/relationships/worksheet" Target="worksheets/sheet6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NOx Production (PPM)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4"/>
          <c:order val="0"/>
          <c:tx>
            <c:v>0% EGR</c:v>
          </c:tx>
          <c:spPr>
            <a:ln w="19050" cap="rnd">
              <a:solidFill>
                <a:srgbClr val="C00000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Model'!$Y$45:$Y$57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Model'!$Z$45:$Z$57</c:f>
              <c:numCache>
                <c:formatCode>General</c:formatCode>
                <c:ptCount val="13"/>
                <c:pt idx="0">
                  <c:v>0</c:v>
                </c:pt>
                <c:pt idx="1">
                  <c:v>20154.326185711972</c:v>
                </c:pt>
                <c:pt idx="2">
                  <c:v>24317.737719732504</c:v>
                </c:pt>
                <c:pt idx="3">
                  <c:v>25339.548150278391</c:v>
                </c:pt>
                <c:pt idx="4">
                  <c:v>24822.705634227339</c:v>
                </c:pt>
                <c:pt idx="5">
                  <c:v>23474.418279222711</c:v>
                </c:pt>
                <c:pt idx="6">
                  <c:v>13697.932287866726</c:v>
                </c:pt>
                <c:pt idx="7">
                  <c:v>6320.907921526551</c:v>
                </c:pt>
                <c:pt idx="8">
                  <c:v>2468.5207491301849</c:v>
                </c:pt>
                <c:pt idx="9">
                  <c:v>820.46732553459503</c:v>
                </c:pt>
                <c:pt idx="10">
                  <c:v>2.4369387704979562</c:v>
                </c:pt>
                <c:pt idx="11">
                  <c:v>52.225625738384416</c:v>
                </c:pt>
                <c:pt idx="12">
                  <c:v>9.4093172248458643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A82-449D-8169-45C65FA0F971}"/>
            </c:ext>
          </c:extLst>
        </c:ser>
        <c:ser>
          <c:idx val="0"/>
          <c:order val="1"/>
          <c:tx>
            <c:v>5% EGR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Model'!$AA$45:$AA$57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Model'!$AB$45:$AB$57</c:f>
              <c:numCache>
                <c:formatCode>General</c:formatCode>
                <c:ptCount val="13"/>
                <c:pt idx="0">
                  <c:v>0</c:v>
                </c:pt>
                <c:pt idx="1">
                  <c:v>8151.998649432293</c:v>
                </c:pt>
                <c:pt idx="2">
                  <c:v>9787.1833967260154</c:v>
                </c:pt>
                <c:pt idx="3">
                  <c:v>10146.169656694708</c:v>
                </c:pt>
                <c:pt idx="4">
                  <c:v>9886.6582894998919</c:v>
                </c:pt>
                <c:pt idx="5">
                  <c:v>9298.6385711665862</c:v>
                </c:pt>
                <c:pt idx="6">
                  <c:v>5265.6614215581885</c:v>
                </c:pt>
                <c:pt idx="7">
                  <c:v>2347.0216715946399</c:v>
                </c:pt>
                <c:pt idx="8">
                  <c:v>880.90749879703833</c:v>
                </c:pt>
                <c:pt idx="9">
                  <c:v>279.91740412864988</c:v>
                </c:pt>
                <c:pt idx="10">
                  <c:v>0.64913618269563489</c:v>
                </c:pt>
                <c:pt idx="11">
                  <c:v>16.032581925731812</c:v>
                </c:pt>
                <c:pt idx="12">
                  <c:v>2.7207563608788408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A82-449D-8169-45C65FA0F971}"/>
            </c:ext>
          </c:extLst>
        </c:ser>
        <c:ser>
          <c:idx val="1"/>
          <c:order val="2"/>
          <c:tx>
            <c:v>10% EGR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Model'!$AD$45:$AD$57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Model'!$AE$45:$AE$57</c:f>
              <c:numCache>
                <c:formatCode>General</c:formatCode>
                <c:ptCount val="13"/>
                <c:pt idx="0">
                  <c:v>0</c:v>
                </c:pt>
                <c:pt idx="1">
                  <c:v>3348.8820804828333</c:v>
                </c:pt>
                <c:pt idx="2">
                  <c:v>3999.5068580299994</c:v>
                </c:pt>
                <c:pt idx="3">
                  <c:v>4123.8085473429928</c:v>
                </c:pt>
                <c:pt idx="4">
                  <c:v>3996.0149597309119</c:v>
                </c:pt>
                <c:pt idx="5">
                  <c:v>3736.8923671242478</c:v>
                </c:pt>
                <c:pt idx="6">
                  <c:v>2051.4535450012668</c:v>
                </c:pt>
                <c:pt idx="7">
                  <c:v>882.68570130623493</c:v>
                </c:pt>
                <c:pt idx="8">
                  <c:v>318.4013305488856</c:v>
                </c:pt>
                <c:pt idx="9">
                  <c:v>96.799805085995644</c:v>
                </c:pt>
                <c:pt idx="10">
                  <c:v>0.17589344055104711</c:v>
                </c:pt>
                <c:pt idx="11">
                  <c:v>5.0105667771150824</c:v>
                </c:pt>
                <c:pt idx="12">
                  <c:v>0.80395339070754568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A82-449D-8169-45C65FA0F971}"/>
            </c:ext>
          </c:extLst>
        </c:ser>
        <c:ser>
          <c:idx val="2"/>
          <c:order val="3"/>
          <c:tx>
            <c:v>15% EGR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Model'!$AH$45:$AH$57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Model'!$AI$45:$AI$57</c:f>
              <c:numCache>
                <c:formatCode>General</c:formatCode>
                <c:ptCount val="13"/>
                <c:pt idx="0">
                  <c:v>0</c:v>
                </c:pt>
                <c:pt idx="1">
                  <c:v>1393.5054688769978</c:v>
                </c:pt>
                <c:pt idx="2">
                  <c:v>1655.1879416657246</c:v>
                </c:pt>
                <c:pt idx="3">
                  <c:v>1697.1154994857222</c:v>
                </c:pt>
                <c:pt idx="4">
                  <c:v>1635.1259627991737</c:v>
                </c:pt>
                <c:pt idx="5">
                  <c:v>1520.1424044373953</c:v>
                </c:pt>
                <c:pt idx="6">
                  <c:v>808.59997963137857</c:v>
                </c:pt>
                <c:pt idx="7">
                  <c:v>335.84749511458818</c:v>
                </c:pt>
                <c:pt idx="8">
                  <c:v>116.49418680301743</c:v>
                </c:pt>
                <c:pt idx="9">
                  <c:v>33.927261467887632</c:v>
                </c:pt>
                <c:pt idx="10">
                  <c:v>4.8503775433764801E-2</c:v>
                </c:pt>
                <c:pt idx="11">
                  <c:v>1.5950813628787064</c:v>
                </c:pt>
                <c:pt idx="12">
                  <c:v>0.24291138877367899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A82-449D-8169-45C65FA0F971}"/>
            </c:ext>
          </c:extLst>
        </c:ser>
        <c:ser>
          <c:idx val="3"/>
          <c:order val="4"/>
          <c:tx>
            <c:v>20% EGR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Model'!$AJ$45:$AJ$57</c:f>
              <c:numCache>
                <c:formatCode>General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Model'!$AK$45:$AK$57</c:f>
              <c:numCache>
                <c:formatCode>General</c:formatCode>
                <c:ptCount val="13"/>
                <c:pt idx="0">
                  <c:v>0</c:v>
                </c:pt>
                <c:pt idx="1">
                  <c:v>586.25843488950159</c:v>
                </c:pt>
                <c:pt idx="2">
                  <c:v>692.49567265679264</c:v>
                </c:pt>
                <c:pt idx="3">
                  <c:v>706.01843788265717</c:v>
                </c:pt>
                <c:pt idx="4">
                  <c:v>676.29437639004323</c:v>
                </c:pt>
                <c:pt idx="5">
                  <c:v>625.01907902279913</c:v>
                </c:pt>
                <c:pt idx="6">
                  <c:v>322.12040639182487</c:v>
                </c:pt>
                <c:pt idx="7">
                  <c:v>129.20180923276365</c:v>
                </c:pt>
                <c:pt idx="8">
                  <c:v>43.136444921237661</c:v>
                </c:pt>
                <c:pt idx="9">
                  <c:v>12.054107749976168</c:v>
                </c:pt>
                <c:pt idx="10">
                  <c:v>1.3619736175197801E-2</c:v>
                </c:pt>
                <c:pt idx="11">
                  <c:v>0.51751988971971141</c:v>
                </c:pt>
                <c:pt idx="12">
                  <c:v>7.5081451284564241E-2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A82-449D-8169-45C65FA0F9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121840"/>
        <c:axId val="786116920"/>
      </c:scatterChart>
      <c:valAx>
        <c:axId val="786121840"/>
        <c:scaling>
          <c:orientation val="minMax"/>
          <c:min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Fuel Equivalence Ratio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16920"/>
        <c:crosses val="autoZero"/>
        <c:crossBetween val="midCat"/>
      </c:valAx>
      <c:valAx>
        <c:axId val="786116920"/>
        <c:scaling>
          <c:orientation val="minMax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NOx (Parts Per Million)</a:t>
                </a:r>
              </a:p>
            </c:rich>
          </c:tx>
          <c:layout>
            <c:manualLayout>
              <c:xMode val="edge"/>
              <c:yMode val="edge"/>
              <c:x val="0.96981734948722609"/>
              <c:y val="0.399625294126839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21840"/>
        <c:crosses val="max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Production (PPM)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'EGR - Zeldovich Model'!$B$26:$B$38</c:f>
              <c:numCache>
                <c:formatCode>0.00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'EGR - Zeldovich Model'!$C$26:$C$38</c:f>
              <c:numCache>
                <c:formatCode>0.000</c:formatCode>
                <c:ptCount val="13"/>
                <c:pt idx="0">
                  <c:v>0</c:v>
                </c:pt>
                <c:pt idx="1">
                  <c:v>8151.998649432293</c:v>
                </c:pt>
                <c:pt idx="2">
                  <c:v>9787.1833967260154</c:v>
                </c:pt>
                <c:pt idx="3">
                  <c:v>10146.169656694708</c:v>
                </c:pt>
                <c:pt idx="4">
                  <c:v>9886.6582894998919</c:v>
                </c:pt>
                <c:pt idx="5">
                  <c:v>9298.6385711665862</c:v>
                </c:pt>
                <c:pt idx="6">
                  <c:v>5265.6614215581885</c:v>
                </c:pt>
                <c:pt idx="7">
                  <c:v>2347.0216715946399</c:v>
                </c:pt>
                <c:pt idx="8">
                  <c:v>880.90749879703833</c:v>
                </c:pt>
                <c:pt idx="9">
                  <c:v>279.91740412864988</c:v>
                </c:pt>
                <c:pt idx="10">
                  <c:v>0.64913618269563489</c:v>
                </c:pt>
                <c:pt idx="11">
                  <c:v>16.032581925731812</c:v>
                </c:pt>
                <c:pt idx="12">
                  <c:v>2.7207563608788408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160-4F40-8523-441520336D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121840"/>
        <c:axId val="786116920"/>
      </c:scatterChart>
      <c:valAx>
        <c:axId val="786121840"/>
        <c:scaling>
          <c:orientation val="minMax"/>
          <c:min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16920"/>
        <c:crosses val="autoZero"/>
        <c:crossBetween val="midCat"/>
      </c:valAx>
      <c:valAx>
        <c:axId val="786116920"/>
        <c:scaling>
          <c:orientation val="minMax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(Parts Per Million)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4387489063867014"/>
              <c:y val="0.245038641003207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21840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Production (PPM)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NOx</c:v>
          </c:tx>
          <c:spPr>
            <a:ln w="158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'Zeldovich Model'!$B$25:$B$37</c:f>
              <c:numCache>
                <c:formatCode>0.00</c:formatCode>
                <c:ptCount val="13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</c:v>
                </c:pt>
                <c:pt idx="7">
                  <c:v>0.85</c:v>
                </c:pt>
                <c:pt idx="8">
                  <c:v>0.8</c:v>
                </c:pt>
                <c:pt idx="9">
                  <c:v>0.75</c:v>
                </c:pt>
                <c:pt idx="10">
                  <c:v>0.7</c:v>
                </c:pt>
                <c:pt idx="11">
                  <c:v>0.65</c:v>
                </c:pt>
                <c:pt idx="12">
                  <c:v>0.6</c:v>
                </c:pt>
              </c:numCache>
            </c:numRef>
          </c:xVal>
          <c:yVal>
            <c:numRef>
              <c:f>'Zeldovich Model'!$C$25:$C$37</c:f>
              <c:numCache>
                <c:formatCode>0.000</c:formatCode>
                <c:ptCount val="13"/>
                <c:pt idx="0">
                  <c:v>0</c:v>
                </c:pt>
                <c:pt idx="1">
                  <c:v>20154.326185711972</c:v>
                </c:pt>
                <c:pt idx="2">
                  <c:v>24317.737719732504</c:v>
                </c:pt>
                <c:pt idx="3">
                  <c:v>25339.548150278391</c:v>
                </c:pt>
                <c:pt idx="4">
                  <c:v>24822.705634227339</c:v>
                </c:pt>
                <c:pt idx="5">
                  <c:v>23474.418279222711</c:v>
                </c:pt>
                <c:pt idx="6">
                  <c:v>13697.932287866726</c:v>
                </c:pt>
                <c:pt idx="7">
                  <c:v>6320.907921526551</c:v>
                </c:pt>
                <c:pt idx="8">
                  <c:v>2468.5207491301849</c:v>
                </c:pt>
                <c:pt idx="9">
                  <c:v>820.46732553459503</c:v>
                </c:pt>
                <c:pt idx="10">
                  <c:v>2.436938770497977</c:v>
                </c:pt>
                <c:pt idx="11">
                  <c:v>52.225625738384416</c:v>
                </c:pt>
                <c:pt idx="12">
                  <c:v>9.4093172248458643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62-4F9D-B6E3-397A9CD9B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6121840"/>
        <c:axId val="786116920"/>
      </c:scatterChart>
      <c:valAx>
        <c:axId val="786121840"/>
        <c:scaling>
          <c:orientation val="minMax"/>
          <c:min val="0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</a:t>
                </a:r>
                <a:r>
                  <a:rPr lang="en-GB" baseline="0"/>
                  <a:t> Equivalence Ratio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16920"/>
        <c:crosses val="autoZero"/>
        <c:crossBetween val="midCat"/>
      </c:valAx>
      <c:valAx>
        <c:axId val="786116920"/>
        <c:scaling>
          <c:orientation val="minMax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NOx</a:t>
                </a:r>
                <a:r>
                  <a:rPr lang="en-GB" baseline="0"/>
                  <a:t> (Parts Per Million)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4387489063867014"/>
              <c:y val="0.245038641003207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6121840"/>
        <c:crosses val="max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Calculator!$BB$3:$BB$8</c:f>
            </c:numRef>
          </c:xVal>
          <c:yVal>
            <c:numRef>
              <c:f>Calculator!$BA$3:$BA$8</c:f>
            </c:numRef>
          </c:yVal>
          <c:smooth val="0"/>
          <c:extLst>
            <c:ext xmlns:c16="http://schemas.microsoft.com/office/drawing/2014/chart" uri="{C3380CC4-5D6E-409C-BE32-E72D297353CC}">
              <c16:uniqueId val="{00000000-CA23-412C-81A6-8EC03529B5B7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Calculator!$BF$3:$BF$8</c:f>
            </c:numRef>
          </c:xVal>
          <c:yVal>
            <c:numRef>
              <c:f>Calculator!$BE$3:$BE$8</c:f>
            </c:numRef>
          </c:yVal>
          <c:smooth val="0"/>
          <c:extLst>
            <c:ext xmlns:c16="http://schemas.microsoft.com/office/drawing/2014/chart" uri="{C3380CC4-5D6E-409C-BE32-E72D297353CC}">
              <c16:uniqueId val="{00000001-CA23-412C-81A6-8EC03529B5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8384704"/>
        <c:axId val="408385688"/>
      </c:scatterChart>
      <c:valAx>
        <c:axId val="408384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385688"/>
        <c:crosses val="autoZero"/>
        <c:crossBetween val="midCat"/>
      </c:valAx>
      <c:valAx>
        <c:axId val="408385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8384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</a:t>
            </a:r>
            <a:r>
              <a:rPr lang="en-GB" sz="1100"/>
              <a:t>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CO2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32777777777777778"/>
                  <c:y val="0.40236111111111111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'Fuel Tables'!$B$4:$B$71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>
                  <c:v>1000</c:v>
                </c:pt>
                <c:pt idx="18">
                  <c:v>1050</c:v>
                </c:pt>
                <c:pt idx="19">
                  <c:v>1100</c:v>
                </c:pt>
                <c:pt idx="20">
                  <c:v>1150</c:v>
                </c:pt>
                <c:pt idx="21">
                  <c:v>1200</c:v>
                </c:pt>
                <c:pt idx="22">
                  <c:v>1250</c:v>
                </c:pt>
                <c:pt idx="23">
                  <c:v>1300</c:v>
                </c:pt>
                <c:pt idx="24">
                  <c:v>1350</c:v>
                </c:pt>
                <c:pt idx="25">
                  <c:v>1400</c:v>
                </c:pt>
                <c:pt idx="26">
                  <c:v>1450</c:v>
                </c:pt>
                <c:pt idx="27">
                  <c:v>1500</c:v>
                </c:pt>
                <c:pt idx="28">
                  <c:v>1550</c:v>
                </c:pt>
                <c:pt idx="29">
                  <c:v>1600</c:v>
                </c:pt>
                <c:pt idx="30">
                  <c:v>1650</c:v>
                </c:pt>
                <c:pt idx="31">
                  <c:v>1700</c:v>
                </c:pt>
                <c:pt idx="32">
                  <c:v>1750</c:v>
                </c:pt>
                <c:pt idx="33">
                  <c:v>1800</c:v>
                </c:pt>
                <c:pt idx="34">
                  <c:v>1850</c:v>
                </c:pt>
                <c:pt idx="35">
                  <c:v>1900</c:v>
                </c:pt>
                <c:pt idx="36">
                  <c:v>1950</c:v>
                </c:pt>
                <c:pt idx="37">
                  <c:v>2000</c:v>
                </c:pt>
                <c:pt idx="38">
                  <c:v>2050</c:v>
                </c:pt>
                <c:pt idx="39">
                  <c:v>2100</c:v>
                </c:pt>
                <c:pt idx="40">
                  <c:v>2150</c:v>
                </c:pt>
                <c:pt idx="41">
                  <c:v>2200</c:v>
                </c:pt>
                <c:pt idx="42">
                  <c:v>2250</c:v>
                </c:pt>
                <c:pt idx="43">
                  <c:v>2300</c:v>
                </c:pt>
                <c:pt idx="44">
                  <c:v>2350</c:v>
                </c:pt>
                <c:pt idx="45">
                  <c:v>2400</c:v>
                </c:pt>
                <c:pt idx="46">
                  <c:v>2450</c:v>
                </c:pt>
                <c:pt idx="47">
                  <c:v>2500</c:v>
                </c:pt>
                <c:pt idx="48">
                  <c:v>2550</c:v>
                </c:pt>
                <c:pt idx="49">
                  <c:v>2600</c:v>
                </c:pt>
                <c:pt idx="50">
                  <c:v>2650</c:v>
                </c:pt>
                <c:pt idx="51">
                  <c:v>2700</c:v>
                </c:pt>
                <c:pt idx="52">
                  <c:v>2750</c:v>
                </c:pt>
                <c:pt idx="53">
                  <c:v>2800</c:v>
                </c:pt>
                <c:pt idx="54">
                  <c:v>2850</c:v>
                </c:pt>
                <c:pt idx="55">
                  <c:v>2900</c:v>
                </c:pt>
                <c:pt idx="56">
                  <c:v>2950</c:v>
                </c:pt>
                <c:pt idx="57">
                  <c:v>3000</c:v>
                </c:pt>
                <c:pt idx="58">
                  <c:v>3050</c:v>
                </c:pt>
                <c:pt idx="59">
                  <c:v>3100</c:v>
                </c:pt>
                <c:pt idx="60">
                  <c:v>3150</c:v>
                </c:pt>
                <c:pt idx="61">
                  <c:v>3200</c:v>
                </c:pt>
                <c:pt idx="62">
                  <c:v>3250</c:v>
                </c:pt>
                <c:pt idx="63">
                  <c:v>3300</c:v>
                </c:pt>
                <c:pt idx="64">
                  <c:v>3350</c:v>
                </c:pt>
                <c:pt idx="65">
                  <c:v>3400</c:v>
                </c:pt>
                <c:pt idx="66">
                  <c:v>3450</c:v>
                </c:pt>
                <c:pt idx="67">
                  <c:v>3500</c:v>
                </c:pt>
              </c:numCache>
            </c:numRef>
          </c:xVal>
          <c:yVal>
            <c:numRef>
              <c:f>'Fuel Tables'!$D$4:$D$71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393-4990-8D86-3F4EF639E6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575208"/>
        <c:axId val="338790288"/>
      </c:scatterChart>
      <c:valAx>
        <c:axId val="472575208"/>
        <c:scaling>
          <c:orientation val="minMax"/>
          <c:max val="6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790288"/>
        <c:crosses val="autoZero"/>
        <c:crossBetween val="midCat"/>
      </c:valAx>
      <c:valAx>
        <c:axId val="3387902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  <a:r>
                  <a:rPr lang="en-GB" baseline="0"/>
                  <a:t> (MJ/kmol)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575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</a:t>
            </a:r>
            <a:r>
              <a:rPr lang="en-GB" sz="1100"/>
              <a:t>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32777777777777778"/>
                  <c:y val="0.40699074074074076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'Fuel Tables'!$T$4:$T$71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>
                  <c:v>1000</c:v>
                </c:pt>
                <c:pt idx="18">
                  <c:v>1050</c:v>
                </c:pt>
                <c:pt idx="19">
                  <c:v>1100</c:v>
                </c:pt>
                <c:pt idx="20">
                  <c:v>1150</c:v>
                </c:pt>
                <c:pt idx="21">
                  <c:v>1200</c:v>
                </c:pt>
                <c:pt idx="22">
                  <c:v>1250</c:v>
                </c:pt>
                <c:pt idx="23">
                  <c:v>1300</c:v>
                </c:pt>
                <c:pt idx="24">
                  <c:v>1350</c:v>
                </c:pt>
                <c:pt idx="25">
                  <c:v>1400</c:v>
                </c:pt>
                <c:pt idx="26">
                  <c:v>1450</c:v>
                </c:pt>
                <c:pt idx="27">
                  <c:v>1500</c:v>
                </c:pt>
                <c:pt idx="28">
                  <c:v>1550</c:v>
                </c:pt>
                <c:pt idx="29">
                  <c:v>1600</c:v>
                </c:pt>
                <c:pt idx="30">
                  <c:v>1650</c:v>
                </c:pt>
                <c:pt idx="31">
                  <c:v>1700</c:v>
                </c:pt>
                <c:pt idx="32">
                  <c:v>1750</c:v>
                </c:pt>
                <c:pt idx="33">
                  <c:v>1800</c:v>
                </c:pt>
                <c:pt idx="34">
                  <c:v>1850</c:v>
                </c:pt>
                <c:pt idx="35">
                  <c:v>1900</c:v>
                </c:pt>
                <c:pt idx="36">
                  <c:v>1950</c:v>
                </c:pt>
                <c:pt idx="37">
                  <c:v>2000</c:v>
                </c:pt>
                <c:pt idx="38">
                  <c:v>2050</c:v>
                </c:pt>
                <c:pt idx="39">
                  <c:v>2100</c:v>
                </c:pt>
                <c:pt idx="40">
                  <c:v>2150</c:v>
                </c:pt>
                <c:pt idx="41">
                  <c:v>2200</c:v>
                </c:pt>
                <c:pt idx="42">
                  <c:v>2250</c:v>
                </c:pt>
                <c:pt idx="43">
                  <c:v>2300</c:v>
                </c:pt>
                <c:pt idx="44">
                  <c:v>2350</c:v>
                </c:pt>
                <c:pt idx="45">
                  <c:v>2400</c:v>
                </c:pt>
                <c:pt idx="46">
                  <c:v>2450</c:v>
                </c:pt>
                <c:pt idx="47">
                  <c:v>2500</c:v>
                </c:pt>
                <c:pt idx="48">
                  <c:v>2550</c:v>
                </c:pt>
                <c:pt idx="49">
                  <c:v>2600</c:v>
                </c:pt>
                <c:pt idx="50">
                  <c:v>2650</c:v>
                </c:pt>
                <c:pt idx="51">
                  <c:v>2700</c:v>
                </c:pt>
                <c:pt idx="52">
                  <c:v>2750</c:v>
                </c:pt>
                <c:pt idx="53">
                  <c:v>2800</c:v>
                </c:pt>
                <c:pt idx="54">
                  <c:v>2850</c:v>
                </c:pt>
                <c:pt idx="55">
                  <c:v>2900</c:v>
                </c:pt>
                <c:pt idx="56">
                  <c:v>2950</c:v>
                </c:pt>
                <c:pt idx="57">
                  <c:v>3000</c:v>
                </c:pt>
                <c:pt idx="58">
                  <c:v>3050</c:v>
                </c:pt>
                <c:pt idx="59">
                  <c:v>3100</c:v>
                </c:pt>
                <c:pt idx="60">
                  <c:v>3150</c:v>
                </c:pt>
                <c:pt idx="61">
                  <c:v>3200</c:v>
                </c:pt>
                <c:pt idx="62">
                  <c:v>3250</c:v>
                </c:pt>
                <c:pt idx="63">
                  <c:v>3300</c:v>
                </c:pt>
                <c:pt idx="64">
                  <c:v>3350</c:v>
                </c:pt>
                <c:pt idx="65">
                  <c:v>3400</c:v>
                </c:pt>
                <c:pt idx="66">
                  <c:v>3450</c:v>
                </c:pt>
                <c:pt idx="67">
                  <c:v>3500</c:v>
                </c:pt>
              </c:numCache>
            </c:numRef>
          </c:xVal>
          <c:yVal>
            <c:numRef>
              <c:f>'Fuel Tables'!$V$4:$V$71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160-43D6-9BBB-DB13C9573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575208"/>
        <c:axId val="338790288"/>
      </c:scatterChart>
      <c:valAx>
        <c:axId val="472575208"/>
        <c:scaling>
          <c:orientation val="minMax"/>
          <c:max val="6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790288"/>
        <c:crosses val="autoZero"/>
        <c:crossBetween val="midCat"/>
      </c:valAx>
      <c:valAx>
        <c:axId val="3387902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  <a:r>
                  <a:rPr lang="en-GB" baseline="0"/>
                  <a:t> (MJ/kmol)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575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</a:t>
            </a:r>
            <a:r>
              <a:rPr lang="en-GB" sz="1100"/>
              <a:t>2</a:t>
            </a:r>
            <a:r>
              <a:rPr lang="en-GB"/>
              <a:t>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32777777777777778"/>
                  <c:y val="0.40236111111111111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'Fuel Tables'!$H$4:$H$71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>
                  <c:v>1000</c:v>
                </c:pt>
                <c:pt idx="18">
                  <c:v>1050</c:v>
                </c:pt>
                <c:pt idx="19">
                  <c:v>1100</c:v>
                </c:pt>
                <c:pt idx="20">
                  <c:v>1150</c:v>
                </c:pt>
                <c:pt idx="21">
                  <c:v>1200</c:v>
                </c:pt>
                <c:pt idx="22">
                  <c:v>1250</c:v>
                </c:pt>
                <c:pt idx="23">
                  <c:v>1300</c:v>
                </c:pt>
                <c:pt idx="24">
                  <c:v>1350</c:v>
                </c:pt>
                <c:pt idx="25">
                  <c:v>1400</c:v>
                </c:pt>
                <c:pt idx="26">
                  <c:v>1450</c:v>
                </c:pt>
                <c:pt idx="27">
                  <c:v>1500</c:v>
                </c:pt>
                <c:pt idx="28">
                  <c:v>1550</c:v>
                </c:pt>
                <c:pt idx="29">
                  <c:v>1600</c:v>
                </c:pt>
                <c:pt idx="30">
                  <c:v>1650</c:v>
                </c:pt>
                <c:pt idx="31">
                  <c:v>1700</c:v>
                </c:pt>
                <c:pt idx="32">
                  <c:v>1750</c:v>
                </c:pt>
                <c:pt idx="33">
                  <c:v>1800</c:v>
                </c:pt>
                <c:pt idx="34">
                  <c:v>1850</c:v>
                </c:pt>
                <c:pt idx="35">
                  <c:v>1900</c:v>
                </c:pt>
                <c:pt idx="36">
                  <c:v>1950</c:v>
                </c:pt>
                <c:pt idx="37">
                  <c:v>2000</c:v>
                </c:pt>
                <c:pt idx="38">
                  <c:v>2050</c:v>
                </c:pt>
                <c:pt idx="39">
                  <c:v>2100</c:v>
                </c:pt>
                <c:pt idx="40">
                  <c:v>2150</c:v>
                </c:pt>
                <c:pt idx="41">
                  <c:v>2200</c:v>
                </c:pt>
                <c:pt idx="42">
                  <c:v>2250</c:v>
                </c:pt>
                <c:pt idx="43">
                  <c:v>2300</c:v>
                </c:pt>
                <c:pt idx="44">
                  <c:v>2350</c:v>
                </c:pt>
                <c:pt idx="45">
                  <c:v>2400</c:v>
                </c:pt>
                <c:pt idx="46">
                  <c:v>2450</c:v>
                </c:pt>
                <c:pt idx="47">
                  <c:v>2500</c:v>
                </c:pt>
                <c:pt idx="48">
                  <c:v>2550</c:v>
                </c:pt>
                <c:pt idx="49">
                  <c:v>2600</c:v>
                </c:pt>
                <c:pt idx="50">
                  <c:v>2650</c:v>
                </c:pt>
                <c:pt idx="51">
                  <c:v>2700</c:v>
                </c:pt>
                <c:pt idx="52">
                  <c:v>2750</c:v>
                </c:pt>
                <c:pt idx="53">
                  <c:v>2800</c:v>
                </c:pt>
                <c:pt idx="54">
                  <c:v>2850</c:v>
                </c:pt>
                <c:pt idx="55">
                  <c:v>2900</c:v>
                </c:pt>
                <c:pt idx="56">
                  <c:v>2950</c:v>
                </c:pt>
                <c:pt idx="57">
                  <c:v>3000</c:v>
                </c:pt>
                <c:pt idx="58">
                  <c:v>3050</c:v>
                </c:pt>
                <c:pt idx="59">
                  <c:v>3100</c:v>
                </c:pt>
                <c:pt idx="60">
                  <c:v>3150</c:v>
                </c:pt>
                <c:pt idx="61">
                  <c:v>3200</c:v>
                </c:pt>
                <c:pt idx="62">
                  <c:v>3250</c:v>
                </c:pt>
                <c:pt idx="63">
                  <c:v>3300</c:v>
                </c:pt>
                <c:pt idx="64">
                  <c:v>3350</c:v>
                </c:pt>
                <c:pt idx="65">
                  <c:v>3400</c:v>
                </c:pt>
                <c:pt idx="66">
                  <c:v>3450</c:v>
                </c:pt>
                <c:pt idx="67">
                  <c:v>3500</c:v>
                </c:pt>
              </c:numCache>
            </c:numRef>
          </c:xVal>
          <c:yVal>
            <c:numRef>
              <c:f>'Fuel Tables'!$J$4:$J$71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4FD-485A-AE24-0AA0D61676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575208"/>
        <c:axId val="338790288"/>
      </c:scatterChart>
      <c:valAx>
        <c:axId val="472575208"/>
        <c:scaling>
          <c:orientation val="minMax"/>
          <c:max val="6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790288"/>
        <c:crosses val="autoZero"/>
        <c:crossBetween val="midCat"/>
      </c:valAx>
      <c:valAx>
        <c:axId val="3387902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  <a:r>
                  <a:rPr lang="en-GB" baseline="0"/>
                  <a:t> (MJ/kmol)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575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</a:t>
            </a:r>
            <a:r>
              <a:rPr lang="en-GB" sz="1100"/>
              <a:t>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32777777777777778"/>
                  <c:y val="0.40236111111111111"/>
                </c:manualLayout>
              </c:layout>
              <c:numFmt formatCode="#,##0.0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'Fuel Tables'!$N$4:$N$71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>
                  <c:v>1000</c:v>
                </c:pt>
                <c:pt idx="18">
                  <c:v>1050</c:v>
                </c:pt>
                <c:pt idx="19">
                  <c:v>1100</c:v>
                </c:pt>
                <c:pt idx="20">
                  <c:v>1150</c:v>
                </c:pt>
                <c:pt idx="21">
                  <c:v>1200</c:v>
                </c:pt>
                <c:pt idx="22">
                  <c:v>1250</c:v>
                </c:pt>
                <c:pt idx="23">
                  <c:v>1300</c:v>
                </c:pt>
                <c:pt idx="24">
                  <c:v>1350</c:v>
                </c:pt>
                <c:pt idx="25">
                  <c:v>1400</c:v>
                </c:pt>
                <c:pt idx="26">
                  <c:v>1450</c:v>
                </c:pt>
                <c:pt idx="27">
                  <c:v>1500</c:v>
                </c:pt>
                <c:pt idx="28">
                  <c:v>1550</c:v>
                </c:pt>
                <c:pt idx="29">
                  <c:v>1600</c:v>
                </c:pt>
                <c:pt idx="30">
                  <c:v>1650</c:v>
                </c:pt>
                <c:pt idx="31">
                  <c:v>1700</c:v>
                </c:pt>
                <c:pt idx="32">
                  <c:v>1750</c:v>
                </c:pt>
                <c:pt idx="33">
                  <c:v>1800</c:v>
                </c:pt>
                <c:pt idx="34">
                  <c:v>1850</c:v>
                </c:pt>
                <c:pt idx="35">
                  <c:v>1900</c:v>
                </c:pt>
                <c:pt idx="36">
                  <c:v>1950</c:v>
                </c:pt>
                <c:pt idx="37">
                  <c:v>2000</c:v>
                </c:pt>
                <c:pt idx="38">
                  <c:v>2050</c:v>
                </c:pt>
                <c:pt idx="39">
                  <c:v>2100</c:v>
                </c:pt>
                <c:pt idx="40">
                  <c:v>2150</c:v>
                </c:pt>
                <c:pt idx="41">
                  <c:v>2200</c:v>
                </c:pt>
                <c:pt idx="42">
                  <c:v>2250</c:v>
                </c:pt>
                <c:pt idx="43">
                  <c:v>2300</c:v>
                </c:pt>
                <c:pt idx="44">
                  <c:v>2350</c:v>
                </c:pt>
                <c:pt idx="45">
                  <c:v>2400</c:v>
                </c:pt>
                <c:pt idx="46">
                  <c:v>2450</c:v>
                </c:pt>
                <c:pt idx="47">
                  <c:v>2500</c:v>
                </c:pt>
                <c:pt idx="48">
                  <c:v>2550</c:v>
                </c:pt>
                <c:pt idx="49">
                  <c:v>2600</c:v>
                </c:pt>
                <c:pt idx="50">
                  <c:v>2650</c:v>
                </c:pt>
                <c:pt idx="51">
                  <c:v>2700</c:v>
                </c:pt>
                <c:pt idx="52">
                  <c:v>2750</c:v>
                </c:pt>
                <c:pt idx="53">
                  <c:v>2800</c:v>
                </c:pt>
                <c:pt idx="54">
                  <c:v>2850</c:v>
                </c:pt>
                <c:pt idx="55">
                  <c:v>2900</c:v>
                </c:pt>
                <c:pt idx="56">
                  <c:v>2950</c:v>
                </c:pt>
                <c:pt idx="57">
                  <c:v>3000</c:v>
                </c:pt>
                <c:pt idx="58">
                  <c:v>3050</c:v>
                </c:pt>
                <c:pt idx="59">
                  <c:v>3100</c:v>
                </c:pt>
                <c:pt idx="60">
                  <c:v>3150</c:v>
                </c:pt>
                <c:pt idx="61">
                  <c:v>3200</c:v>
                </c:pt>
                <c:pt idx="62">
                  <c:v>3250</c:v>
                </c:pt>
                <c:pt idx="63">
                  <c:v>3300</c:v>
                </c:pt>
                <c:pt idx="64">
                  <c:v>3350</c:v>
                </c:pt>
                <c:pt idx="65">
                  <c:v>3400</c:v>
                </c:pt>
                <c:pt idx="66">
                  <c:v>3450</c:v>
                </c:pt>
                <c:pt idx="67">
                  <c:v>3500</c:v>
                </c:pt>
              </c:numCache>
            </c:numRef>
          </c:xVal>
          <c:yVal>
            <c:numRef>
              <c:f>'Fuel Tables'!$P$4:$P$71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CB-4951-8F87-F7F4F0D0B1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2575208"/>
        <c:axId val="338790288"/>
      </c:scatterChart>
      <c:valAx>
        <c:axId val="472575208"/>
        <c:scaling>
          <c:orientation val="minMax"/>
          <c:max val="60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8790288"/>
        <c:crosses val="autoZero"/>
        <c:crossBetween val="midCat"/>
      </c:valAx>
      <c:valAx>
        <c:axId val="3387902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  <a:r>
                  <a:rPr lang="en-GB" baseline="0"/>
                  <a:t> (MJ/kmol)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2575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837723-C67E-47C5-84EF-4614CBBD08D6}">
  <sheetPr codeName="Chart1"/>
  <sheetViews>
    <sheetView zoomScale="7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24</xdr:row>
      <xdr:rowOff>0</xdr:rowOff>
    </xdr:from>
    <xdr:to>
      <xdr:col>10</xdr:col>
      <xdr:colOff>57150</xdr:colOff>
      <xdr:row>38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23</xdr:row>
      <xdr:rowOff>0</xdr:rowOff>
    </xdr:from>
    <xdr:to>
      <xdr:col>10</xdr:col>
      <xdr:colOff>57150</xdr:colOff>
      <xdr:row>37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22860</xdr:rowOff>
        </xdr:from>
        <xdr:to>
          <xdr:col>11</xdr:col>
          <xdr:colOff>388620</xdr:colOff>
          <xdr:row>5</xdr:row>
          <xdr:rowOff>83820</xdr:rowOff>
        </xdr:to>
        <xdr:sp macro="" textlink="">
          <xdr:nvSpPr>
            <xdr:cNvPr id="2056" name="CommandButton1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4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51</xdr:col>
      <xdr:colOff>19050</xdr:colOff>
      <xdr:row>8</xdr:row>
      <xdr:rowOff>52387</xdr:rowOff>
    </xdr:from>
    <xdr:to>
      <xdr:col>58</xdr:col>
      <xdr:colOff>457200</xdr:colOff>
      <xdr:row>22</xdr:row>
      <xdr:rowOff>33337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304800</xdr:colOff>
      <xdr:row>15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8</xdr:col>
      <xdr:colOff>304800</xdr:colOff>
      <xdr:row>30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16</xdr:col>
      <xdr:colOff>304800</xdr:colOff>
      <xdr:row>15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16</xdr:row>
      <xdr:rowOff>0</xdr:rowOff>
    </xdr:from>
    <xdr:to>
      <xdr:col>16</xdr:col>
      <xdr:colOff>304800</xdr:colOff>
      <xdr:row>30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E54BB-840B-4139-8C8E-561C70F0C358}">
  <sheetPr codeName="Sheet1"/>
  <dimension ref="A1:BP57"/>
  <sheetViews>
    <sheetView workbookViewId="0">
      <selection activeCell="D2" sqref="D2"/>
    </sheetView>
  </sheetViews>
  <sheetFormatPr defaultRowHeight="14.4" x14ac:dyDescent="0.3"/>
  <cols>
    <col min="1" max="1" width="1.44140625" style="1" customWidth="1"/>
    <col min="2" max="2" width="17" style="1" bestFit="1" customWidth="1"/>
    <col min="3" max="3" width="13.5546875" style="1" bestFit="1" customWidth="1"/>
    <col min="4" max="4" width="9" style="1" bestFit="1" customWidth="1"/>
    <col min="5" max="5" width="13.44140625" style="1" bestFit="1" customWidth="1"/>
    <col min="6" max="6" width="9.109375" style="1"/>
    <col min="7" max="7" width="13.44140625" style="1" bestFit="1" customWidth="1"/>
    <col min="8" max="8" width="9.109375" style="1"/>
    <col min="9" max="9" width="13.44140625" style="1" bestFit="1" customWidth="1"/>
    <col min="10" max="10" width="9.109375" style="1"/>
    <col min="11" max="11" width="13.44140625" style="1" bestFit="1" customWidth="1"/>
    <col min="12" max="12" width="9.109375" style="1"/>
    <col min="13" max="13" width="13.44140625" style="1" bestFit="1" customWidth="1"/>
    <col min="14" max="14" width="9.109375" style="1"/>
    <col min="15" max="15" width="13.44140625" style="1" bestFit="1" customWidth="1"/>
    <col min="16" max="16" width="9.109375" style="1"/>
    <col min="17" max="17" width="13.44140625" style="1" bestFit="1" customWidth="1"/>
    <col min="18" max="18" width="9.109375" style="1"/>
    <col min="19" max="19" width="13.44140625" style="1" bestFit="1" customWidth="1"/>
    <col min="20" max="20" width="9.109375" style="1"/>
    <col min="21" max="21" width="13.44140625" style="1" bestFit="1" customWidth="1"/>
    <col min="22" max="22" width="9.109375" style="1"/>
    <col min="23" max="23" width="13.44140625" style="1" bestFit="1" customWidth="1"/>
    <col min="24" max="24" width="9.109375" style="1"/>
    <col min="25" max="25" width="13.44140625" style="1" bestFit="1" customWidth="1"/>
    <col min="26" max="26" width="9.109375" style="1"/>
    <col min="27" max="27" width="13.44140625" style="1" bestFit="1" customWidth="1"/>
    <col min="28" max="28" width="9.109375" style="1"/>
    <col min="29" max="29" width="13.44140625" style="1" bestFit="1" customWidth="1"/>
    <col min="30" max="31" width="9.109375" style="1"/>
    <col min="32" max="32" width="10" style="1" bestFit="1" customWidth="1"/>
    <col min="33" max="33" width="0" style="1" hidden="1" customWidth="1"/>
    <col min="34" max="47" width="9.109375" style="1"/>
    <col min="48" max="48" width="0" style="1" hidden="1" customWidth="1"/>
    <col min="49" max="68" width="9.109375" style="1"/>
  </cols>
  <sheetData>
    <row r="1" spans="2:48" s="1" customFormat="1" ht="7.5" customHeight="1" thickBot="1" x14ac:dyDescent="0.35"/>
    <row r="2" spans="2:48" s="1" customFormat="1" ht="16.2" thickBot="1" x14ac:dyDescent="0.35">
      <c r="C2" s="95" t="s">
        <v>96</v>
      </c>
      <c r="D2" s="105">
        <v>5</v>
      </c>
      <c r="E2" s="96" t="s">
        <v>95</v>
      </c>
    </row>
    <row r="3" spans="2:48" s="1" customFormat="1" ht="15" thickBot="1" x14ac:dyDescent="0.35">
      <c r="C3" s="74" t="s">
        <v>56</v>
      </c>
      <c r="D3" s="116">
        <v>1</v>
      </c>
      <c r="E3" s="118"/>
      <c r="F3" s="116">
        <v>0.99</v>
      </c>
      <c r="G3" s="118"/>
      <c r="H3" s="116">
        <v>0.98</v>
      </c>
      <c r="I3" s="118"/>
      <c r="J3" s="116">
        <v>0.97</v>
      </c>
      <c r="K3" s="118"/>
      <c r="L3" s="116">
        <v>0.96</v>
      </c>
      <c r="M3" s="118"/>
      <c r="N3" s="116">
        <v>0.95</v>
      </c>
      <c r="O3" s="118"/>
      <c r="P3" s="116">
        <v>0.9</v>
      </c>
      <c r="Q3" s="118"/>
      <c r="R3" s="116">
        <v>0.85</v>
      </c>
      <c r="S3" s="118"/>
      <c r="T3" s="116">
        <v>0.8</v>
      </c>
      <c r="U3" s="118"/>
      <c r="V3" s="116">
        <v>0.75</v>
      </c>
      <c r="W3" s="118"/>
      <c r="X3" s="116">
        <v>0.7</v>
      </c>
      <c r="Y3" s="118"/>
      <c r="Z3" s="116">
        <v>0.65</v>
      </c>
      <c r="AA3" s="118"/>
      <c r="AB3" s="116">
        <v>0.6</v>
      </c>
      <c r="AC3" s="117"/>
      <c r="AV3" s="1" t="s">
        <v>96</v>
      </c>
    </row>
    <row r="4" spans="2:48" s="1" customFormat="1" ht="15" thickBot="1" x14ac:dyDescent="0.35">
      <c r="B4" s="61" t="s">
        <v>89</v>
      </c>
      <c r="C4" s="61" t="s">
        <v>88</v>
      </c>
      <c r="D4" s="92" t="s">
        <v>90</v>
      </c>
      <c r="E4" s="93" t="s">
        <v>93</v>
      </c>
      <c r="F4" s="92" t="s">
        <v>90</v>
      </c>
      <c r="G4" s="93" t="s">
        <v>93</v>
      </c>
      <c r="H4" s="92" t="s">
        <v>90</v>
      </c>
      <c r="I4" s="93" t="s">
        <v>93</v>
      </c>
      <c r="J4" s="92" t="s">
        <v>90</v>
      </c>
      <c r="K4" s="93" t="s">
        <v>93</v>
      </c>
      <c r="L4" s="92" t="s">
        <v>90</v>
      </c>
      <c r="M4" s="93" t="s">
        <v>93</v>
      </c>
      <c r="N4" s="92" t="s">
        <v>90</v>
      </c>
      <c r="O4" s="93" t="s">
        <v>93</v>
      </c>
      <c r="P4" s="92" t="s">
        <v>90</v>
      </c>
      <c r="Q4" s="93" t="s">
        <v>93</v>
      </c>
      <c r="R4" s="92" t="s">
        <v>90</v>
      </c>
      <c r="S4" s="93" t="s">
        <v>93</v>
      </c>
      <c r="T4" s="92" t="s">
        <v>90</v>
      </c>
      <c r="U4" s="93" t="s">
        <v>93</v>
      </c>
      <c r="V4" s="92" t="s">
        <v>90</v>
      </c>
      <c r="W4" s="93" t="s">
        <v>93</v>
      </c>
      <c r="X4" s="92" t="s">
        <v>90</v>
      </c>
      <c r="Y4" s="93" t="s">
        <v>93</v>
      </c>
      <c r="Z4" s="92" t="s">
        <v>90</v>
      </c>
      <c r="AA4" s="93" t="s">
        <v>93</v>
      </c>
      <c r="AB4" s="92" t="s">
        <v>90</v>
      </c>
      <c r="AC4" s="93" t="s">
        <v>93</v>
      </c>
      <c r="AG4" s="1">
        <f>MATCH(D2,'Model Parameters'!K18:N18,0)</f>
        <v>1</v>
      </c>
      <c r="AV4" s="1">
        <v>5</v>
      </c>
    </row>
    <row r="5" spans="2:48" s="1" customFormat="1" x14ac:dyDescent="0.3">
      <c r="B5" s="75">
        <v>0</v>
      </c>
      <c r="C5" s="66">
        <v>10</v>
      </c>
      <c r="D5" s="64">
        <f>VLOOKUP(D3,'Model Parameters'!$B$20:$N$32,'EGR - Zeldovich Model'!$AG$4+9,FALSE)</f>
        <v>2308.4905355532892</v>
      </c>
      <c r="E5" s="97">
        <f>(((4.17*10^13)*(('Model Parameters'!$I$20*('Model Parameters'!$H$20)^0.5))*((EXP(-67837/D5))))/($C$22*6))*('Model Parameters'!$P$3/10)*(10^-6)</f>
        <v>0</v>
      </c>
      <c r="F5" s="64">
        <f>VLOOKUP(F3,'Model Parameters'!$B$20:$N$32,'EGR - Zeldovich Model'!$AG$4+9,FALSE)</f>
        <v>2293.4772400723382</v>
      </c>
      <c r="G5" s="65">
        <f>(((4.17*10^13)*(('Model Parameters'!$I$21*('Model Parameters'!$H$21)^0.5))*((EXP(-67837/F5))))/($C$22*6))*('Model Parameters'!$P$3/10)*(10^-6)</f>
        <v>5.5717891052466031E-11</v>
      </c>
      <c r="H5" s="69">
        <f>VLOOKUP(H3,'Model Parameters'!$B$20:$N$32,'EGR - Zeldovich Model'!$AG$4+9,FALSE)</f>
        <v>2278.3952784916614</v>
      </c>
      <c r="I5" s="97">
        <f>(((4.17*10^13)*(('Model Parameters'!$I$22*('Model Parameters'!$H$22)^0.5))*((EXP(-67837/H5))))/($C$22*6))*('Model Parameters'!$P$3/10)*(10^-6)</f>
        <v>6.4801462551405591E-11</v>
      </c>
      <c r="J5" s="64">
        <f>VLOOKUP(J3,'Model Parameters'!$B$20:$N$32,'EGR - Zeldovich Model'!$AG$4+9,FALSE)</f>
        <v>2263.2432301311815</v>
      </c>
      <c r="K5" s="65">
        <f>(((4.17*10^13)*(('Model Parameters'!$I$23*('Model Parameters'!$H$23)^0.5))*((EXP(-67837/J5))))/($C$22*6))*('Model Parameters'!$P$3/10)*(10^-6)</f>
        <v>6.5038308841097637E-11</v>
      </c>
      <c r="L5" s="69">
        <f>VLOOKUP(L3,'Model Parameters'!$B$20:$N$32,'EGR - Zeldovich Model'!$AG$4+9,FALSE)</f>
        <v>2248.0193700510395</v>
      </c>
      <c r="M5" s="97">
        <f>(((4.17*10^13)*(('Model Parameters'!$I$24*('Model Parameters'!$H$24)^0.5))*((EXP(-67837/L5))))/($C$22*6))*('Model Parameters'!$P$3/10)*(10^-6)</f>
        <v>6.1318546876500354E-11</v>
      </c>
      <c r="N5" s="64">
        <f>VLOOKUP(N3,'Model Parameters'!$B$20:$N$32,'EGR - Zeldovich Model'!$AG$4+9,FALSE)</f>
        <v>2232.7219683238327</v>
      </c>
      <c r="O5" s="65">
        <f>(((4.17*10^13)*(('Model Parameters'!$I$25*('Model Parameters'!$H$25)^0.5))*((EXP(-67837/N5))))/($C$22*6))*('Model Parameters'!$P$3/10)*(10^-6)</f>
        <v>5.576521578860568E-11</v>
      </c>
      <c r="P5" s="69">
        <f>VLOOKUP(P3,'Model Parameters'!$B$20:$N$32,'EGR - Zeldovich Model'!$AG$4+9,FALSE)</f>
        <v>2155.0712869112008</v>
      </c>
      <c r="Q5" s="97">
        <f>(((4.17*10^13)*(('Model Parameters'!$I$26*('Model Parameters'!$H$26)^0.5))*((EXP(-67837/P5))))/($C$22*6))*('Model Parameters'!$P$3/10)*(10^-6)</f>
        <v>2.6422434075089007E-11</v>
      </c>
      <c r="R5" s="64">
        <f>VLOOKUP(R3,'Model Parameters'!$B$20:$N$32,'EGR - Zeldovich Model'!$AG$4+9,FALSE)</f>
        <v>2075.3248840354258</v>
      </c>
      <c r="S5" s="65">
        <f>(((4.17*10^13)*(('Model Parameters'!$I$27*('Model Parameters'!$H$27)^0.5))*((EXP(-67837/R5))))/($C$22*6))*('Model Parameters'!$P$3/10)*(10^-6)</f>
        <v>9.6660622533738619E-12</v>
      </c>
      <c r="T5" s="69">
        <f>VLOOKUP(T3,'Model Parameters'!$B$20:$N$32,'EGR - Zeldovich Model'!$AG$4+9,FALSE)</f>
        <v>1993.2804443008172</v>
      </c>
      <c r="U5" s="97">
        <f>(((4.17*10^13)*(('Model Parameters'!$I$28*('Model Parameters'!$H$28)^0.5))*((EXP(-67837/T5))))/($C$22*6))*('Model Parameters'!$P$3/10)*(10^-6)</f>
        <v>2.9103540967785047E-12</v>
      </c>
      <c r="V5" s="64">
        <f>VLOOKUP(V3,'Model Parameters'!$B$20:$N$32,'EGR - Zeldovich Model'!$AG$4+9,FALSE)</f>
        <v>1908.7616414510971</v>
      </c>
      <c r="W5" s="65">
        <f>(((4.17*10^13)*(('Model Parameters'!$I$29*('Model Parameters'!$H$29)^0.5))*((EXP(-67837/V5))))/($C$22*6))*('Model Parameters'!$P$3/10)*(10^-6)</f>
        <v>7.2190428361424338E-13</v>
      </c>
      <c r="X5" s="69">
        <f>VLOOKUP(X3,'Model Parameters'!$B$20:$N$32,'EGR - Zeldovich Model'!$AG$4+9,FALSE)</f>
        <v>1821.6362528163565</v>
      </c>
      <c r="Y5" s="97">
        <f>(((4.17*10^13)*(('Model Parameters'!$I$30*('Model Parameters'!$H$30)^0.5))*((EXP(-67837/X5))))/($C$22*6))*('Model Parameters'!$P$3/10)*(10^-6)</f>
        <v>1.4467617551400913E-13</v>
      </c>
      <c r="Z5" s="64">
        <f>VLOOKUP(Z3,'Model Parameters'!$B$20:$N$32,'EGR - Zeldovich Model'!$AG$4+9,FALSE)</f>
        <v>1731.8368092321916</v>
      </c>
      <c r="AA5" s="65">
        <f>(((4.17*10^13)*(('Model Parameters'!$I$31*('Model Parameters'!$H$31)^0.5))*((EXP(-67837/Z5))))/($C$22*6))*('Model Parameters'!$P$3/10)*(10^-6)</f>
        <v>2.268869770710178E-14</v>
      </c>
      <c r="AB5" s="69">
        <f>VLOOKUP(AB3,'Model Parameters'!$B$20:$N$32,'EGR - Zeldovich Model'!$AG$4+9,FALSE)</f>
        <v>1639.3803392625618</v>
      </c>
      <c r="AC5" s="65">
        <f>(((4.17*10^13)*(('Model Parameters'!$I$32*('Model Parameters'!$H$32)^0.5))*((EXP(-67837/AB5))))/($C$22*6))*('Model Parameters'!$P$3/10)*(10^-6)</f>
        <v>2.6665098646931876E-15</v>
      </c>
      <c r="AV5" s="1">
        <v>10</v>
      </c>
    </row>
    <row r="6" spans="2:48" s="1" customFormat="1" x14ac:dyDescent="0.3">
      <c r="B6" s="75">
        <v>1</v>
      </c>
      <c r="C6" s="66">
        <v>12</v>
      </c>
      <c r="D6" s="62">
        <f>((C6^($C$21-1))/(C5^($C$21-1))*(D5^$C$21))^(1/$C$21)</f>
        <v>2370.4623713204851</v>
      </c>
      <c r="E6" s="98">
        <f>(((4.17*10^13)*(('Model Parameters'!$I$20*('Model Parameters'!$H$20)^0.5))*((EXP(-67837/D6))))/($C$22*6))*('Model Parameters'!$P$3/10)*(10^-6)</f>
        <v>0</v>
      </c>
      <c r="F6" s="62">
        <f t="shared" ref="F6:F20" si="0">((C6^($C$21-1))/(C5^($C$21-1))*(F5^$C$21))^(1/$C$21)</f>
        <v>2355.0460412732045</v>
      </c>
      <c r="G6" s="67">
        <f>(((4.17*10^13)*(('Model Parameters'!$I$21*('Model Parameters'!$H$21)^0.5))*((EXP(-67837/F6))))/($C$22*6))*('Model Parameters'!$P$3/10)*(10^-6)</f>
        <v>1.207322704413887E-10</v>
      </c>
      <c r="H6" s="60">
        <f t="shared" ref="H6:H20" si="1">((C6^($C$21-1))/(C5^($C$21-1))*(H5^$C$21))^(1/$C$21)</f>
        <v>2339.5592017726385</v>
      </c>
      <c r="I6" s="98">
        <f>(((4.17*10^13)*(('Model Parameters'!$I$22*('Model Parameters'!$H$22)^0.5))*((EXP(-67837/H6))))/($C$22*6))*('Model Parameters'!$P$3/10)*(10^-6)</f>
        <v>1.4113558973522051E-10</v>
      </c>
      <c r="J6" s="62">
        <f t="shared" ref="J6:J20" si="2">((C6^($C$21-1))/(C5^($C$21-1))*(J5^$C$21))^(1/$C$21)</f>
        <v>2324.0003940002939</v>
      </c>
      <c r="K6" s="67">
        <f>(((4.17*10^13)*(('Model Parameters'!$I$23*('Model Parameters'!$H$23)^0.5))*((EXP(-67837/J6))))/($C$22*6))*('Model Parameters'!$P$3/10)*(10^-6)</f>
        <v>1.4239153645050135E-10</v>
      </c>
      <c r="L6" s="60">
        <f t="shared" ref="L6:L20" si="3">((C6^($C$21-1))/(C5^($C$21-1))*(L5^$C$21))^(1/$C$21)</f>
        <v>2308.3678467100031</v>
      </c>
      <c r="M6" s="98">
        <f>(((4.17*10^13)*(('Model Parameters'!$I$24*('Model Parameters'!$H$24)^0.5))*((EXP(-67837/L6))))/($C$22*6))*('Model Parameters'!$P$3/10)*(10^-6)</f>
        <v>1.3496198113145995E-10</v>
      </c>
      <c r="N6" s="62">
        <f t="shared" ref="N6:N20" si="4">((C6^($C$21-1))/(C5^($C$21-1))*(N5^$C$21))^(1/$C$21)</f>
        <v>2292.6597835341568</v>
      </c>
      <c r="O6" s="67">
        <f>(((4.17*10^13)*(('Model Parameters'!$I$25*('Model Parameters'!$H$25)^0.5))*((EXP(-67837/N6))))/($C$22*6))*('Model Parameters'!$P$3/10)*(10^-6)</f>
        <v>1.2340433648026306E-10</v>
      </c>
      <c r="P6" s="60">
        <f t="shared" ref="P6:P20" si="5">((C6^($C$21-1))/(C5^($C$21-1))*(P5^$C$21))^(1/$C$21)</f>
        <v>2212.9245558772996</v>
      </c>
      <c r="Q6" s="98">
        <f>(((4.17*10^13)*(('Model Parameters'!$I$26*('Model Parameters'!$H$26)^0.5))*((EXP(-67837/P6))))/($C$22*6))*('Model Parameters'!$P$3/10)*(10^-6)</f>
        <v>6.0168553901677658E-11</v>
      </c>
      <c r="R6" s="62">
        <f t="shared" ref="R6:R20" si="6">((C6^($C$21-1))/(C5^($C$21-1))*(R5^$C$21))^(1/$C$21)</f>
        <v>2131.0373467448289</v>
      </c>
      <c r="S6" s="67">
        <f>(((4.17*10^13)*(('Model Parameters'!$I$27*('Model Parameters'!$H$27)^0.5))*((EXP(-67837/R6))))/($C$22*6))*('Model Parameters'!$P$3/10)*(10^-6)</f>
        <v>2.2718500381099101E-11</v>
      </c>
      <c r="T6" s="60">
        <f t="shared" ref="T6:T20" si="7">((C6^($C$21-1))/(C5^($C$21-1))*(T5^$C$21))^(1/$C$21)</f>
        <v>2046.7904095485508</v>
      </c>
      <c r="U6" s="98">
        <f>(((4.17*10^13)*(('Model Parameters'!$I$28*('Model Parameters'!$H$28)^0.5))*((EXP(-67837/T6))))/($C$22*6))*('Model Parameters'!$P$3/10)*(10^-6)</f>
        <v>7.0851950073296184E-12</v>
      </c>
      <c r="V6" s="62">
        <f t="shared" ref="V6:V20" si="8">((C6^($C$21-1))/(C5^($C$21-1))*(V5^$C$21))^(1/$C$21)</f>
        <v>1960.0026845227258</v>
      </c>
      <c r="W6" s="67">
        <f>(((4.17*10^13)*(('Model Parameters'!$I$29*('Model Parameters'!$H$29)^0.5))*((EXP(-67837/V6))))/($C$22*6))*('Model Parameters'!$P$3/10)*(10^-6)</f>
        <v>1.8280809209528114E-12</v>
      </c>
      <c r="X6" s="60">
        <f t="shared" ref="X6:X20" si="9">((D6^($C$21-1))/(D5^($C$21-1))*(X5^$C$21))^(1/$C$21)</f>
        <v>1828.6615046913312</v>
      </c>
      <c r="Y6" s="98">
        <f>(((4.17*10^13)*(('Model Parameters'!$I$30*('Model Parameters'!$H$30)^0.5))*((EXP(-67837/X6))))/($C$22*6))*('Model Parameters'!$P$3/10)*(10^-6)</f>
        <v>1.6692807353520639E-13</v>
      </c>
      <c r="Z6" s="62">
        <f t="shared" ref="Z6:Z20" si="10">((C6^($C$21-1))/(C5^($C$21-1))*(Z5^$C$21))^(1/$C$21)</f>
        <v>1778.3282739639712</v>
      </c>
      <c r="AA6" s="67">
        <f>(((4.17*10^13)*(('Model Parameters'!$I$31*('Model Parameters'!$H$31)^0.5))*((EXP(-67837/Z6))))/($C$22*6))*('Model Parameters'!$P$3/10)*(10^-6)</f>
        <v>6.3175491498898772E-14</v>
      </c>
      <c r="AB6" s="60">
        <f t="shared" ref="AB6:AB20" si="11">((C6^($C$21-1))/(C5^($C$21-1))*(AB5^$C$21))^(1/$C$21)</f>
        <v>1683.3897937437773</v>
      </c>
      <c r="AC6" s="67">
        <f>(((4.17*10^13)*(('Model Parameters'!$I$32*('Model Parameters'!$H$32)^0.5))*((EXP(-67837/AB6))))/($C$22*6))*('Model Parameters'!$P$3/10)*(10^-6)</f>
        <v>7.8661875237825807E-15</v>
      </c>
      <c r="AV6" s="1">
        <v>15</v>
      </c>
    </row>
    <row r="7" spans="2:48" s="1" customFormat="1" x14ac:dyDescent="0.3">
      <c r="B7" s="75">
        <v>2</v>
      </c>
      <c r="C7" s="66">
        <v>14</v>
      </c>
      <c r="D7" s="62">
        <f t="shared" ref="D7:D20" si="12">((C7^($C$21-1))/(C6^($C$21-1))*(D6^$C$21))^(1/$C$21)</f>
        <v>2424.154955085306</v>
      </c>
      <c r="E7" s="98">
        <f>(((4.17*10^13)*(('Model Parameters'!$I$20*('Model Parameters'!$H$20)^0.5))*((EXP(-67837/D7))))/($C$22*6))*('Model Parameters'!$P$3/10)*(10^-6)</f>
        <v>0</v>
      </c>
      <c r="F7" s="62">
        <f t="shared" si="0"/>
        <v>2408.3894346849434</v>
      </c>
      <c r="G7" s="67">
        <f>(((4.17*10^13)*(('Model Parameters'!$I$21*('Model Parameters'!$H$21)^0.5))*((EXP(-67837/F7))))/($C$22*6))*('Model Parameters'!$P$3/10)*(10^-6)</f>
        <v>2.2850912799330574E-10</v>
      </c>
      <c r="H7" s="60">
        <f t="shared" si="1"/>
        <v>2392.5518077442553</v>
      </c>
      <c r="I7" s="98">
        <f>(((4.17*10^13)*(('Model Parameters'!$I$22*('Model Parameters'!$H$22)^0.5))*((EXP(-67837/H7))))/($C$22*6))*('Model Parameters'!$P$3/10)*(10^-6)</f>
        <v>2.6825688349028267E-10</v>
      </c>
      <c r="J7" s="62">
        <f t="shared" si="2"/>
        <v>2376.6405824015224</v>
      </c>
      <c r="K7" s="67">
        <f>(((4.17*10^13)*(('Model Parameters'!$I$23*('Model Parameters'!$H$23)^0.5))*((EXP(-67837/J7))))/($C$22*6))*('Model Parameters'!$P$3/10)*(10^-6)</f>
        <v>2.718102282198503E-10</v>
      </c>
      <c r="L7" s="60">
        <f t="shared" si="3"/>
        <v>2360.6539472906456</v>
      </c>
      <c r="M7" s="98">
        <f>(((4.17*10^13)*(('Model Parameters'!$I$24*('Model Parameters'!$H$24)^0.5))*((EXP(-67837/L7))))/($C$22*6))*('Model Parameters'!$P$3/10)*(10^-6)</f>
        <v>2.5875845590914463E-10</v>
      </c>
      <c r="N7" s="62">
        <f t="shared" si="4"/>
        <v>2344.5900858080822</v>
      </c>
      <c r="O7" s="67">
        <f>(((4.17*10^13)*(('Model Parameters'!$I$25*('Model Parameters'!$H$25)^0.5))*((EXP(-67837/N7))))/($C$22*6))*('Model Parameters'!$P$3/10)*(10^-6)</f>
        <v>2.3765684041542734E-10</v>
      </c>
      <c r="P7" s="60">
        <f t="shared" si="5"/>
        <v>2263.0488010537706</v>
      </c>
      <c r="Q7" s="98">
        <f>(((4.17*10^13)*(('Model Parameters'!$I$26*('Model Parameters'!$H$26)^0.5))*((EXP(-67837/P7))))/($C$22*6))*('Model Parameters'!$P$3/10)*(10^-6)</f>
        <v>1.1864372777777774E-10</v>
      </c>
      <c r="R7" s="62">
        <f t="shared" si="6"/>
        <v>2179.306790980856</v>
      </c>
      <c r="S7" s="67">
        <f>(((4.17*10^13)*(('Model Parameters'!$I$27*('Model Parameters'!$H$27)^0.5))*((EXP(-67837/R7))))/($C$22*6))*('Model Parameters'!$P$3/10)*(10^-6)</f>
        <v>4.5981775970920469E-11</v>
      </c>
      <c r="T7" s="60">
        <f t="shared" si="7"/>
        <v>2093.1516033997291</v>
      </c>
      <c r="U7" s="98">
        <f>(((4.17*10^13)*(('Model Parameters'!$I$28*('Model Parameters'!$H$28)^0.5))*((EXP(-67837/T7))))/($C$22*6))*('Model Parameters'!$P$3/10)*(10^-6)</f>
        <v>1.4762553576677588E-11</v>
      </c>
      <c r="V7" s="62">
        <f t="shared" si="8"/>
        <v>2004.3980774179029</v>
      </c>
      <c r="W7" s="67">
        <f>(((4.17*10^13)*(('Model Parameters'!$I$29*('Model Parameters'!$H$29)^0.5))*((EXP(-67837/V7))))/($C$22*6))*('Model Parameters'!$P$3/10)*(10^-6)</f>
        <v>3.9347921232381441E-12</v>
      </c>
      <c r="X7" s="60">
        <f t="shared" si="9"/>
        <v>1834.6224036858496</v>
      </c>
      <c r="Y7" s="98">
        <f>(((4.17*10^13)*(('Model Parameters'!$I$30*('Model Parameters'!$H$30)^0.5))*((EXP(-67837/X7))))/($C$22*6))*('Model Parameters'!$P$3/10)*(10^-6)</f>
        <v>1.883108240840193E-13</v>
      </c>
      <c r="Z7" s="62">
        <f t="shared" si="10"/>
        <v>1818.6086179873064</v>
      </c>
      <c r="AA7" s="67">
        <f>(((4.17*10^13)*(('Model Parameters'!$I$31*('Model Parameters'!$H$31)^0.5))*((EXP(-67837/Z7))))/($C$22*6))*('Model Parameters'!$P$3/10)*(10^-6)</f>
        <v>1.4705738502975681E-13</v>
      </c>
      <c r="AB7" s="60">
        <f t="shared" si="11"/>
        <v>1721.5197166664007</v>
      </c>
      <c r="AC7" s="67">
        <f>(((4.17*10^13)*(('Model Parameters'!$I$32*('Model Parameters'!$H$32)^0.5))*((EXP(-67837/AB7))))/($C$22*6))*('Model Parameters'!$P$3/10)*(10^-6)</f>
        <v>1.9204225406901314E-14</v>
      </c>
      <c r="AV7" s="1">
        <v>20</v>
      </c>
    </row>
    <row r="8" spans="2:48" s="1" customFormat="1" x14ac:dyDescent="0.3">
      <c r="B8" s="75">
        <v>3</v>
      </c>
      <c r="C8" s="66">
        <v>16</v>
      </c>
      <c r="D8" s="62">
        <f t="shared" si="12"/>
        <v>2471.6476394206156</v>
      </c>
      <c r="E8" s="98">
        <f>(((4.17*10^13)*(('Model Parameters'!$I$20*('Model Parameters'!$H$20)^0.5))*((EXP(-67837/D8))))/($C$22*6))*('Model Parameters'!$P$3/10)*(10^-6)</f>
        <v>0</v>
      </c>
      <c r="F8" s="62">
        <f t="shared" si="0"/>
        <v>2455.5732497863842</v>
      </c>
      <c r="G8" s="67">
        <f>(((4.17*10^13)*(('Model Parameters'!$I$21*('Model Parameters'!$H$21)^0.5))*((EXP(-67837/F8))))/($C$22*6))*('Model Parameters'!$P$3/10)*(10^-6)</f>
        <v>3.9260496847479634E-10</v>
      </c>
      <c r="H8" s="60">
        <f t="shared" si="1"/>
        <v>2439.4253409409312</v>
      </c>
      <c r="I8" s="98">
        <f>(((4.17*10^13)*(('Model Parameters'!$I$22*('Model Parameters'!$H$22)^0.5))*((EXP(-67837/H8))))/($C$22*6))*('Model Parameters'!$P$3/10)*(10^-6)</f>
        <v>4.6255039294958488E-10</v>
      </c>
      <c r="J8" s="62">
        <f t="shared" si="2"/>
        <v>2423.2023917948145</v>
      </c>
      <c r="K8" s="67">
        <f>(((4.17*10^13)*(('Model Parameters'!$I$23*('Model Parameters'!$H$23)^0.5))*((EXP(-67837/J8))))/($C$22*6))*('Model Parameters'!$P$3/10)*(10^-6)</f>
        <v>4.7038994336805561E-10</v>
      </c>
      <c r="L8" s="60">
        <f t="shared" si="3"/>
        <v>2406.9025554946693</v>
      </c>
      <c r="M8" s="98">
        <f>(((4.17*10^13)*(('Model Parameters'!$I$24*('Model Parameters'!$H$24)^0.5))*((EXP(-67837/L8))))/($C$22*6))*('Model Parameters'!$P$3/10)*(10^-6)</f>
        <v>4.4946911069692269E-10</v>
      </c>
      <c r="N8" s="62">
        <f t="shared" si="4"/>
        <v>2390.5239798470739</v>
      </c>
      <c r="O8" s="67">
        <f>(((4.17*10^13)*(('Model Parameters'!$I$25*('Model Parameters'!$H$25)^0.5))*((EXP(-67837/N8))))/($C$22*6))*('Model Parameters'!$P$3/10)*(10^-6)</f>
        <v>4.1437985564523427E-10</v>
      </c>
      <c r="P8" s="60">
        <f t="shared" si="5"/>
        <v>2307.3851839728527</v>
      </c>
      <c r="Q8" s="98">
        <f>(((4.17*10^13)*(('Model Parameters'!$I$26*('Model Parameters'!$H$26)^0.5))*((EXP(-67837/P8))))/($C$22*6))*('Model Parameters'!$P$3/10)*(10^-6)</f>
        <v>2.1105365145577818E-10</v>
      </c>
      <c r="R8" s="62">
        <f t="shared" si="6"/>
        <v>2222.0025474038225</v>
      </c>
      <c r="S8" s="67">
        <f>(((4.17*10^13)*(('Model Parameters'!$I$27*('Model Parameters'!$H$27)^0.5))*((EXP(-67837/R8))))/($C$22*6))*('Model Parameters'!$P$3/10)*(10^-6)</f>
        <v>8.362690314530892E-11</v>
      </c>
      <c r="T8" s="60">
        <f t="shared" si="7"/>
        <v>2134.1594557062322</v>
      </c>
      <c r="U8" s="98">
        <f>(((4.17*10^13)*(('Model Parameters'!$I$28*('Model Parameters'!$H$28)^0.5))*((EXP(-67837/T8))))/($C$22*6))*('Model Parameters'!$P$3/10)*(10^-6)</f>
        <v>2.7517794642671171E-11</v>
      </c>
      <c r="V8" s="62">
        <f t="shared" si="8"/>
        <v>2043.6671204192255</v>
      </c>
      <c r="W8" s="67">
        <f>(((4.17*10^13)*(('Model Parameters'!$I$29*('Model Parameters'!$H$29)^0.5))*((EXP(-67837/V8))))/($C$22*6))*('Model Parameters'!$P$3/10)*(10^-6)</f>
        <v>7.5396187854048103E-12</v>
      </c>
      <c r="X8" s="60">
        <f t="shared" si="9"/>
        <v>1839.801672978761</v>
      </c>
      <c r="Y8" s="98">
        <f>(((4.17*10^13)*(('Model Parameters'!$I$30*('Model Parameters'!$H$30)^0.5))*((EXP(-67837/X8))))/($C$22*6))*('Model Parameters'!$P$3/10)*(10^-6)</f>
        <v>2.0896900388580797E-13</v>
      </c>
      <c r="Z8" s="62">
        <f t="shared" si="10"/>
        <v>1854.2377780962177</v>
      </c>
      <c r="AA8" s="67">
        <f>(((4.17*10^13)*(('Model Parameters'!$I$31*('Model Parameters'!$H$31)^0.5))*((EXP(-67837/Z8))))/($C$22*6))*('Model Parameters'!$P$3/10)*(10^-6)</f>
        <v>3.0113920478655035E-13</v>
      </c>
      <c r="AB8" s="60">
        <f t="shared" si="11"/>
        <v>1755.2467654712389</v>
      </c>
      <c r="AC8" s="67">
        <f>(((4.17*10^13)*(('Model Parameters'!$I$32*('Model Parameters'!$H$32)^0.5))*((EXP(-67837/AB8))))/($C$22*6))*('Model Parameters'!$P$3/10)*(10^-6)</f>
        <v>4.0947991365071556E-14</v>
      </c>
    </row>
    <row r="9" spans="2:48" s="1" customFormat="1" x14ac:dyDescent="0.3">
      <c r="B9" s="75">
        <v>4</v>
      </c>
      <c r="C9" s="66">
        <v>18</v>
      </c>
      <c r="D9" s="62">
        <f t="shared" si="12"/>
        <v>2514.3108828414279</v>
      </c>
      <c r="E9" s="98">
        <f>(((4.17*10^13)*(('Model Parameters'!$I$20*('Model Parameters'!$H$20)^0.5))*((EXP(-67837/D9))))/($C$22*6))*('Model Parameters'!$P$3/10)*(10^-6)</f>
        <v>0</v>
      </c>
      <c r="F9" s="62">
        <f t="shared" si="0"/>
        <v>2497.9590322993918</v>
      </c>
      <c r="G9" s="67">
        <f>(((4.17*10^13)*(('Model Parameters'!$I$21*('Model Parameters'!$H$21)^0.5))*((EXP(-67837/F9))))/($C$22*6))*('Model Parameters'!$P$3/10)*(10^-6)</f>
        <v>6.2738593249644019E-10</v>
      </c>
      <c r="H9" s="60">
        <f t="shared" si="1"/>
        <v>2481.532393527058</v>
      </c>
      <c r="I9" s="98">
        <f>(((4.17*10^13)*(('Model Parameters'!$I$22*('Model Parameters'!$H$22)^0.5))*((EXP(-67837/H9))))/($C$22*6))*('Model Parameters'!$P$3/10)*(10^-6)</f>
        <v>7.4145643991542709E-10</v>
      </c>
      <c r="J9" s="62">
        <f t="shared" si="2"/>
        <v>2465.0294191793755</v>
      </c>
      <c r="K9" s="67">
        <f>(((4.17*10^13)*(('Model Parameters'!$I$23*('Model Parameters'!$H$23)^0.5))*((EXP(-67837/J9))))/($C$22*6))*('Model Parameters'!$P$3/10)*(10^-6)</f>
        <v>7.5640878830893498E-10</v>
      </c>
      <c r="L9" s="60">
        <f t="shared" si="3"/>
        <v>2448.4482305243487</v>
      </c>
      <c r="M9" s="98">
        <f>(((4.17*10^13)*(('Model Parameters'!$I$24*('Model Parameters'!$H$24)^0.5))*((EXP(-67837/L9))))/($C$22*6))*('Model Parameters'!$P$3/10)*(10^-6)</f>
        <v>7.2509592963610957E-10</v>
      </c>
      <c r="N9" s="62">
        <f t="shared" si="4"/>
        <v>2431.7869433977385</v>
      </c>
      <c r="O9" s="67">
        <f>(((4.17*10^13)*(('Model Parameters'!$I$25*('Model Parameters'!$H$25)^0.5))*((EXP(-67837/N9))))/($C$22*6))*('Model Parameters'!$P$3/10)*(10^-6)</f>
        <v>6.7068295508924538E-10</v>
      </c>
      <c r="P9" s="60">
        <f t="shared" si="5"/>
        <v>2347.2130842768315</v>
      </c>
      <c r="Q9" s="98">
        <f>(((4.17*10^13)*(('Model Parameters'!$I$26*('Model Parameters'!$H$26)^0.5))*((EXP(-67837/P9))))/($C$22*6))*('Model Parameters'!$P$3/10)*(10^-6)</f>
        <v>3.4757328230618063E-10</v>
      </c>
      <c r="R9" s="62">
        <f t="shared" si="6"/>
        <v>2260.3566534056699</v>
      </c>
      <c r="S9" s="67">
        <f>(((4.17*10^13)*(('Model Parameters'!$I$27*('Model Parameters'!$H$27)^0.5))*((EXP(-67837/R9))))/($C$22*6))*('Model Parameters'!$P$3/10)*(10^-6)</f>
        <v>1.4038627606531267E-10</v>
      </c>
      <c r="T9" s="60">
        <f t="shared" si="7"/>
        <v>2170.9972973570616</v>
      </c>
      <c r="U9" s="98">
        <f>(((4.17*10^13)*(('Model Parameters'!$I$28*('Model Parameters'!$H$28)^0.5))*((EXP(-67837/T9))))/($C$22*6))*('Model Parameters'!$P$3/10)*(10^-6)</f>
        <v>4.7190274157537023E-11</v>
      </c>
      <c r="V9" s="62">
        <f t="shared" si="8"/>
        <v>2078.9429689823301</v>
      </c>
      <c r="W9" s="67">
        <f>(((4.17*10^13)*(('Model Parameters'!$I$29*('Model Parameters'!$H$29)^0.5))*((EXP(-67837/V9))))/($C$22*6))*('Model Parameters'!$P$3/10)*(10^-6)</f>
        <v>1.3242202281525263E-11</v>
      </c>
      <c r="X9" s="60">
        <f t="shared" si="9"/>
        <v>1844.3822474244155</v>
      </c>
      <c r="Y9" s="98">
        <f>(((4.17*10^13)*(('Model Parameters'!$I$30*('Model Parameters'!$H$30)^0.5))*((EXP(-67837/X9))))/($C$22*6))*('Model Parameters'!$P$3/10)*(10^-6)</f>
        <v>2.2900832180000418E-13</v>
      </c>
      <c r="Z9" s="62">
        <f t="shared" si="10"/>
        <v>1886.2438765486365</v>
      </c>
      <c r="AA9" s="67">
        <f>(((4.17*10^13)*(('Model Parameters'!$I$31*('Model Parameters'!$H$31)^0.5))*((EXP(-67837/Z9))))/($C$22*6))*('Model Parameters'!$P$3/10)*(10^-6)</f>
        <v>5.6023163094203088E-13</v>
      </c>
      <c r="AB9" s="60">
        <f t="shared" si="11"/>
        <v>1785.5441747073089</v>
      </c>
      <c r="AC9" s="67">
        <f>(((4.17*10^13)*(('Model Parameters'!$I$32*('Model Parameters'!$H$32)^0.5))*((EXP(-67837/AB9))))/($C$22*6))*('Model Parameters'!$P$3/10)*(10^-6)</f>
        <v>7.8892848050414255E-14</v>
      </c>
    </row>
    <row r="10" spans="2:48" s="1" customFormat="1" x14ac:dyDescent="0.3">
      <c r="B10" s="75">
        <v>5</v>
      </c>
      <c r="C10" s="66">
        <v>20</v>
      </c>
      <c r="D10" s="62">
        <f t="shared" si="12"/>
        <v>2553.0980824603644</v>
      </c>
      <c r="E10" s="98">
        <f>(((4.17*10^13)*(('Model Parameters'!$I$20*('Model Parameters'!$H$20)^0.5))*((EXP(-67837/D10))))/($C$22*6))*('Model Parameters'!$P$3/10)*(10^-6)</f>
        <v>0</v>
      </c>
      <c r="F10" s="62">
        <f t="shared" si="0"/>
        <v>2536.4939789071987</v>
      </c>
      <c r="G10" s="67">
        <f>(((4.17*10^13)*(('Model Parameters'!$I$21*('Model Parameters'!$H$21)^0.5))*((EXP(-67837/F10))))/($C$22*6))*('Model Parameters'!$P$3/10)*(10^-6)</f>
        <v>9.4779311589210065E-10</v>
      </c>
      <c r="H10" s="60">
        <f t="shared" si="1"/>
        <v>2519.8139333976633</v>
      </c>
      <c r="I10" s="98">
        <f>(((4.17*10^13)*(('Model Parameters'!$I$22*('Model Parameters'!$H$22)^0.5))*((EXP(-67837/H10))))/($C$22*6))*('Model Parameters'!$P$3/10)*(10^-6)</f>
        <v>1.1231829408099307E-9</v>
      </c>
      <c r="J10" s="62">
        <f t="shared" si="2"/>
        <v>2503.0563747164792</v>
      </c>
      <c r="K10" s="67">
        <f>(((4.17*10^13)*(('Model Parameters'!$I$23*('Model Parameters'!$H$23)^0.5))*((EXP(-67837/J10))))/($C$22*6))*('Model Parameters'!$P$3/10)*(10^-6)</f>
        <v>1.1490235679761885E-9</v>
      </c>
      <c r="L10" s="60">
        <f t="shared" si="3"/>
        <v>2486.2193951492482</v>
      </c>
      <c r="M10" s="98">
        <f>(((4.17*10^13)*(('Model Parameters'!$I$24*('Model Parameters'!$H$24)^0.5))*((EXP(-67837/L10))))/($C$22*6))*('Model Parameters'!$P$3/10)*(10^-6)</f>
        <v>1.1045807441703102E-9</v>
      </c>
      <c r="N10" s="62">
        <f t="shared" si="4"/>
        <v>2469.3010814655427</v>
      </c>
      <c r="O10" s="67">
        <f>(((4.17*10^13)*(('Model Parameters'!$I$25*('Model Parameters'!$H$25)^0.5))*((EXP(-67837/N10))))/($C$22*6))*('Model Parameters'!$P$3/10)*(10^-6)</f>
        <v>1.0246410013893818E-9</v>
      </c>
      <c r="P10" s="60">
        <f t="shared" si="5"/>
        <v>2383.4225375585747</v>
      </c>
      <c r="Q10" s="98">
        <f>(((4.17*10^13)*(('Model Parameters'!$I$26*('Model Parameters'!$H$26)^0.5))*((EXP(-67837/P10))))/($C$22*6))*('Model Parameters'!$P$3/10)*(10^-6)</f>
        <v>5.3917857216038734E-10</v>
      </c>
      <c r="R10" s="62">
        <f t="shared" si="6"/>
        <v>2295.2262096423106</v>
      </c>
      <c r="S10" s="67">
        <f>(((4.17*10^13)*(('Model Parameters'!$I$27*('Model Parameters'!$H$27)^0.5))*((EXP(-67837/R10))))/($C$22*6))*('Model Parameters'!$P$3/10)*(10^-6)</f>
        <v>2.2148187916596521E-10</v>
      </c>
      <c r="T10" s="60">
        <f t="shared" si="7"/>
        <v>2204.4883449913928</v>
      </c>
      <c r="U10" s="98">
        <f>(((4.17*10^13)*(('Model Parameters'!$I$28*('Model Parameters'!$H$28)^0.5))*((EXP(-67837/T10))))/($C$22*6))*('Model Parameters'!$P$3/10)*(10^-6)</f>
        <v>7.5860619447958626E-11</v>
      </c>
      <c r="V10" s="62">
        <f t="shared" si="8"/>
        <v>2111.0139338278445</v>
      </c>
      <c r="W10" s="67">
        <f>(((4.17*10^13)*(('Model Parameters'!$I$29*('Model Parameters'!$H$29)^0.5))*((EXP(-67837/V10))))/($C$22*6))*('Model Parameters'!$P$3/10)*(10^-6)</f>
        <v>2.1739668284911427E-11</v>
      </c>
      <c r="X10" s="60">
        <f t="shared" si="9"/>
        <v>1848.48937357208</v>
      </c>
      <c r="Y10" s="98">
        <f>(((4.17*10^13)*(('Model Parameters'!$I$30*('Model Parameters'!$H$30)^0.5))*((EXP(-67837/X10))))/($C$22*6))*('Model Parameters'!$P$3/10)*(10^-6)</f>
        <v>2.4850921520254655E-13</v>
      </c>
      <c r="Z10" s="62">
        <f t="shared" si="10"/>
        <v>1915.342154835929</v>
      </c>
      <c r="AA10" s="67">
        <f>(((4.17*10^13)*(('Model Parameters'!$I$31*('Model Parameters'!$H$31)^0.5))*((EXP(-67837/Z10))))/($C$22*6))*('Model Parameters'!$P$3/10)*(10^-6)</f>
        <v>9.6750823575917657E-13</v>
      </c>
      <c r="AB10" s="60">
        <f t="shared" si="11"/>
        <v>1813.0890017235029</v>
      </c>
      <c r="AC10" s="67">
        <f>(((4.17*10^13)*(('Model Parameters'!$I$32*('Model Parameters'!$H$32)^0.5))*((EXP(-67837/AB10))))/($C$22*6))*('Model Parameters'!$P$3/10)*(10^-6)</f>
        <v>1.405099261887811E-13</v>
      </c>
    </row>
    <row r="11" spans="2:48" s="1" customFormat="1" x14ac:dyDescent="0.3">
      <c r="B11" s="75">
        <v>6</v>
      </c>
      <c r="C11" s="66">
        <v>22</v>
      </c>
      <c r="D11" s="62">
        <f t="shared" si="12"/>
        <v>2588.7005811547101</v>
      </c>
      <c r="E11" s="98">
        <f>(((4.17*10^13)*(('Model Parameters'!$I$20*('Model Parameters'!$H$20)^0.5))*((EXP(-67837/D11))))/($C$22*6))*('Model Parameters'!$P$3/10)*(10^-6)</f>
        <v>0</v>
      </c>
      <c r="F11" s="62">
        <f t="shared" si="0"/>
        <v>2571.864936330519</v>
      </c>
      <c r="G11" s="67">
        <f>(((4.17*10^13)*(('Model Parameters'!$I$21*('Model Parameters'!$H$21)^0.5))*((EXP(-67837/F11))))/($C$22*6))*('Model Parameters'!$P$3/10)*(10^-6)</f>
        <v>1.3691603621258354E-9</v>
      </c>
      <c r="H11" s="60">
        <f t="shared" si="1"/>
        <v>2554.9522905528779</v>
      </c>
      <c r="I11" s="98">
        <f>(((4.17*10^13)*(('Model Parameters'!$I$22*('Model Parameters'!$H$22)^0.5))*((EXP(-67837/H11))))/($C$22*6))*('Model Parameters'!$P$3/10)*(10^-6)</f>
        <v>1.6264798189601173E-9</v>
      </c>
      <c r="J11" s="62">
        <f t="shared" si="2"/>
        <v>2537.9610506961972</v>
      </c>
      <c r="K11" s="67">
        <f>(((4.17*10^13)*(('Model Parameters'!$I$23*('Model Parameters'!$H$23)^0.5))*((EXP(-67837/J11))))/($C$22*6))*('Model Parameters'!$P$3/10)*(10^-6)</f>
        <v>1.6680291461017149E-9</v>
      </c>
      <c r="L11" s="60">
        <f t="shared" si="3"/>
        <v>2520.8892824433383</v>
      </c>
      <c r="M11" s="98">
        <f>(((4.17*10^13)*(('Model Parameters'!$I$24*('Model Parameters'!$H$24)^0.5))*((EXP(-67837/L11))))/($C$22*6))*('Model Parameters'!$P$3/10)*(10^-6)</f>
        <v>1.6075644789241855E-9</v>
      </c>
      <c r="N11" s="62">
        <f t="shared" si="4"/>
        <v>2503.7350458842166</v>
      </c>
      <c r="O11" s="67">
        <f>(((4.17*10^13)*(('Model Parameters'!$I$25*('Model Parameters'!$H$25)^0.5))*((EXP(-67837/N11))))/($C$22*6))*('Model Parameters'!$P$3/10)*(10^-6)</f>
        <v>1.4950621690048961E-9</v>
      </c>
      <c r="P11" s="60">
        <f t="shared" si="5"/>
        <v>2416.6589409558665</v>
      </c>
      <c r="Q11" s="98">
        <f>(((4.17*10^13)*(('Model Parameters'!$I$26*('Model Parameters'!$H$26)^0.5))*((EXP(-67837/P11))))/($C$22*6))*('Model Parameters'!$P$3/10)*(10^-6)</f>
        <v>7.9750328987550307E-10</v>
      </c>
      <c r="R11" s="62">
        <f t="shared" si="6"/>
        <v>2327.2327309324278</v>
      </c>
      <c r="S11" s="67">
        <f>(((4.17*10^13)*(('Model Parameters'!$I$27*('Model Parameters'!$H$27)^0.5))*((EXP(-67837/R11))))/($C$22*6))*('Model Parameters'!$P$3/10)*(10^-6)</f>
        <v>3.3256035160394296E-10</v>
      </c>
      <c r="T11" s="60">
        <f t="shared" si="7"/>
        <v>2235.2295428965758</v>
      </c>
      <c r="U11" s="98">
        <f>(((4.17*10^13)*(('Model Parameters'!$I$28*('Model Parameters'!$H$28)^0.5))*((EXP(-67837/T11))))/($C$22*6))*('Model Parameters'!$P$3/10)*(10^-6)</f>
        <v>1.1582833512677014E-10</v>
      </c>
      <c r="V11" s="62">
        <f t="shared" si="8"/>
        <v>2140.4516476936683</v>
      </c>
      <c r="W11" s="67">
        <f>(((4.17*10^13)*(('Model Parameters'!$I$29*('Model Parameters'!$H$29)^0.5))*((EXP(-67837/V11))))/($C$22*6))*('Model Parameters'!$P$3/10)*(10^-6)</f>
        <v>3.3821263262307985E-11</v>
      </c>
      <c r="X11" s="60">
        <f t="shared" si="9"/>
        <v>1852.2125993908264</v>
      </c>
      <c r="Y11" s="98">
        <f>(((4.17*10^13)*(('Model Parameters'!$I$30*('Model Parameters'!$H$30)^0.5))*((EXP(-67837/X11))))/($C$22*6))*('Model Parameters'!$P$3/10)*(10^-6)</f>
        <v>2.6753480295559081E-13</v>
      </c>
      <c r="Z11" s="62">
        <f t="shared" si="10"/>
        <v>1942.0512605437123</v>
      </c>
      <c r="AA11" s="67">
        <f>(((4.17*10^13)*(('Model Parameters'!$I$31*('Model Parameters'!$H$31)^0.5))*((EXP(-67837/Z11))))/($C$22*6))*('Model Parameters'!$P$3/10)*(10^-6)</f>
        <v>1.574707514189722E-12</v>
      </c>
      <c r="AB11" s="60">
        <f t="shared" si="11"/>
        <v>1838.3722053967392</v>
      </c>
      <c r="AC11" s="67">
        <f>(((4.17*10^13)*(('Model Parameters'!$I$32*('Model Parameters'!$H$32)^0.5))*((EXP(-67837/AB11))))/($C$22*6))*('Model Parameters'!$P$3/10)*(10^-6)</f>
        <v>2.3506219903451424E-13</v>
      </c>
    </row>
    <row r="12" spans="2:48" s="1" customFormat="1" x14ac:dyDescent="0.3">
      <c r="B12" s="75">
        <v>7</v>
      </c>
      <c r="C12" s="66">
        <v>24</v>
      </c>
      <c r="D12" s="62">
        <f t="shared" si="12"/>
        <v>2621.6364509860359</v>
      </c>
      <c r="E12" s="98">
        <f>(((4.17*10^13)*(('Model Parameters'!$I$20*('Model Parameters'!$H$20)^0.5))*((EXP(-67837/D12))))/($C$22*6))*('Model Parameters'!$P$3/10)*(10^-6)</f>
        <v>0</v>
      </c>
      <c r="F12" s="62">
        <f t="shared" si="0"/>
        <v>2604.5866073431403</v>
      </c>
      <c r="G12" s="67">
        <f>(((4.17*10^13)*(('Model Parameters'!$I$21*('Model Parameters'!$H$21)^0.5))*((EXP(-67837/F12))))/($C$22*6))*('Model Parameters'!$P$3/10)*(10^-6)</f>
        <v>1.9070721732480025E-9</v>
      </c>
      <c r="H12" s="60">
        <f t="shared" si="1"/>
        <v>2587.458783068656</v>
      </c>
      <c r="I12" s="98">
        <f>(((4.17*10^13)*(('Model Parameters'!$I$22*('Model Parameters'!$H$22)^0.5))*((EXP(-67837/H12))))/($C$22*6))*('Model Parameters'!$P$3/10)*(10^-6)</f>
        <v>2.2704614338241234E-9</v>
      </c>
      <c r="J12" s="62">
        <f t="shared" si="2"/>
        <v>2570.2513647677501</v>
      </c>
      <c r="K12" s="67">
        <f>(((4.17*10^13)*(('Model Parameters'!$I$23*('Model Parameters'!$H$23)^0.5))*((EXP(-67837/J12))))/($C$22*6))*('Model Parameters'!$P$3/10)*(10^-6)</f>
        <v>2.3336672748868341E-9</v>
      </c>
      <c r="L12" s="60">
        <f t="shared" si="3"/>
        <v>2552.9623935131026</v>
      </c>
      <c r="M12" s="98">
        <f>(((4.17*10^13)*(('Model Parameters'!$I$24*('Model Parameters'!$H$24)^0.5))*((EXP(-67837/L12))))/($C$22*6))*('Model Parameters'!$P$3/10)*(10^-6)</f>
        <v>2.2541941422573452E-9</v>
      </c>
      <c r="N12" s="62">
        <f t="shared" si="4"/>
        <v>2535.5899047132671</v>
      </c>
      <c r="O12" s="67">
        <f>(((4.17*10^13)*(('Model Parameters'!$I$25*('Model Parameters'!$H$25)^0.5))*((EXP(-67837/N12))))/($C$22*6))*('Model Parameters'!$P$3/10)*(10^-6)</f>
        <v>2.1013002823912354E-9</v>
      </c>
      <c r="P12" s="60">
        <f t="shared" si="5"/>
        <v>2447.405936141583</v>
      </c>
      <c r="Q12" s="98">
        <f>(((4.17*10^13)*(('Model Parameters'!$I$26*('Model Parameters'!$H$26)^0.5))*((EXP(-67837/P12))))/($C$22*6))*('Model Parameters'!$P$3/10)*(10^-6)</f>
        <v>1.1347177842078167E-9</v>
      </c>
      <c r="R12" s="62">
        <f t="shared" si="6"/>
        <v>2356.8419622398951</v>
      </c>
      <c r="S12" s="67">
        <f>(((4.17*10^13)*(('Model Parameters'!$I$27*('Model Parameters'!$H$27)^0.5))*((EXP(-67837/R12))))/($C$22*6))*('Model Parameters'!$P$3/10)*(10^-6)</f>
        <v>4.7963514155882763E-10</v>
      </c>
      <c r="T12" s="60">
        <f t="shared" si="7"/>
        <v>2263.6682236014476</v>
      </c>
      <c r="U12" s="98">
        <f>(((4.17*10^13)*(('Model Parameters'!$I$28*('Model Parameters'!$H$28)^0.5))*((EXP(-67837/T12))))/($C$22*6))*('Model Parameters'!$P$3/10)*(10^-6)</f>
        <v>1.6959050273623856E-10</v>
      </c>
      <c r="V12" s="62">
        <f t="shared" si="8"/>
        <v>2167.6844753763639</v>
      </c>
      <c r="W12" s="67">
        <f>(((4.17*10^13)*(('Model Parameters'!$I$29*('Model Parameters'!$H$29)^0.5))*((EXP(-67837/V12))))/($C$22*6))*('Model Parameters'!$P$3/10)*(10^-6)</f>
        <v>5.0362655042131619E-11</v>
      </c>
      <c r="X12" s="60">
        <f t="shared" si="9"/>
        <v>1855.6181861533425</v>
      </c>
      <c r="Y12" s="98">
        <f>(((4.17*10^13)*(('Model Parameters'!$I$30*('Model Parameters'!$H$30)^0.5))*((EXP(-67837/X12))))/($C$22*6))*('Model Parameters'!$P$3/10)*(10^-6)</f>
        <v>2.861358399296621E-13</v>
      </c>
      <c r="Z12" s="62">
        <f t="shared" si="10"/>
        <v>1966.7598529505244</v>
      </c>
      <c r="AA12" s="67">
        <f>(((4.17*10^13)*(('Model Parameters'!$I$31*('Model Parameters'!$H$31)^0.5))*((EXP(-67837/Z12))))/($C$22*6))*('Model Parameters'!$P$3/10)*(10^-6)</f>
        <v>2.442216237738957E-12</v>
      </c>
      <c r="AB12" s="60">
        <f t="shared" si="11"/>
        <v>1861.7616958999113</v>
      </c>
      <c r="AC12" s="67">
        <f>(((4.17*10^13)*(('Model Parameters'!$I$32*('Model Parameters'!$H$32)^0.5))*((EXP(-67837/AB12))))/($C$22*6))*('Model Parameters'!$P$3/10)*(10^-6)</f>
        <v>3.7369339897436015E-13</v>
      </c>
    </row>
    <row r="13" spans="2:48" s="1" customFormat="1" x14ac:dyDescent="0.3">
      <c r="B13" s="75">
        <v>8</v>
      </c>
      <c r="C13" s="66">
        <v>26</v>
      </c>
      <c r="D13" s="62">
        <f t="shared" si="12"/>
        <v>2652.304432844433</v>
      </c>
      <c r="E13" s="98">
        <f>(((4.17*10^13)*(('Model Parameters'!$I$20*('Model Parameters'!$H$20)^0.5))*((EXP(-67837/D13))))/($C$22*6))*('Model Parameters'!$P$3/10)*(10^-6)</f>
        <v>0</v>
      </c>
      <c r="F13" s="62">
        <f t="shared" si="0"/>
        <v>2635.0551396190726</v>
      </c>
      <c r="G13" s="67">
        <f>(((4.17*10^13)*(('Model Parameters'!$I$21*('Model Parameters'!$H$21)^0.5))*((EXP(-67837/F13))))/($C$22*6))*('Model Parameters'!$P$3/10)*(10^-6)</f>
        <v>2.5772524263253542E-9</v>
      </c>
      <c r="H13" s="60">
        <f t="shared" si="1"/>
        <v>2617.7269535423516</v>
      </c>
      <c r="I13" s="98">
        <f>(((4.17*10^13)*(('Model Parameters'!$I$22*('Model Parameters'!$H$22)^0.5))*((EXP(-67837/H13))))/($C$22*6))*('Model Parameters'!$P$3/10)*(10^-6)</f>
        <v>3.0744662337735917E-9</v>
      </c>
      <c r="J13" s="62">
        <f t="shared" si="2"/>
        <v>2600.3182423459048</v>
      </c>
      <c r="K13" s="67">
        <f>(((4.17*10^13)*(('Model Parameters'!$I$23*('Model Parameters'!$H$23)^0.5))*((EXP(-67837/J13))))/($C$22*6))*('Model Parameters'!$P$3/10)*(10^-6)</f>
        <v>3.1664741533369949E-9</v>
      </c>
      <c r="L13" s="60">
        <f t="shared" si="3"/>
        <v>2582.8270241868108</v>
      </c>
      <c r="M13" s="98">
        <f>(((4.17*10^13)*(('Model Parameters'!$I$24*('Model Parameters'!$H$24)^0.5))*((EXP(-67837/L13))))/($C$22*6))*('Model Parameters'!$P$3/10)*(10^-6)</f>
        <v>3.0649675787324139E-9</v>
      </c>
      <c r="N13" s="62">
        <f t="shared" si="4"/>
        <v>2565.2513114917851</v>
      </c>
      <c r="O13" s="67">
        <f>(((4.17*10^13)*(('Model Parameters'!$I$25*('Model Parameters'!$H$25)^0.5))*((EXP(-67837/N13))))/($C$22*6))*('Model Parameters'!$P$3/10)*(10^-6)</f>
        <v>2.8631025798172118E-9</v>
      </c>
      <c r="P13" s="60">
        <f t="shared" si="5"/>
        <v>2476.0357642100398</v>
      </c>
      <c r="Q13" s="98">
        <f>(((4.17*10^13)*(('Model Parameters'!$I$26*('Model Parameters'!$H$26)^0.5))*((EXP(-67837/P13))))/($C$22*6))*('Model Parameters'!$P$3/10)*(10^-6)</f>
        <v>1.5634264450946256E-9</v>
      </c>
      <c r="R13" s="62">
        <f t="shared" si="6"/>
        <v>2384.4123702245347</v>
      </c>
      <c r="S13" s="67">
        <f>(((4.17*10^13)*(('Model Parameters'!$I$27*('Model Parameters'!$H$27)^0.5))*((EXP(-67837/R13))))/($C$22*6))*('Model Parameters'!$P$3/10)*(10^-6)</f>
        <v>6.6903537959641444E-10</v>
      </c>
      <c r="T13" s="60">
        <f t="shared" si="7"/>
        <v>2290.148682396079</v>
      </c>
      <c r="U13" s="98">
        <f>(((4.17*10^13)*(('Model Parameters'!$I$28*('Model Parameters'!$H$28)^0.5))*((EXP(-67837/T13))))/($C$22*6))*('Model Parameters'!$P$3/10)*(10^-6)</f>
        <v>2.3982192157332986E-10</v>
      </c>
      <c r="V13" s="62">
        <f t="shared" si="8"/>
        <v>2193.04211340454</v>
      </c>
      <c r="W13" s="67">
        <f>(((4.17*10^13)*(('Model Parameters'!$I$29*('Model Parameters'!$H$29)^0.5))*((EXP(-67837/V13))))/($C$22*6))*('Model Parameters'!$P$3/10)*(10^-6)</f>
        <v>7.2320173013901098E-11</v>
      </c>
      <c r="X13" s="60">
        <f t="shared" si="9"/>
        <v>1858.756551564448</v>
      </c>
      <c r="Y13" s="98">
        <f>(((4.17*10^13)*(('Model Parameters'!$I$30*('Model Parameters'!$H$30)^0.5))*((EXP(-67837/X13))))/($C$22*6))*('Model Parameters'!$P$3/10)*(10^-6)</f>
        <v>3.0435395993124885E-13</v>
      </c>
      <c r="Z13" s="62">
        <f t="shared" si="10"/>
        <v>1989.7670687173879</v>
      </c>
      <c r="AA13" s="67">
        <f>(((4.17*10^13)*(('Model Parameters'!$I$31*('Model Parameters'!$H$31)^0.5))*((EXP(-67837/Z13))))/($C$22*6))*('Model Parameters'!$P$3/10)*(10^-6)</f>
        <v>3.6390625293256763E-12</v>
      </c>
      <c r="AB13" s="60">
        <f t="shared" si="11"/>
        <v>1883.540640075425</v>
      </c>
      <c r="AC13" s="67">
        <f>(((4.17*10^13)*(('Model Parameters'!$I$32*('Model Parameters'!$H$32)^0.5))*((EXP(-67837/AB13))))/($C$22*6))*('Model Parameters'!$P$3/10)*(10^-6)</f>
        <v>5.694939710469497E-13</v>
      </c>
    </row>
    <row r="14" spans="2:48" s="1" customFormat="1" x14ac:dyDescent="0.3">
      <c r="B14" s="75">
        <v>9</v>
      </c>
      <c r="C14" s="66">
        <v>28</v>
      </c>
      <c r="D14" s="62">
        <f t="shared" si="12"/>
        <v>2681.01829836253</v>
      </c>
      <c r="E14" s="98">
        <f>(((4.17*10^13)*(('Model Parameters'!$I$20*('Model Parameters'!$H$20)^0.5))*((EXP(-67837/D14))))/($C$22*6))*('Model Parameters'!$P$3/10)*(10^-6)</f>
        <v>0</v>
      </c>
      <c r="F14" s="62">
        <f t="shared" si="0"/>
        <v>2663.5822641734194</v>
      </c>
      <c r="G14" s="67">
        <f>(((4.17*10^13)*(('Model Parameters'!$I$21*('Model Parameters'!$H$21)^0.5))*((EXP(-67837/F14))))/($C$22*6))*('Model Parameters'!$P$3/10)*(10^-6)</f>
        <v>3.3954769033407908E-9</v>
      </c>
      <c r="H14" s="60">
        <f t="shared" si="1"/>
        <v>2646.0664830384048</v>
      </c>
      <c r="I14" s="98">
        <f>(((4.17*10^13)*(('Model Parameters'!$I$22*('Model Parameters'!$H$22)^0.5))*((EXP(-67837/H14))))/($C$22*6))*('Model Parameters'!$P$3/10)*(10^-6)</f>
        <v>4.0579454246192076E-9</v>
      </c>
      <c r="J14" s="62">
        <f t="shared" si="2"/>
        <v>2628.4693050181891</v>
      </c>
      <c r="K14" s="67">
        <f>(((4.17*10^13)*(('Model Parameters'!$I$23*('Model Parameters'!$H$23)^0.5))*((EXP(-67837/J14))))/($C$22*6))*('Model Parameters'!$P$3/10)*(10^-6)</f>
        <v>4.1871584325739446E-9</v>
      </c>
      <c r="L14" s="60">
        <f t="shared" si="3"/>
        <v>2610.7887268143927</v>
      </c>
      <c r="M14" s="98">
        <f>(((4.17*10^13)*(('Model Parameters'!$I$24*('Model Parameters'!$H$24)^0.5))*((EXP(-67837/L14))))/($C$22*6))*('Model Parameters'!$P$3/10)*(10^-6)</f>
        <v>4.0606081688581967E-9</v>
      </c>
      <c r="N14" s="62">
        <f t="shared" si="4"/>
        <v>2593.0227393362538</v>
      </c>
      <c r="O14" s="67">
        <f>(((4.17*10^13)*(('Model Parameters'!$I$25*('Model Parameters'!$H$25)^0.5))*((EXP(-67837/N14))))/($C$22*6))*('Model Parameters'!$P$3/10)*(10^-6)</f>
        <v>3.8004858258012194E-9</v>
      </c>
      <c r="P14" s="60">
        <f t="shared" si="5"/>
        <v>2502.8413439433152</v>
      </c>
      <c r="Q14" s="98">
        <f>(((4.17*10^13)*(('Model Parameters'!$I$26*('Model Parameters'!$H$26)^0.5))*((EXP(-67837/P14))))/($C$22*6))*('Model Parameters'!$P$3/10)*(10^-6)</f>
        <v>2.0965809229668183E-9</v>
      </c>
      <c r="R14" s="62">
        <f t="shared" si="6"/>
        <v>2410.2260344821084</v>
      </c>
      <c r="S14" s="67">
        <f>(((4.17*10^13)*(('Model Parameters'!$I$27*('Model Parameters'!$H$27)^0.5))*((EXP(-67837/R14))))/($C$22*6))*('Model Parameters'!$P$3/10)*(10^-6)</f>
        <v>9.0736086579305702E-10</v>
      </c>
      <c r="T14" s="60">
        <f t="shared" si="7"/>
        <v>2314.9418473391588</v>
      </c>
      <c r="U14" s="98">
        <f>(((4.17*10^13)*(('Model Parameters'!$I$28*('Model Parameters'!$H$28)^0.5))*((EXP(-67837/T14))))/($C$22*6))*('Model Parameters'!$P$3/10)*(10^-6)</f>
        <v>3.2935681032758228E-10</v>
      </c>
      <c r="V14" s="62">
        <f t="shared" si="8"/>
        <v>2216.7840019826526</v>
      </c>
      <c r="W14" s="67">
        <f>(((4.17*10^13)*(('Model Parameters'!$I$29*('Model Parameters'!$H$29)^0.5))*((EXP(-67837/V14))))/($C$22*6))*('Model Parameters'!$P$3/10)*(10^-6)</f>
        <v>1.0072515439996533E-10</v>
      </c>
      <c r="X14" s="60">
        <f t="shared" si="9"/>
        <v>1861.6669560058667</v>
      </c>
      <c r="Y14" s="98">
        <f>(((4.17*10^13)*(('Model Parameters'!$I$30*('Model Parameters'!$H$30)^0.5))*((EXP(-67837/X14))))/($C$22*6))*('Model Parameters'!$P$3/10)*(10^-6)</f>
        <v>3.2222388467135062E-13</v>
      </c>
      <c r="Z14" s="62">
        <f t="shared" si="10"/>
        <v>2011.3083003030176</v>
      </c>
      <c r="AA14" s="67">
        <f>(((4.17*10^13)*(('Model Parameters'!$I$31*('Model Parameters'!$H$31)^0.5))*((EXP(-67837/Z14))))/($C$22*6))*('Model Parameters'!$P$3/10)*(10^-6)</f>
        <v>5.2428406897606861E-12</v>
      </c>
      <c r="AB14" s="60">
        <f t="shared" si="11"/>
        <v>1903.9318636345545</v>
      </c>
      <c r="AC14" s="67">
        <f>(((4.17*10^13)*(('Model Parameters'!$I$32*('Model Parameters'!$H$32)^0.5))*((EXP(-67837/AB14))))/($C$22*6))*('Model Parameters'!$P$3/10)*(10^-6)</f>
        <v>8.3754776067892444E-13</v>
      </c>
    </row>
    <row r="15" spans="2:48" s="1" customFormat="1" x14ac:dyDescent="0.3">
      <c r="B15" s="75">
        <v>10</v>
      </c>
      <c r="C15" s="66">
        <v>30</v>
      </c>
      <c r="D15" s="62">
        <f t="shared" si="12"/>
        <v>2708.0296111664334</v>
      </c>
      <c r="E15" s="98">
        <f>(((4.17*10^13)*(('Model Parameters'!$I$20*('Model Parameters'!$H$20)^0.5))*((EXP(-67837/D15))))/($C$22*6))*('Model Parameters'!$P$3/10)*(10^-6)</f>
        <v>0</v>
      </c>
      <c r="F15" s="62">
        <f t="shared" si="0"/>
        <v>2690.4179085852684</v>
      </c>
      <c r="G15" s="67">
        <f>(((4.17*10^13)*(('Model Parameters'!$I$21*('Model Parameters'!$H$21)^0.5))*((EXP(-67837/F15))))/($C$22*6))*('Model Parameters'!$P$3/10)*(10^-6)</f>
        <v>4.37750436610961E-9</v>
      </c>
      <c r="H15" s="60">
        <f t="shared" si="1"/>
        <v>2672.725655606132</v>
      </c>
      <c r="I15" s="98">
        <f>(((4.17*10^13)*(('Model Parameters'!$I$22*('Model Parameters'!$H$22)^0.5))*((EXP(-67837/H15))))/($C$22*6))*('Model Parameters'!$P$3/10)*(10^-6)</f>
        <v>5.2403744056205139E-9</v>
      </c>
      <c r="J15" s="62">
        <f t="shared" si="2"/>
        <v>2654.9511856665486</v>
      </c>
      <c r="K15" s="67">
        <f>(((4.17*10^13)*(('Model Parameters'!$I$23*('Model Parameters'!$H$23)^0.5))*((EXP(-67837/J15))))/($C$22*6))*('Model Parameters'!$P$3/10)*(10^-6)</f>
        <v>5.4165032945733861E-9</v>
      </c>
      <c r="L15" s="60">
        <f t="shared" si="3"/>
        <v>2637.092475284875</v>
      </c>
      <c r="M15" s="98">
        <f>(((4.17*10^13)*(('Model Parameters'!$I$24*('Model Parameters'!$H$24)^0.5))*((EXP(-67837/L15))))/($C$22*6))*('Model Parameters'!$P$3/10)*(10^-6)</f>
        <v>5.2619633913357241E-9</v>
      </c>
      <c r="N15" s="62">
        <f t="shared" si="4"/>
        <v>2619.1474951287169</v>
      </c>
      <c r="O15" s="67">
        <f>(((4.17*10^13)*(('Model Parameters'!$I$25*('Model Parameters'!$H$25)^0.5))*((EXP(-67837/N15))))/($C$22*6))*('Model Parameters'!$P$3/10)*(10^-6)</f>
        <v>4.9336351916485323E-9</v>
      </c>
      <c r="P15" s="60">
        <f t="shared" si="5"/>
        <v>2528.0575203793678</v>
      </c>
      <c r="Q15" s="98">
        <f>(((4.17*10^13)*(('Model Parameters'!$I$26*('Model Parameters'!$H$26)^0.5))*((EXP(-67837/P15))))/($C$22*6))*('Model Parameters'!$P$3/10)*(10^-6)</f>
        <v>2.7474065722827504E-9</v>
      </c>
      <c r="R15" s="62">
        <f t="shared" si="6"/>
        <v>2434.5091098289909</v>
      </c>
      <c r="S15" s="67">
        <f>(((4.17*10^13)*(('Model Parameters'!$I$27*('Model Parameters'!$H$27)^0.5))*((EXP(-67837/R15))))/($C$22*6))*('Model Parameters'!$P$3/10)*(10^-6)</f>
        <v>1.2014425046241116E-9</v>
      </c>
      <c r="T15" s="60">
        <f t="shared" si="7"/>
        <v>2338.2649326010214</v>
      </c>
      <c r="U15" s="98">
        <f>(((4.17*10^13)*(('Model Parameters'!$I$28*('Model Parameters'!$H$28)^0.5))*((EXP(-67837/T15))))/($C$22*6))*('Model Parameters'!$P$3/10)*(10^-6)</f>
        <v>4.4117206669727477E-10</v>
      </c>
      <c r="V15" s="62">
        <f t="shared" si="8"/>
        <v>2239.1181449957062</v>
      </c>
      <c r="W15" s="67">
        <f>(((4.17*10^13)*(('Model Parameters'!$I$29*('Model Parameters'!$H$29)^0.5))*((EXP(-67837/V15))))/($C$22*6))*('Model Parameters'!$P$3/10)*(10^-6)</f>
        <v>1.366784945378453E-10</v>
      </c>
      <c r="X15" s="60">
        <f t="shared" si="9"/>
        <v>1864.3805736723773</v>
      </c>
      <c r="Y15" s="98">
        <f>(((4.17*10^13)*(('Model Parameters'!$I$30*('Model Parameters'!$H$30)^0.5))*((EXP(-67837/X15))))/($C$22*6))*('Model Parameters'!$P$3/10)*(10^-6)</f>
        <v>3.3977497874866245E-13</v>
      </c>
      <c r="Z15" s="62">
        <f t="shared" si="10"/>
        <v>2031.5722715253546</v>
      </c>
      <c r="AA15" s="67">
        <f>(((4.17*10^13)*(('Model Parameters'!$I$31*('Model Parameters'!$H$31)^0.5))*((EXP(-67837/Z15))))/($C$22*6))*('Model Parameters'!$P$3/10)*(10^-6)</f>
        <v>7.3395848308871245E-12</v>
      </c>
      <c r="AB15" s="60">
        <f t="shared" si="11"/>
        <v>1923.1140151168333</v>
      </c>
      <c r="AC15" s="67">
        <f>(((4.17*10^13)*(('Model Parameters'!$I$32*('Model Parameters'!$H$32)^0.5))*((EXP(-67837/AB15))))/($C$22*6))*('Model Parameters'!$P$3/10)*(10^-6)</f>
        <v>1.1949626172446251E-12</v>
      </c>
    </row>
    <row r="16" spans="2:48" s="1" customFormat="1" x14ac:dyDescent="0.3">
      <c r="B16" s="75">
        <v>11</v>
      </c>
      <c r="C16" s="66">
        <v>32</v>
      </c>
      <c r="D16" s="62">
        <f t="shared" si="12"/>
        <v>2733.5433052620333</v>
      </c>
      <c r="E16" s="98">
        <f>(((4.17*10^13)*(('Model Parameters'!$I$20*('Model Parameters'!$H$20)^0.5))*((EXP(-67837/D16))))/($C$22*6))*('Model Parameters'!$P$3/10)*(10^-6)</f>
        <v>0</v>
      </c>
      <c r="F16" s="62">
        <f t="shared" si="0"/>
        <v>2715.765674069783</v>
      </c>
      <c r="G16" s="67">
        <f>(((4.17*10^13)*(('Model Parameters'!$I$21*('Model Parameters'!$H$21)^0.5))*((EXP(-67837/F16))))/($C$22*6))*('Model Parameters'!$P$3/10)*(10^-6)</f>
        <v>5.5390221794010484E-9</v>
      </c>
      <c r="H16" s="60">
        <f t="shared" si="1"/>
        <v>2697.9067335741915</v>
      </c>
      <c r="I16" s="98">
        <f>(((4.17*10^13)*(('Model Parameters'!$I$22*('Model Parameters'!$H$22)^0.5))*((EXP(-67837/H16))))/($C$22*6))*('Model Parameters'!$P$3/10)*(10^-6)</f>
        <v>6.6411821918209778E-9</v>
      </c>
      <c r="J16" s="62">
        <f t="shared" si="2"/>
        <v>2679.9648015112698</v>
      </c>
      <c r="K16" s="67">
        <f>(((4.17*10^13)*(('Model Parameters'!$I$23*('Model Parameters'!$H$23)^0.5))*((EXP(-67837/J16))))/($C$22*6))*('Model Parameters'!$P$3/10)*(10^-6)</f>
        <v>6.8752876829777896E-9</v>
      </c>
      <c r="L16" s="60">
        <f t="shared" si="3"/>
        <v>2661.9378353351462</v>
      </c>
      <c r="M16" s="98">
        <f>(((4.17*10^13)*(('Model Parameters'!$I$24*('Model Parameters'!$H$24)^0.5))*((EXP(-67837/L16))))/($C$22*6))*('Model Parameters'!$P$3/10)*(10^-6)</f>
        <v>6.6899225043091907E-9</v>
      </c>
      <c r="N16" s="62">
        <f t="shared" si="4"/>
        <v>2643.8237865940778</v>
      </c>
      <c r="O16" s="67">
        <f>(((4.17*10^13)*(('Model Parameters'!$I$25*('Model Parameters'!$H$25)^0.5))*((EXP(-67837/N16))))/($C$22*6))*('Model Parameters'!$P$3/10)*(10^-6)</f>
        <v>6.2828215091592635E-9</v>
      </c>
      <c r="P16" s="60">
        <f t="shared" si="5"/>
        <v>2551.8756078792521</v>
      </c>
      <c r="Q16" s="98">
        <f>(((4.17*10^13)*(('Model Parameters'!$I$26*('Model Parameters'!$H$26)^0.5))*((EXP(-67837/P16))))/($C$22*6))*('Model Parameters'!$P$3/10)*(10^-6)</f>
        <v>3.5293399861817466E-9</v>
      </c>
      <c r="R16" s="62">
        <f t="shared" si="6"/>
        <v>2457.4458312167508</v>
      </c>
      <c r="S16" s="67">
        <f>(((4.17*10^13)*(('Model Parameters'!$I$27*('Model Parameters'!$H$27)^0.5))*((EXP(-67837/R16))))/($C$22*6))*('Model Parameters'!$P$3/10)*(10^-6)</f>
        <v>1.5583075403496883E-9</v>
      </c>
      <c r="T16" s="60">
        <f t="shared" si="7"/>
        <v>2360.2948897177589</v>
      </c>
      <c r="U16" s="98">
        <f>(((4.17*10^13)*(('Model Parameters'!$I$28*('Model Parameters'!$H$28)^0.5))*((EXP(-67837/T16))))/($C$22*6))*('Model Parameters'!$P$3/10)*(10^-6)</f>
        <v>5.7837201832094882E-10</v>
      </c>
      <c r="V16" s="62">
        <f t="shared" si="8"/>
        <v>2260.2139909051311</v>
      </c>
      <c r="W16" s="67">
        <f>(((4.17*10^13)*(('Model Parameters'!$I$29*('Model Parameters'!$H$29)^0.5))*((EXP(-67837/V16))))/($C$22*6))*('Model Parameters'!$P$3/10)*(10^-6)</f>
        <v>1.8134545574705389E-10</v>
      </c>
      <c r="X16" s="60">
        <f t="shared" si="9"/>
        <v>1866.9225739899821</v>
      </c>
      <c r="Y16" s="98">
        <f>(((4.17*10^13)*(('Model Parameters'!$I$30*('Model Parameters'!$H$30)^0.5))*((EXP(-67837/X16))))/($C$22*6))*('Model Parameters'!$P$3/10)*(10^-6)</f>
        <v>3.5703237491707313E-13</v>
      </c>
      <c r="Z16" s="62">
        <f t="shared" si="10"/>
        <v>2050.7127245156285</v>
      </c>
      <c r="AA16" s="67">
        <f>(((4.17*10^13)*(('Model Parameters'!$I$31*('Model Parameters'!$H$31)^0.5))*((EXP(-67837/Z16))))/($C$22*6))*('Model Parameters'!$P$3/10)*(10^-6)</f>
        <v>1.0023604523087011E-11</v>
      </c>
      <c r="AB16" s="60">
        <f t="shared" si="11"/>
        <v>1941.232628920143</v>
      </c>
      <c r="AC16" s="67">
        <f>(((4.17*10^13)*(('Model Parameters'!$I$32*('Model Parameters'!$H$32)^0.5))*((EXP(-67837/AB16))))/($C$22*6))*('Model Parameters'!$P$3/10)*(10^-6)</f>
        <v>1.6608876162403995E-12</v>
      </c>
    </row>
    <row r="17" spans="2:29" s="1" customFormat="1" x14ac:dyDescent="0.3">
      <c r="B17" s="75">
        <v>12</v>
      </c>
      <c r="C17" s="66">
        <v>34</v>
      </c>
      <c r="D17" s="62">
        <f t="shared" si="12"/>
        <v>2757.7286482491504</v>
      </c>
      <c r="E17" s="98">
        <f>(((4.17*10^13)*(('Model Parameters'!$I$20*('Model Parameters'!$H$20)^0.5))*((EXP(-67837/D17))))/($C$22*6))*('Model Parameters'!$P$3/10)*(10^-6)</f>
        <v>0</v>
      </c>
      <c r="F17" s="62">
        <f t="shared" si="0"/>
        <v>2739.7937273929483</v>
      </c>
      <c r="G17" s="67">
        <f>(((4.17*10^13)*(('Model Parameters'!$I$21*('Model Parameters'!$H$21)^0.5))*((EXP(-67837/F17))))/($C$22*6))*('Model Parameters'!$P$3/10)*(10^-6)</f>
        <v>6.8956034258477699E-9</v>
      </c>
      <c r="H17" s="60">
        <f t="shared" si="1"/>
        <v>2721.776777839867</v>
      </c>
      <c r="I17" s="98">
        <f>(((4.17*10^13)*(('Model Parameters'!$I$22*('Model Parameters'!$H$22)^0.5))*((EXP(-67837/H17))))/($C$22*6))*('Model Parameters'!$P$3/10)*(10^-6)</f>
        <v>8.2796951389063052E-9</v>
      </c>
      <c r="J17" s="62">
        <f t="shared" si="2"/>
        <v>2703.6761024418902</v>
      </c>
      <c r="K17" s="67">
        <f>(((4.17*10^13)*(('Model Parameters'!$I$23*('Model Parameters'!$H$23)^0.5))*((EXP(-67837/J17))))/($C$22*6))*('Model Parameters'!$P$3/10)*(10^-6)</f>
        <v>8.5842228644526122E-9</v>
      </c>
      <c r="L17" s="60">
        <f t="shared" si="3"/>
        <v>2685.4896405814875</v>
      </c>
      <c r="M17" s="98">
        <f>(((4.17*10^13)*(('Model Parameters'!$I$24*('Model Parameters'!$H$24)^0.5))*((EXP(-67837/L17))))/($C$22*6))*('Model Parameters'!$P$3/10)*(10^-6)</f>
        <v>8.3653496320309775E-9</v>
      </c>
      <c r="N17" s="62">
        <f t="shared" si="4"/>
        <v>2667.215325682992</v>
      </c>
      <c r="O17" s="67">
        <f>(((4.17*10^13)*(('Model Parameters'!$I$25*('Model Parameters'!$H$25)^0.5))*((EXP(-67837/N17))))/($C$22*6))*('Model Parameters'!$P$3/10)*(10^-6)</f>
        <v>7.8683334271557474E-9</v>
      </c>
      <c r="P17" s="60">
        <f t="shared" si="5"/>
        <v>2574.453624740449</v>
      </c>
      <c r="Q17" s="98">
        <f>(((4.17*10^13)*(('Model Parameters'!$I$26*('Model Parameters'!$H$26)^0.5))*((EXP(-67837/P17))))/($C$22*6))*('Model Parameters'!$P$3/10)*(10^-6)</f>
        <v>4.4559758455386411E-9</v>
      </c>
      <c r="R17" s="62">
        <f t="shared" si="6"/>
        <v>2479.1883696231585</v>
      </c>
      <c r="S17" s="67">
        <f>(((4.17*10^13)*(('Model Parameters'!$I$27*('Model Parameters'!$H$27)^0.5))*((EXP(-67837/R17))))/($C$22*6))*('Model Parameters'!$P$3/10)*(10^-6)</f>
        <v>1.985148997976509E-9</v>
      </c>
      <c r="T17" s="60">
        <f t="shared" si="7"/>
        <v>2381.1778738463354</v>
      </c>
      <c r="U17" s="98">
        <f>(((4.17*10^13)*(('Model Parameters'!$I$28*('Model Parameters'!$H$28)^0.5))*((EXP(-67837/T17))))/($C$22*6))*('Model Parameters'!$P$3/10)*(10^-6)</f>
        <v>7.4417456752600827E-10</v>
      </c>
      <c r="V17" s="62">
        <f t="shared" si="8"/>
        <v>2280.2114976170587</v>
      </c>
      <c r="W17" s="67">
        <f>(((4.17*10^13)*(('Model Parameters'!$I$29*('Model Parameters'!$H$29)^0.5))*((EXP(-67837/V17))))/($C$22*6))*('Model Parameters'!$P$3/10)*(10^-6)</f>
        <v>2.3595076179778268E-10</v>
      </c>
      <c r="X17" s="60">
        <f t="shared" si="9"/>
        <v>1869.3135731556367</v>
      </c>
      <c r="Y17" s="98">
        <f>(((4.17*10^13)*(('Model Parameters'!$I$30*('Model Parameters'!$H$30)^0.5))*((EXP(-67837/X17))))/($C$22*6))*('Model Parameters'!$P$3/10)*(10^-6)</f>
        <v>3.7401780777780724E-13</v>
      </c>
      <c r="Z17" s="62">
        <f t="shared" si="10"/>
        <v>2068.8566443558525</v>
      </c>
      <c r="AA17" s="67">
        <f>(((4.17*10^13)*(('Model Parameters'!$I$31*('Model Parameters'!$H$31)^0.5))*((EXP(-67837/Z17))))/($C$22*6))*('Model Parameters'!$P$3/10)*(10^-6)</f>
        <v>1.3397292698976604E-11</v>
      </c>
      <c r="AB17" s="60">
        <f t="shared" si="11"/>
        <v>1958.4079108547094</v>
      </c>
      <c r="AC17" s="67">
        <f>(((4.17*10^13)*(('Model Parameters'!$I$32*('Model Parameters'!$H$32)^0.5))*((EXP(-67837/AB17))))/($C$22*6))*('Model Parameters'!$P$3/10)*(10^-6)</f>
        <v>2.2565191801868305E-12</v>
      </c>
    </row>
    <row r="18" spans="2:29" s="1" customFormat="1" x14ac:dyDescent="0.3">
      <c r="B18" s="75">
        <v>13</v>
      </c>
      <c r="C18" s="66">
        <v>36</v>
      </c>
      <c r="D18" s="62">
        <f t="shared" si="12"/>
        <v>2780.7271439183651</v>
      </c>
      <c r="E18" s="98">
        <f>(((4.17*10^13)*(('Model Parameters'!$I$20*('Model Parameters'!$H$20)^0.5))*((EXP(-67837/D18))))/($C$22*6))*('Model Parameters'!$P$3/10)*(10^-6)</f>
        <v>0</v>
      </c>
      <c r="F18" s="62">
        <f t="shared" si="0"/>
        <v>2762.6426520737696</v>
      </c>
      <c r="G18" s="67">
        <f>(((4.17*10^13)*(('Model Parameters'!$I$21*('Model Parameters'!$H$21)^0.5))*((EXP(-67837/F18))))/($C$22*6))*('Model Parameters'!$P$3/10)*(10^-6)</f>
        <v>8.4626731559581127E-9</v>
      </c>
      <c r="H18" s="60">
        <f t="shared" si="1"/>
        <v>2744.4754474415558</v>
      </c>
      <c r="I18" s="98">
        <f>(((4.17*10^13)*(('Model Parameters'!$I$22*('Model Parameters'!$H$22)^0.5))*((EXP(-67837/H18))))/($C$22*6))*('Model Parameters'!$P$3/10)*(10^-6)</f>
        <v>1.0175092110945538E-8</v>
      </c>
      <c r="J18" s="62">
        <f t="shared" si="2"/>
        <v>2726.2238187200842</v>
      </c>
      <c r="K18" s="67">
        <f>(((4.17*10^13)*(('Model Parameters'!$I$23*('Model Parameters'!$H$23)^0.5))*((EXP(-67837/J18))))/($C$22*6))*('Model Parameters'!$P$3/10)*(10^-6)</f>
        <v>1.0563901333407447E-8</v>
      </c>
      <c r="L18" s="60">
        <f t="shared" si="3"/>
        <v>2707.8856881069901</v>
      </c>
      <c r="M18" s="98">
        <f>(((4.17*10^13)*(('Model Parameters'!$I$24*('Model Parameters'!$H$24)^0.5))*((EXP(-67837/L18))))/($C$22*6))*('Model Parameters'!$P$3/10)*(10^-6)</f>
        <v>1.0309029333241847E-8</v>
      </c>
      <c r="N18" s="62">
        <f t="shared" si="4"/>
        <v>2689.4589717920931</v>
      </c>
      <c r="O18" s="67">
        <f>(((4.17*10^13)*(('Model Parameters'!$I$25*('Model Parameters'!$H$25)^0.5))*((EXP(-67837/N18))))/($C$22*6))*('Model Parameters'!$P$3/10)*(10^-6)</f>
        <v>9.710421718149462E-9</v>
      </c>
      <c r="P18" s="60">
        <f t="shared" si="5"/>
        <v>2595.9236705974909</v>
      </c>
      <c r="Q18" s="98">
        <f>(((4.17*10^13)*(('Model Parameters'!$I$26*('Model Parameters'!$H$26)^0.5))*((EXP(-67837/P18))))/($C$22*6))*('Model Parameters'!$P$3/10)*(10^-6)</f>
        <v>5.5410216087558011E-9</v>
      </c>
      <c r="R18" s="62">
        <f t="shared" si="6"/>
        <v>2499.8639364589835</v>
      </c>
      <c r="S18" s="67">
        <f>(((4.17*10^13)*(('Model Parameters'!$I$27*('Model Parameters'!$H$27)^0.5))*((EXP(-67837/R18))))/($C$22*6))*('Model Parameters'!$P$3/10)*(10^-6)</f>
        <v>2.489298798519597E-9</v>
      </c>
      <c r="T18" s="60">
        <f t="shared" si="7"/>
        <v>2401.036067310748</v>
      </c>
      <c r="U18" s="98">
        <f>(((4.17*10^13)*(('Model Parameters'!$I$28*('Model Parameters'!$H$28)^0.5))*((EXP(-67837/T18))))/($C$22*6))*('Model Parameters'!$P$3/10)*(10^-6)</f>
        <v>9.4189862016198252E-10</v>
      </c>
      <c r="V18" s="62">
        <f t="shared" si="8"/>
        <v>2299.2276666974117</v>
      </c>
      <c r="W18" s="67">
        <f>(((4.17*10^13)*(('Model Parameters'!$I$29*('Model Parameters'!$H$29)^0.5))*((EXP(-67837/V18))))/($C$22*6))*('Model Parameters'!$P$3/10)*(10^-6)</f>
        <v>3.0177398752020292E-10</v>
      </c>
      <c r="X18" s="60">
        <f t="shared" si="9"/>
        <v>1871.5706716409577</v>
      </c>
      <c r="Y18" s="98">
        <f>(((4.17*10^13)*(('Model Parameters'!$I$30*('Model Parameters'!$H$30)^0.5))*((EXP(-67837/X18))))/($C$22*6))*('Model Parameters'!$P$3/10)*(10^-6)</f>
        <v>3.9075024411544542E-13</v>
      </c>
      <c r="Z18" s="62">
        <f t="shared" si="10"/>
        <v>2086.1101876316397</v>
      </c>
      <c r="AA18" s="67">
        <f>(((4.17*10^13)*(('Model Parameters'!$I$31*('Model Parameters'!$H$31)^0.5))*((EXP(-67837/Z18))))/($C$22*6))*('Model Parameters'!$P$3/10)*(10^-6)</f>
        <v>1.7570913767188063E-11</v>
      </c>
      <c r="AB18" s="60">
        <f t="shared" si="11"/>
        <v>1974.740350192038</v>
      </c>
      <c r="AC18" s="67">
        <f>(((4.17*10^13)*(('Model Parameters'!$I$32*('Model Parameters'!$H$32)^0.5))*((EXP(-67837/AB18))))/($C$22*6))*('Model Parameters'!$P$3/10)*(10^-6)</f>
        <v>3.0050980148877371E-12</v>
      </c>
    </row>
    <row r="19" spans="2:29" s="1" customFormat="1" x14ac:dyDescent="0.3">
      <c r="B19" s="75">
        <v>14</v>
      </c>
      <c r="C19" s="66">
        <v>38</v>
      </c>
      <c r="D19" s="62">
        <f t="shared" si="12"/>
        <v>2802.6583489089494</v>
      </c>
      <c r="E19" s="98">
        <f>(((4.17*10^13)*(('Model Parameters'!$I$20*('Model Parameters'!$H$20)^0.5))*((EXP(-67837/D19))))/($C$22*6))*('Model Parameters'!$P$3/10)*(10^-6)</f>
        <v>0</v>
      </c>
      <c r="F19" s="62">
        <f t="shared" si="0"/>
        <v>2784.431227213503</v>
      </c>
      <c r="G19" s="67">
        <f>(((4.17*10^13)*(('Model Parameters'!$I$21*('Model Parameters'!$H$21)^0.5))*((EXP(-67837/F19))))/($C$22*6))*('Model Parameters'!$P$3/10)*(10^-6)</f>
        <v>1.0255481941295968E-8</v>
      </c>
      <c r="H19" s="60">
        <f t="shared" si="1"/>
        <v>2766.12074038628</v>
      </c>
      <c r="I19" s="98">
        <f>(((4.17*10^13)*(('Model Parameters'!$I$22*('Model Parameters'!$H$22)^0.5))*((EXP(-67837/H19))))/($C$22*6))*('Model Parameters'!$P$3/10)*(10^-6)</f>
        <v>1.2346368854372427E-8</v>
      </c>
      <c r="J19" s="62">
        <f t="shared" si="2"/>
        <v>2747.7251636288524</v>
      </c>
      <c r="K19" s="67">
        <f>(((4.17*10^13)*(('Model Parameters'!$I$23*('Model Parameters'!$H$23)^0.5))*((EXP(-67837/J19))))/($C$22*6))*('Model Parameters'!$P$3/10)*(10^-6)</f>
        <v>1.2834755708933898E-8</v>
      </c>
      <c r="L19" s="60">
        <f t="shared" si="3"/>
        <v>2729.2424027515131</v>
      </c>
      <c r="M19" s="98">
        <f>(((4.17*10^13)*(('Model Parameters'!$I$24*('Model Parameters'!$H$24)^0.5))*((EXP(-67837/L19))))/($C$22*6))*('Model Parameters'!$P$3/10)*(10^-6)</f>
        <v>1.2541622335181395E-8</v>
      </c>
      <c r="N19" s="62">
        <f t="shared" si="4"/>
        <v>2710.6703575093638</v>
      </c>
      <c r="O19" s="67">
        <f>(((4.17*10^13)*(('Model Parameters'!$I$25*('Model Parameters'!$H$25)^0.5))*((EXP(-67837/N19))))/($C$22*6))*('Model Parameters'!$P$3/10)*(10^-6)</f>
        <v>1.1829253539949104E-8</v>
      </c>
      <c r="P19" s="60">
        <f t="shared" si="5"/>
        <v>2616.3973565124488</v>
      </c>
      <c r="Q19" s="98">
        <f>(((4.17*10^13)*(('Model Parameters'!$I$26*('Model Parameters'!$H$26)^0.5))*((EXP(-67837/P19))))/($C$22*6))*('Model Parameters'!$P$3/10)*(10^-6)</f>
        <v>6.7982588208455483E-9</v>
      </c>
      <c r="R19" s="62">
        <f t="shared" si="6"/>
        <v>2519.5800127230486</v>
      </c>
      <c r="S19" s="67">
        <f>(((4.17*10^13)*(('Model Parameters'!$I$27*('Model Parameters'!$H$27)^0.5))*((EXP(-67837/R19))))/($C$22*6))*('Model Parameters'!$P$3/10)*(10^-6)</f>
        <v>3.0782040815592466E-9</v>
      </c>
      <c r="T19" s="60">
        <f t="shared" si="7"/>
        <v>2419.9727020313258</v>
      </c>
      <c r="U19" s="98">
        <f>(((4.17*10^13)*(('Model Parameters'!$I$28*('Model Parameters'!$H$28)^0.5))*((EXP(-67837/T19))))/($C$22*6))*('Model Parameters'!$P$3/10)*(10^-6)</f>
        <v>1.1749526869321831E-9</v>
      </c>
      <c r="V19" s="62">
        <f t="shared" si="8"/>
        <v>2317.3613528408532</v>
      </c>
      <c r="W19" s="67">
        <f>(((4.17*10^13)*(('Model Parameters'!$I$29*('Model Parameters'!$H$29)^0.5))*((EXP(-67837/V19))))/($C$22*6))*('Model Parameters'!$P$3/10)*(10^-6)</f>
        <v>3.8014524211174042E-10</v>
      </c>
      <c r="X19" s="60">
        <f t="shared" si="9"/>
        <v>1873.7082118278267</v>
      </c>
      <c r="Y19" s="98">
        <f>(((4.17*10^13)*(('Model Parameters'!$I$30*('Model Parameters'!$H$30)^0.5))*((EXP(-67837/X19))))/($C$22*6))*('Model Parameters'!$P$3/10)*(10^-6)</f>
        <v>4.0724636798981761E-13</v>
      </c>
      <c r="Z19" s="62">
        <f t="shared" si="10"/>
        <v>2102.5630461071469</v>
      </c>
      <c r="AA19" s="67">
        <f>(((4.17*10^13)*(('Model Parameters'!$I$31*('Model Parameters'!$H$31)^0.5))*((EXP(-67837/Z19))))/($C$22*6))*('Model Parameters'!$P$3/10)*(10^-6)</f>
        <v>2.2662378120719723E-11</v>
      </c>
      <c r="AB19" s="60">
        <f t="shared" si="11"/>
        <v>1990.3148503791413</v>
      </c>
      <c r="AC19" s="67">
        <f>(((4.17*10^13)*(('Model Parameters'!$I$32*('Model Parameters'!$H$32)^0.5))*((EXP(-67837/AB19))))/($C$22*6))*('Model Parameters'!$P$3/10)*(10^-6)</f>
        <v>3.9318984695121431E-12</v>
      </c>
    </row>
    <row r="20" spans="2:29" s="1" customFormat="1" ht="15" thickBot="1" x14ac:dyDescent="0.35">
      <c r="B20" s="76">
        <v>15</v>
      </c>
      <c r="C20" s="71">
        <v>40</v>
      </c>
      <c r="D20" s="63">
        <f t="shared" si="12"/>
        <v>2823.6242333566765</v>
      </c>
      <c r="E20" s="99">
        <f>(((4.17*10^13)*(('Model Parameters'!$I$20*('Model Parameters'!$H$20)^0.5))*((EXP(-67837/D20))))/($C$22*6))*('Model Parameters'!$P$3/10)*(10^-6)</f>
        <v>0</v>
      </c>
      <c r="F20" s="63">
        <f t="shared" si="0"/>
        <v>2805.2607597839383</v>
      </c>
      <c r="G20" s="68">
        <f>(((4.17*10^13)*(('Model Parameters'!$I$21*('Model Parameters'!$H$21)^0.5))*((EXP(-67837/F20))))/($C$22*6))*('Model Parameters'!$P$3/10)*(10^-6)</f>
        <v>1.2289085295757874E-8</v>
      </c>
      <c r="H20" s="70">
        <f t="shared" si="1"/>
        <v>2786.8132974487453</v>
      </c>
      <c r="I20" s="99">
        <f>(((4.17*10^13)*(('Model Parameters'!$I$22*('Model Parameters'!$H$22)^0.5))*((EXP(-67837/H20))))/($C$22*6))*('Model Parameters'!$P$3/10)*(10^-6)</f>
        <v>1.4812309816011987E-8</v>
      </c>
      <c r="J20" s="63">
        <f t="shared" si="2"/>
        <v>2768.2801086499494</v>
      </c>
      <c r="K20" s="68">
        <f>(((4.17*10^13)*(('Model Parameters'!$I$23*('Model Parameters'!$H$23)^0.5))*((EXP(-67837/J20))))/($C$22*6))*('Model Parameters'!$P$3/10)*(10^-6)</f>
        <v>1.5417025760744586E-8</v>
      </c>
      <c r="L20" s="70">
        <f t="shared" si="3"/>
        <v>2749.6590835318116</v>
      </c>
      <c r="M20" s="99">
        <f>(((4.17*10^13)*(('Model Parameters'!$I$24*('Model Parameters'!$H$24)^0.5))*((EXP(-67837/L20))))/($C$22*6))*('Model Parameters'!$P$3/10)*(10^-6)</f>
        <v>1.5083629586882235E-8</v>
      </c>
      <c r="N20" s="63">
        <f t="shared" si="4"/>
        <v>2730.9481061381016</v>
      </c>
      <c r="O20" s="68">
        <f>(((4.17*10^13)*(('Model Parameters'!$I$25*('Model Parameters'!$H$25)^0.5))*((EXP(-67837/N20))))/($C$22*6))*('Model Parameters'!$P$3/10)*(10^-6)</f>
        <v>1.4244874891593593E-8</v>
      </c>
      <c r="P20" s="70">
        <f t="shared" si="5"/>
        <v>2635.9698758198133</v>
      </c>
      <c r="Q20" s="99">
        <f>(((4.17*10^13)*(('Model Parameters'!$I$26*('Model Parameters'!$H$26)^0.5))*((EXP(-67837/P20))))/($C$22*6))*('Model Parameters'!$P$3/10)*(10^-6)</f>
        <v>8.2415100281149753E-9</v>
      </c>
      <c r="R20" s="63">
        <f t="shared" si="6"/>
        <v>2538.4282692092906</v>
      </c>
      <c r="S20" s="68">
        <f>(((4.17*10^13)*(('Model Parameters'!$I$27*('Model Parameters'!$H$27)^0.5))*((EXP(-67837/R20))))/($C$22*6))*('Model Parameters'!$P$3/10)*(10^-6)</f>
        <v>3.7594063281635068E-9</v>
      </c>
      <c r="T20" s="70">
        <f t="shared" si="7"/>
        <v>2438.0758247530744</v>
      </c>
      <c r="U20" s="99">
        <f>(((4.17*10^13)*(('Model Parameters'!$I$28*('Model Parameters'!$H$28)^0.5))*((EXP(-67837/T20))))/($C$22*6))*('Model Parameters'!$P$3/10)*(10^-6)</f>
        <v>1.4468245494148857E-9</v>
      </c>
      <c r="V20" s="63">
        <f t="shared" si="8"/>
        <v>2334.6968694464331</v>
      </c>
      <c r="W20" s="68">
        <f>(((4.17*10^13)*(('Model Parameters'!$I$29*('Model Parameters'!$H$29)^0.5))*((EXP(-67837/V20))))/($C$22*6))*('Model Parameters'!$P$3/10)*(10^-6)</f>
        <v>4.7244113794253297E-10</v>
      </c>
      <c r="X20" s="70">
        <f t="shared" si="9"/>
        <v>1875.7383417936226</v>
      </c>
      <c r="Y20" s="99">
        <f>(((4.17*10^13)*(('Model Parameters'!$I$30*('Model Parameters'!$H$30)^0.5))*((EXP(-67837/X20))))/($C$22*6))*('Model Parameters'!$P$3/10)*(10^-6)</f>
        <v>4.235209599094286E-13</v>
      </c>
      <c r="Z20" s="63">
        <f t="shared" si="10"/>
        <v>2118.2917180966883</v>
      </c>
      <c r="AA20" s="68">
        <f>(((4.17*10^13)*(('Model Parameters'!$I$31*('Model Parameters'!$H$31)^0.5))*((EXP(-67837/Z20))))/($C$22*6))*('Model Parameters'!$P$3/10)*(10^-6)</f>
        <v>2.8797007851266032E-11</v>
      </c>
      <c r="AB20" s="70">
        <f t="shared" si="11"/>
        <v>2005.2038257634865</v>
      </c>
      <c r="AC20" s="68">
        <f>(((4.17*10^13)*(('Model Parameters'!$I$32*('Model Parameters'!$H$32)^0.5))*((EXP(-67837/AB20))))/($C$22*6))*('Model Parameters'!$P$3/10)*(10^-6)</f>
        <v>5.0642116697176533E-12</v>
      </c>
    </row>
    <row r="21" spans="2:29" s="1" customFormat="1" x14ac:dyDescent="0.3">
      <c r="B21" s="72" t="s">
        <v>91</v>
      </c>
      <c r="C21" s="40">
        <f>1.17</f>
        <v>1.17</v>
      </c>
    </row>
    <row r="22" spans="2:29" s="1" customFormat="1" ht="15" thickBot="1" x14ac:dyDescent="0.35">
      <c r="B22" s="73" t="s">
        <v>92</v>
      </c>
      <c r="C22" s="88">
        <v>1800</v>
      </c>
    </row>
    <row r="24" spans="2:29" s="1" customFormat="1" ht="15" thickBot="1" x14ac:dyDescent="0.35"/>
    <row r="25" spans="2:29" s="1" customFormat="1" ht="15" thickBot="1" x14ac:dyDescent="0.35">
      <c r="B25" s="44" t="s">
        <v>56</v>
      </c>
      <c r="C25" s="61" t="s">
        <v>94</v>
      </c>
    </row>
    <row r="26" spans="2:29" s="1" customFormat="1" x14ac:dyDescent="0.3">
      <c r="B26" s="77">
        <v>1</v>
      </c>
      <c r="C26" s="80">
        <f>((SUM(E5:E20))/'Model Parameters'!O20*(10^6))</f>
        <v>0</v>
      </c>
    </row>
    <row r="27" spans="2:29" s="1" customFormat="1" x14ac:dyDescent="0.3">
      <c r="B27" s="78">
        <v>0.99</v>
      </c>
      <c r="C27" s="81">
        <f>((SUM(G5:G20))/'Model Parameters'!O21*(10^6))</f>
        <v>8151.998649432293</v>
      </c>
    </row>
    <row r="28" spans="2:29" s="1" customFormat="1" x14ac:dyDescent="0.3">
      <c r="B28" s="78">
        <v>0.98</v>
      </c>
      <c r="C28" s="81">
        <f>((SUM(I5:I20))/'Model Parameters'!O22*(10^6))</f>
        <v>9787.1833967260154</v>
      </c>
    </row>
    <row r="29" spans="2:29" s="1" customFormat="1" x14ac:dyDescent="0.3">
      <c r="B29" s="78">
        <v>0.97</v>
      </c>
      <c r="C29" s="81">
        <f>((SUM(K5:K20))/'Model Parameters'!O23*(10^6))</f>
        <v>10146.169656694708</v>
      </c>
    </row>
    <row r="30" spans="2:29" s="1" customFormat="1" x14ac:dyDescent="0.3">
      <c r="B30" s="78">
        <v>0.96</v>
      </c>
      <c r="C30" s="81">
        <f>((SUM(M5:M20))/'Model Parameters'!O24*(10^6))</f>
        <v>9886.6582894998919</v>
      </c>
    </row>
    <row r="31" spans="2:29" s="1" customFormat="1" x14ac:dyDescent="0.3">
      <c r="B31" s="78">
        <v>0.95</v>
      </c>
      <c r="C31" s="81">
        <f>((SUM(O5:O20))/'Model Parameters'!O25*(10^6))</f>
        <v>9298.6385711665862</v>
      </c>
    </row>
    <row r="32" spans="2:29" s="1" customFormat="1" x14ac:dyDescent="0.3">
      <c r="B32" s="78">
        <v>0.9</v>
      </c>
      <c r="C32" s="81">
        <f>((SUM(Q5:Q20))/'Model Parameters'!O26*(10^6))</f>
        <v>5265.6614215581885</v>
      </c>
    </row>
    <row r="33" spans="2:37" s="1" customFormat="1" x14ac:dyDescent="0.3">
      <c r="B33" s="78">
        <v>0.85</v>
      </c>
      <c r="C33" s="81">
        <f>((SUM(S5:S20))/'Model Parameters'!O27*(10^6))</f>
        <v>2347.0216715946399</v>
      </c>
    </row>
    <row r="34" spans="2:37" s="1" customFormat="1" x14ac:dyDescent="0.3">
      <c r="B34" s="78">
        <v>0.8</v>
      </c>
      <c r="C34" s="81">
        <f>((SUM(U5:U20))/'Model Parameters'!O28*(10^6))</f>
        <v>880.90749879703833</v>
      </c>
    </row>
    <row r="35" spans="2:37" s="1" customFormat="1" x14ac:dyDescent="0.3">
      <c r="B35" s="78">
        <v>0.75</v>
      </c>
      <c r="C35" s="81">
        <f>((SUM(W5:W20))/'Model Parameters'!O29*(10^6))</f>
        <v>279.91740412864988</v>
      </c>
    </row>
    <row r="36" spans="2:37" s="1" customFormat="1" x14ac:dyDescent="0.3">
      <c r="B36" s="78">
        <v>0.7</v>
      </c>
      <c r="C36" s="81">
        <f>((SUM(Y5:Y20))/'Model Parameters'!O30*(10^6))</f>
        <v>0.64913618269563489</v>
      </c>
    </row>
    <row r="37" spans="2:37" s="1" customFormat="1" x14ac:dyDescent="0.3">
      <c r="B37" s="78">
        <v>0.65</v>
      </c>
      <c r="C37" s="81">
        <f>((SUM(AA5:AA20))/'Model Parameters'!O31*(10^6))</f>
        <v>16.032581925731812</v>
      </c>
    </row>
    <row r="38" spans="2:37" s="1" customFormat="1" ht="15" thickBot="1" x14ac:dyDescent="0.35">
      <c r="B38" s="79">
        <v>0.6</v>
      </c>
      <c r="C38" s="82">
        <f>((SUM(AC5:AC20))/'Model Parameters'!O32*(10^6))</f>
        <v>2.7207563608788408</v>
      </c>
    </row>
    <row r="45" spans="2:37" x14ac:dyDescent="0.3">
      <c r="Y45" s="1">
        <v>1</v>
      </c>
      <c r="Z45" s="1">
        <v>0</v>
      </c>
      <c r="AA45" s="1">
        <v>1</v>
      </c>
      <c r="AB45" s="1">
        <v>0</v>
      </c>
      <c r="AD45" s="1">
        <v>1</v>
      </c>
      <c r="AE45" s="1">
        <v>0</v>
      </c>
      <c r="AG45" s="1">
        <v>1</v>
      </c>
      <c r="AH45" s="1">
        <v>1</v>
      </c>
      <c r="AI45" s="1">
        <v>0</v>
      </c>
      <c r="AJ45" s="1">
        <v>1</v>
      </c>
      <c r="AK45" s="1">
        <v>0</v>
      </c>
    </row>
    <row r="46" spans="2:37" x14ac:dyDescent="0.3">
      <c r="Y46" s="1">
        <v>0.99</v>
      </c>
      <c r="Z46" s="1">
        <v>20154.326185711972</v>
      </c>
      <c r="AA46" s="1">
        <v>0.99</v>
      </c>
      <c r="AB46" s="1">
        <v>8151.998649432293</v>
      </c>
      <c r="AD46" s="1">
        <v>0.99</v>
      </c>
      <c r="AE46" s="1">
        <v>3348.8820804828333</v>
      </c>
      <c r="AG46" s="1">
        <v>0.99</v>
      </c>
      <c r="AH46" s="1">
        <v>0.99</v>
      </c>
      <c r="AI46" s="1">
        <v>1393.5054688769978</v>
      </c>
      <c r="AJ46" s="1">
        <v>0.99</v>
      </c>
      <c r="AK46" s="1">
        <v>586.25843488950159</v>
      </c>
    </row>
    <row r="47" spans="2:37" x14ac:dyDescent="0.3">
      <c r="Y47" s="1">
        <v>0.98</v>
      </c>
      <c r="Z47" s="1">
        <v>24317.737719732504</v>
      </c>
      <c r="AA47" s="1">
        <v>0.98</v>
      </c>
      <c r="AB47" s="1">
        <v>9787.1833967260154</v>
      </c>
      <c r="AD47" s="1">
        <v>0.98</v>
      </c>
      <c r="AE47" s="1">
        <v>3999.5068580299994</v>
      </c>
      <c r="AG47" s="1">
        <v>0.98</v>
      </c>
      <c r="AH47" s="1">
        <v>0.98</v>
      </c>
      <c r="AI47" s="1">
        <v>1655.1879416657246</v>
      </c>
      <c r="AJ47" s="1">
        <v>0.98</v>
      </c>
      <c r="AK47" s="1">
        <v>692.49567265679264</v>
      </c>
    </row>
    <row r="48" spans="2:37" x14ac:dyDescent="0.3">
      <c r="Y48" s="1">
        <v>0.97</v>
      </c>
      <c r="Z48" s="1">
        <v>25339.548150278391</v>
      </c>
      <c r="AA48" s="1">
        <v>0.97</v>
      </c>
      <c r="AB48" s="1">
        <v>10146.169656694708</v>
      </c>
      <c r="AD48" s="1">
        <v>0.97</v>
      </c>
      <c r="AE48" s="1">
        <v>4123.8085473429928</v>
      </c>
      <c r="AG48" s="1">
        <v>0.97</v>
      </c>
      <c r="AH48" s="1">
        <v>0.97</v>
      </c>
      <c r="AI48" s="1">
        <v>1697.1154994857222</v>
      </c>
      <c r="AJ48" s="1">
        <v>0.97</v>
      </c>
      <c r="AK48" s="1">
        <v>706.01843788265717</v>
      </c>
    </row>
    <row r="49" spans="25:37" x14ac:dyDescent="0.3">
      <c r="Y49" s="1">
        <v>0.96</v>
      </c>
      <c r="Z49" s="1">
        <v>24822.705634227339</v>
      </c>
      <c r="AA49" s="1">
        <v>0.96</v>
      </c>
      <c r="AB49" s="1">
        <v>9886.6582894998919</v>
      </c>
      <c r="AD49" s="1">
        <v>0.96</v>
      </c>
      <c r="AE49" s="1">
        <v>3996.0149597309119</v>
      </c>
      <c r="AG49" s="1">
        <v>0.96</v>
      </c>
      <c r="AH49" s="1">
        <v>0.96</v>
      </c>
      <c r="AI49" s="1">
        <v>1635.1259627991737</v>
      </c>
      <c r="AJ49" s="1">
        <v>0.96</v>
      </c>
      <c r="AK49" s="1">
        <v>676.29437639004323</v>
      </c>
    </row>
    <row r="50" spans="25:37" x14ac:dyDescent="0.3">
      <c r="Y50" s="1">
        <v>0.95</v>
      </c>
      <c r="Z50" s="1">
        <v>23474.418279222711</v>
      </c>
      <c r="AA50" s="1">
        <v>0.95</v>
      </c>
      <c r="AB50" s="1">
        <v>9298.6385711665862</v>
      </c>
      <c r="AD50" s="1">
        <v>0.95</v>
      </c>
      <c r="AE50" s="1">
        <v>3736.8923671242478</v>
      </c>
      <c r="AG50" s="1">
        <v>0.95</v>
      </c>
      <c r="AH50" s="1">
        <v>0.95</v>
      </c>
      <c r="AI50" s="1">
        <v>1520.1424044373953</v>
      </c>
      <c r="AJ50" s="1">
        <v>0.95</v>
      </c>
      <c r="AK50" s="1">
        <v>625.01907902279913</v>
      </c>
    </row>
    <row r="51" spans="25:37" x14ac:dyDescent="0.3">
      <c r="Y51" s="1">
        <v>0.9</v>
      </c>
      <c r="Z51" s="1">
        <v>13697.932287866726</v>
      </c>
      <c r="AA51" s="1">
        <v>0.9</v>
      </c>
      <c r="AB51" s="1">
        <v>5265.6614215581885</v>
      </c>
      <c r="AD51" s="1">
        <v>0.9</v>
      </c>
      <c r="AE51" s="1">
        <v>2051.4535450012668</v>
      </c>
      <c r="AG51" s="1">
        <v>0.9</v>
      </c>
      <c r="AH51" s="1">
        <v>0.9</v>
      </c>
      <c r="AI51" s="1">
        <v>808.59997963137857</v>
      </c>
      <c r="AJ51" s="1">
        <v>0.9</v>
      </c>
      <c r="AK51" s="1">
        <v>322.12040639182487</v>
      </c>
    </row>
    <row r="52" spans="25:37" x14ac:dyDescent="0.3">
      <c r="Y52" s="1">
        <v>0.85</v>
      </c>
      <c r="Z52" s="1">
        <v>6320.907921526551</v>
      </c>
      <c r="AA52" s="1">
        <v>0.85</v>
      </c>
      <c r="AB52" s="1">
        <v>2347.0216715946399</v>
      </c>
      <c r="AD52" s="1">
        <v>0.85</v>
      </c>
      <c r="AE52" s="1">
        <v>882.68570130623493</v>
      </c>
      <c r="AG52" s="1">
        <v>0.85</v>
      </c>
      <c r="AH52" s="1">
        <v>0.85</v>
      </c>
      <c r="AI52" s="1">
        <v>335.84749511458818</v>
      </c>
      <c r="AJ52" s="1">
        <v>0.85</v>
      </c>
      <c r="AK52" s="1">
        <v>129.20180923276365</v>
      </c>
    </row>
    <row r="53" spans="25:37" x14ac:dyDescent="0.3">
      <c r="Y53" s="1">
        <v>0.8</v>
      </c>
      <c r="Z53" s="1">
        <v>2468.5207491301849</v>
      </c>
      <c r="AA53" s="1">
        <v>0.8</v>
      </c>
      <c r="AB53" s="1">
        <v>880.90749879703833</v>
      </c>
      <c r="AD53" s="1">
        <v>0.8</v>
      </c>
      <c r="AE53" s="1">
        <v>318.4013305488856</v>
      </c>
      <c r="AG53" s="1">
        <v>0.8</v>
      </c>
      <c r="AH53" s="1">
        <v>0.8</v>
      </c>
      <c r="AI53" s="1">
        <v>116.49418680301743</v>
      </c>
      <c r="AJ53" s="1">
        <v>0.8</v>
      </c>
      <c r="AK53" s="1">
        <v>43.136444921237661</v>
      </c>
    </row>
    <row r="54" spans="25:37" x14ac:dyDescent="0.3">
      <c r="Y54" s="1">
        <v>0.75</v>
      </c>
      <c r="Z54" s="1">
        <v>820.46732553459503</v>
      </c>
      <c r="AA54" s="1">
        <v>0.75</v>
      </c>
      <c r="AB54" s="1">
        <v>279.91740412864988</v>
      </c>
      <c r="AD54" s="1">
        <v>0.75</v>
      </c>
      <c r="AE54" s="1">
        <v>96.799805085995644</v>
      </c>
      <c r="AG54" s="1">
        <v>0.75</v>
      </c>
      <c r="AH54" s="1">
        <v>0.75</v>
      </c>
      <c r="AI54" s="1">
        <v>33.927261467887632</v>
      </c>
      <c r="AJ54" s="1">
        <v>0.75</v>
      </c>
      <c r="AK54" s="1">
        <v>12.054107749976168</v>
      </c>
    </row>
    <row r="55" spans="25:37" x14ac:dyDescent="0.3">
      <c r="Y55" s="1">
        <v>0.7</v>
      </c>
      <c r="Z55" s="1">
        <v>2.4369387704979562</v>
      </c>
      <c r="AA55" s="1">
        <v>0.7</v>
      </c>
      <c r="AB55" s="1">
        <v>0.64913618269563489</v>
      </c>
      <c r="AD55" s="1">
        <v>0.7</v>
      </c>
      <c r="AE55" s="1">
        <v>0.17589344055104711</v>
      </c>
      <c r="AG55" s="1">
        <v>0.7</v>
      </c>
      <c r="AH55" s="1">
        <v>0.7</v>
      </c>
      <c r="AI55" s="1">
        <v>4.8503775433764801E-2</v>
      </c>
      <c r="AJ55" s="1">
        <v>0.7</v>
      </c>
      <c r="AK55" s="1">
        <v>1.3619736175197801E-2</v>
      </c>
    </row>
    <row r="56" spans="25:37" x14ac:dyDescent="0.3">
      <c r="Y56" s="1">
        <v>0.65</v>
      </c>
      <c r="Z56" s="1">
        <v>52.225625738384416</v>
      </c>
      <c r="AA56" s="1">
        <v>0.65</v>
      </c>
      <c r="AB56" s="1">
        <v>16.032581925731812</v>
      </c>
      <c r="AD56" s="1">
        <v>0.65</v>
      </c>
      <c r="AE56" s="1">
        <v>5.0105667771150824</v>
      </c>
      <c r="AG56" s="1">
        <v>0.65</v>
      </c>
      <c r="AH56" s="1">
        <v>0.65</v>
      </c>
      <c r="AI56" s="1">
        <v>1.5950813628787064</v>
      </c>
      <c r="AJ56" s="1">
        <v>0.65</v>
      </c>
      <c r="AK56" s="1">
        <v>0.51751988971971141</v>
      </c>
    </row>
    <row r="57" spans="25:37" x14ac:dyDescent="0.3">
      <c r="Y57" s="1">
        <v>0.6</v>
      </c>
      <c r="Z57" s="1">
        <v>9.4093172248458643</v>
      </c>
      <c r="AA57" s="1">
        <v>0.6</v>
      </c>
      <c r="AB57" s="1">
        <v>2.7207563608788408</v>
      </c>
      <c r="AD57" s="1">
        <v>0.6</v>
      </c>
      <c r="AE57" s="1">
        <v>0.80395339070754568</v>
      </c>
      <c r="AG57" s="1">
        <v>0.6</v>
      </c>
      <c r="AH57" s="1">
        <v>0.6</v>
      </c>
      <c r="AI57" s="1">
        <v>0.24291138877367899</v>
      </c>
      <c r="AJ57" s="1">
        <v>0.6</v>
      </c>
      <c r="AK57" s="1">
        <v>7.5081451284564241E-2</v>
      </c>
    </row>
  </sheetData>
  <mergeCells count="13">
    <mergeCell ref="N3:O3"/>
    <mergeCell ref="D3:E3"/>
    <mergeCell ref="F3:G3"/>
    <mergeCell ref="H3:I3"/>
    <mergeCell ref="J3:K3"/>
    <mergeCell ref="L3:M3"/>
    <mergeCell ref="AB3:AC3"/>
    <mergeCell ref="P3:Q3"/>
    <mergeCell ref="R3:S3"/>
    <mergeCell ref="T3:U3"/>
    <mergeCell ref="V3:W3"/>
    <mergeCell ref="X3:Y3"/>
    <mergeCell ref="Z3:AA3"/>
  </mergeCells>
  <dataValidations count="1">
    <dataValidation type="list" allowBlank="1" showInputMessage="1" showErrorMessage="1" sqref="D2" xr:uid="{57DDC8DF-FA28-4F4B-9992-43A3ED309217}">
      <formula1>$AV$4:$AV$7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9788E-A0B4-462E-A453-51ADB186F4F4}">
  <sheetPr codeName="Sheet4"/>
  <dimension ref="A1:BQ39"/>
  <sheetViews>
    <sheetView workbookViewId="0">
      <selection activeCell="K38" sqref="K38"/>
    </sheetView>
  </sheetViews>
  <sheetFormatPr defaultRowHeight="14.4" x14ac:dyDescent="0.3"/>
  <cols>
    <col min="1" max="1" width="1.44140625" style="1" customWidth="1"/>
    <col min="2" max="2" width="17" style="1" bestFit="1" customWidth="1"/>
    <col min="3" max="3" width="13.5546875" style="1" bestFit="1" customWidth="1"/>
    <col min="4" max="4" width="9" style="1" bestFit="1" customWidth="1"/>
    <col min="5" max="5" width="13.44140625" style="1" bestFit="1" customWidth="1"/>
    <col min="6" max="6" width="9.109375" style="1"/>
    <col min="7" max="7" width="13.44140625" style="1" bestFit="1" customWidth="1"/>
    <col min="8" max="8" width="9.109375" style="1"/>
    <col min="9" max="9" width="13.44140625" style="1" bestFit="1" customWidth="1"/>
    <col min="10" max="10" width="9.109375" style="1"/>
    <col min="11" max="11" width="13.44140625" style="1" bestFit="1" customWidth="1"/>
    <col min="12" max="12" width="9.109375" style="1"/>
    <col min="13" max="13" width="13.44140625" style="1" bestFit="1" customWidth="1"/>
    <col min="14" max="14" width="9.109375" style="1"/>
    <col min="15" max="15" width="13.44140625" style="1" bestFit="1" customWidth="1"/>
    <col min="16" max="16" width="9.109375" style="1"/>
    <col min="17" max="17" width="13.44140625" style="1" bestFit="1" customWidth="1"/>
    <col min="18" max="18" width="9.109375" style="1"/>
    <col min="19" max="19" width="13.44140625" style="1" bestFit="1" customWidth="1"/>
    <col min="20" max="20" width="9.109375" style="1"/>
    <col min="21" max="21" width="13.44140625" style="1" bestFit="1" customWidth="1"/>
    <col min="22" max="22" width="9.109375" style="1"/>
    <col min="23" max="23" width="13.44140625" style="1" bestFit="1" customWidth="1"/>
    <col min="24" max="24" width="9.109375" style="1"/>
    <col min="25" max="25" width="13.44140625" style="1" bestFit="1" customWidth="1"/>
    <col min="26" max="26" width="9.109375" style="1"/>
    <col min="27" max="27" width="13.44140625" style="1" bestFit="1" customWidth="1"/>
    <col min="28" max="28" width="9.109375" style="1"/>
    <col min="29" max="29" width="13.44140625" style="1" bestFit="1" customWidth="1"/>
    <col min="30" max="31" width="9.109375" style="1"/>
    <col min="32" max="32" width="10" style="1" bestFit="1" customWidth="1"/>
    <col min="33" max="69" width="9.109375" style="1"/>
  </cols>
  <sheetData>
    <row r="1" spans="2:29" ht="7.5" customHeight="1" thickBot="1" x14ac:dyDescent="0.35"/>
    <row r="2" spans="2:29" ht="15" thickBot="1" x14ac:dyDescent="0.35">
      <c r="C2" s="37" t="s">
        <v>56</v>
      </c>
      <c r="D2" s="116">
        <v>1</v>
      </c>
      <c r="E2" s="118"/>
      <c r="F2" s="116">
        <v>0.99</v>
      </c>
      <c r="G2" s="118"/>
      <c r="H2" s="116">
        <v>0.98</v>
      </c>
      <c r="I2" s="118"/>
      <c r="J2" s="116">
        <v>0.97</v>
      </c>
      <c r="K2" s="118"/>
      <c r="L2" s="116">
        <v>0.96</v>
      </c>
      <c r="M2" s="118"/>
      <c r="N2" s="116">
        <v>0.95</v>
      </c>
      <c r="O2" s="118"/>
      <c r="P2" s="116">
        <v>0.9</v>
      </c>
      <c r="Q2" s="118"/>
      <c r="R2" s="116">
        <v>0.85</v>
      </c>
      <c r="S2" s="118"/>
      <c r="T2" s="116">
        <v>0.8</v>
      </c>
      <c r="U2" s="118"/>
      <c r="V2" s="116">
        <v>0.75</v>
      </c>
      <c r="W2" s="118"/>
      <c r="X2" s="116">
        <v>0.7</v>
      </c>
      <c r="Y2" s="118"/>
      <c r="Z2" s="116">
        <v>0.65</v>
      </c>
      <c r="AA2" s="118"/>
      <c r="AB2" s="116">
        <v>0.6</v>
      </c>
      <c r="AC2" s="117"/>
    </row>
    <row r="3" spans="2:29" ht="15" thickBot="1" x14ac:dyDescent="0.35">
      <c r="B3" s="61" t="s">
        <v>89</v>
      </c>
      <c r="C3" s="61" t="s">
        <v>88</v>
      </c>
      <c r="D3" s="92" t="s">
        <v>90</v>
      </c>
      <c r="E3" s="93" t="s">
        <v>93</v>
      </c>
      <c r="F3" s="92" t="s">
        <v>90</v>
      </c>
      <c r="G3" s="93" t="s">
        <v>93</v>
      </c>
      <c r="H3" s="92" t="s">
        <v>90</v>
      </c>
      <c r="I3" s="93" t="s">
        <v>93</v>
      </c>
      <c r="J3" s="92" t="s">
        <v>90</v>
      </c>
      <c r="K3" s="93" t="s">
        <v>93</v>
      </c>
      <c r="L3" s="92" t="s">
        <v>90</v>
      </c>
      <c r="M3" s="93" t="s">
        <v>93</v>
      </c>
      <c r="N3" s="92" t="s">
        <v>90</v>
      </c>
      <c r="O3" s="93" t="s">
        <v>93</v>
      </c>
      <c r="P3" s="92" t="s">
        <v>90</v>
      </c>
      <c r="Q3" s="93" t="s">
        <v>93</v>
      </c>
      <c r="R3" s="92" t="s">
        <v>90</v>
      </c>
      <c r="S3" s="93" t="s">
        <v>93</v>
      </c>
      <c r="T3" s="92" t="s">
        <v>90</v>
      </c>
      <c r="U3" s="93" t="s">
        <v>93</v>
      </c>
      <c r="V3" s="92" t="s">
        <v>90</v>
      </c>
      <c r="W3" s="93" t="s">
        <v>93</v>
      </c>
      <c r="X3" s="92" t="s">
        <v>90</v>
      </c>
      <c r="Y3" s="93" t="s">
        <v>93</v>
      </c>
      <c r="Z3" s="92" t="s">
        <v>90</v>
      </c>
      <c r="AA3" s="93" t="s">
        <v>93</v>
      </c>
      <c r="AB3" s="92" t="s">
        <v>90</v>
      </c>
      <c r="AC3" s="93" t="s">
        <v>93</v>
      </c>
    </row>
    <row r="4" spans="2:29" x14ac:dyDescent="0.3">
      <c r="B4" s="75">
        <v>0</v>
      </c>
      <c r="C4" s="66">
        <v>10</v>
      </c>
      <c r="D4" s="64">
        <f>'Model Parameters'!K3</f>
        <v>2398.2302080999798</v>
      </c>
      <c r="E4" s="65">
        <f>(((4.17*10^13)*(('Model Parameters'!$I$3*('Model Parameters'!$H$3)^0.5))*((EXP(-67837/D4))))/($C$21*6))*('Model Parameters'!$P$3/10)*(10^-6)</f>
        <v>0</v>
      </c>
      <c r="F4" s="69">
        <f>'Model Parameters'!K4</f>
        <v>2382.5242021712274</v>
      </c>
      <c r="G4" s="97">
        <f>(((4.17*10^13)*(('Model Parameters'!$I$4*('Model Parameters'!$H$4)^0.5))*((EXP(-67837/F4))))/($C$21*6))*('Model Parameters'!$P$3/10)*(10^-6)</f>
        <v>1.5642926599724146E-10</v>
      </c>
      <c r="H4" s="64">
        <f>'Model Parameters'!K5</f>
        <v>2366.7551968371963</v>
      </c>
      <c r="I4" s="65">
        <f>(((4.17*10^13)*(('Model Parameters'!$I$5*('Model Parameters'!$H$5)^0.5))*((EXP(-67837/H4))))/($C$21*6))*('Model Parameters'!$P$3/10)*(10^-6)</f>
        <v>1.8304277444712419E-10</v>
      </c>
      <c r="J4" s="69">
        <f>'Model Parameters'!K6</f>
        <v>2350.9212086068055</v>
      </c>
      <c r="K4" s="97">
        <f>(((4.17*10^13)*(('Model Parameters'!$I$6*('Model Parameters'!$H$6)^0.5))*((EXP(-67837/J4))))/($C$21*6))*('Model Parameters'!$P$3/10)*(10^-6)</f>
        <v>1.8486990347751589E-10</v>
      </c>
      <c r="L4" s="64">
        <f>'Model Parameters'!K7</f>
        <v>2335.0202313663858</v>
      </c>
      <c r="M4" s="65">
        <f>(((4.17*10^13)*(('Model Parameters'!$I$7*('Model Parameters'!$H$7)^0.5))*((EXP(-67837/L4))))/($C$21*6))*('Model Parameters'!$P$3/10)*(10^-6)</f>
        <v>1.7543030491039602E-10</v>
      </c>
      <c r="N4" s="69">
        <f>'Model Parameters'!K8</f>
        <v>2319.0502390264537</v>
      </c>
      <c r="O4" s="97">
        <f>(((4.17*10^13)*(('Model Parameters'!$I$8*('Model Parameters'!$H$8)^0.5))*((EXP(-67837/N4))))/($C$21*6))*('Model Parameters'!$P$3/10)*(10^-6)</f>
        <v>1.6061288090573445E-10</v>
      </c>
      <c r="P4" s="64">
        <f>'Model Parameters'!K9</f>
        <v>2238.0932954705418</v>
      </c>
      <c r="Q4" s="65">
        <f>(((4.17*10^13)*(('Model Parameters'!$I$9*('Model Parameters'!$H$9)^0.5))*((EXP(-67837/P4))))/($C$21*6))*('Model Parameters'!$P$3/10)*(10^-6)</f>
        <v>7.8940781073901188E-11</v>
      </c>
      <c r="R4" s="69">
        <f>'Model Parameters'!K10</f>
        <v>2155.1004689780757</v>
      </c>
      <c r="S4" s="97">
        <f>(((4.17*10^13)*(('Model Parameters'!$I$10*('Model Parameters'!$H$10)^0.5))*((EXP(-67837/R4))))/($C$21*6))*('Model Parameters'!$P$3/10)*(10^-6)</f>
        <v>3.0127223797611933E-11</v>
      </c>
      <c r="T4" s="64">
        <f>'Model Parameters'!K11</f>
        <v>2069.8164704743467</v>
      </c>
      <c r="U4" s="65">
        <f>(((4.17*10^13)*(('Model Parameters'!$I$11*('Model Parameters'!$H$11)^0.5))*((EXP(-67837/T4))))/($C$21*6))*('Model Parameters'!$P$3/10)*(10^-6)</f>
        <v>9.521276118056094E-12</v>
      </c>
      <c r="V4" s="69">
        <f>'Model Parameters'!K12</f>
        <v>1982.0025489807647</v>
      </c>
      <c r="W4" s="97">
        <f>(((4.17*10^13)*(('Model Parameters'!$I$12*('Model Parameters'!$H$12)^0.5))*((EXP(-67837/V4))))/($C$21*6))*('Model Parameters'!$P$3/10)*(10^-6)</f>
        <v>2.4949122099387499E-12</v>
      </c>
      <c r="X4" s="64">
        <f>'Model Parameters'!K13</f>
        <v>1891.45734168945</v>
      </c>
      <c r="Y4" s="65">
        <f>(((4.17*10^13)*(('Model Parameters'!$I$13*('Model Parameters'!$H$13)^0.5))*((EXP(-67837/X4))))/($C$21*6))*('Model Parameters'!$P$3/10)*(10^-6)</f>
        <v>5.3164284227111847E-13</v>
      </c>
      <c r="Z4" s="69">
        <f>'Model Parameters'!K14</f>
        <v>1798.0415391063534</v>
      </c>
      <c r="AA4" s="97">
        <f>(((4.17*10^13)*(('Model Parameters'!$I$14*('Model Parameters'!$H$14)^0.5))*((EXP(-67837/Z4))))/($C$21*6))*('Model Parameters'!$P$3/10)*(10^-6)</f>
        <v>8.9207008596742681E-14</v>
      </c>
      <c r="AB4" s="64">
        <f>'Model Parameters'!K15</f>
        <v>1701.7054113519355</v>
      </c>
      <c r="AC4" s="65">
        <f>(((4.17*10^13)*(('Model Parameters'!$I$15*('Model Parameters'!$H$15)^0.5))*((EXP(-67837/AB4))))/($C$21*6))*('Model Parameters'!$P$3/10)*(10^-6)</f>
        <v>1.1280977918091636E-14</v>
      </c>
    </row>
    <row r="5" spans="2:29" x14ac:dyDescent="0.3">
      <c r="B5" s="75">
        <v>1</v>
      </c>
      <c r="C5" s="66">
        <v>12</v>
      </c>
      <c r="D5" s="62">
        <f>((C5^($C$20-1))/(C4^($C$20-1))*(D4^$C$20))^(1/$C$20)</f>
        <v>2462.6111212115338</v>
      </c>
      <c r="E5" s="67">
        <f>(((4.17*10^13)*(('Model Parameters'!$I$3*('Model Parameters'!$H$3)^0.5))*((EXP(-67837/D5))))/($C$21*6))*('Model Parameters'!$P$3/10)*(10^-6)</f>
        <v>0</v>
      </c>
      <c r="F5" s="60">
        <f t="shared" ref="F5:F19" si="0">((C5^($C$20-1))/(C4^($C$20-1))*(F4^$C$20))^(1/$C$20)</f>
        <v>2446.4834847822517</v>
      </c>
      <c r="G5" s="98">
        <f>(((4.17*10^13)*(('Model Parameters'!$I$4*('Model Parameters'!$H$4)^0.5))*((EXP(-67837/F5))))/($C$21*6))*('Model Parameters'!$P$3/10)*(10^-6)</f>
        <v>3.293025479489615E-10</v>
      </c>
      <c r="H5" s="62">
        <f t="shared" ref="H5:H19" si="1">((C5^($C$20-1))/(C4^($C$20-1))*(H4^$C$20))^(1/$C$20)</f>
        <v>2430.29115771754</v>
      </c>
      <c r="I5" s="67">
        <f>(((4.17*10^13)*(('Model Parameters'!$I$5*('Model Parameters'!$H$5)^0.5))*((EXP(-67837/H5))))/($C$21*6))*('Model Parameters'!$P$3/10)*(10^-6)</f>
        <v>3.8724299928442391E-10</v>
      </c>
      <c r="J5" s="60">
        <f t="shared" ref="J5:J19" si="2">((C5^($C$20-1))/(C4^($C$20-1))*(J4^$C$20))^(1/$C$20)</f>
        <v>2414.0321032791485</v>
      </c>
      <c r="K5" s="98">
        <f>(((4.17*10^13)*(('Model Parameters'!$I$6*('Model Parameters'!$H$6)^0.5))*((EXP(-67837/J5))))/($C$21*6))*('Model Parameters'!$P$3/10)*(10^-6)</f>
        <v>3.9308733493697623E-10</v>
      </c>
      <c r="L5" s="62">
        <f t="shared" ref="L5:L19" si="3">((C5^($C$20-1))/(C4^($C$20-1))*(L4^$C$20))^(1/$C$20)</f>
        <v>2397.7042614989314</v>
      </c>
      <c r="M5" s="67">
        <f>(((4.17*10^13)*(('Model Parameters'!$I$7*('Model Parameters'!$H$7)^0.5))*((EXP(-67837/L5))))/($C$21*6))*('Model Parameters'!$P$3/10)*(10^-6)</f>
        <v>3.7493716818588632E-10</v>
      </c>
      <c r="N5" s="60">
        <f t="shared" ref="N5:N19" si="4">((C5^($C$20-1))/(C4^($C$20-1))*(N4^$C$20))^(1/$C$20)</f>
        <v>2381.3055518966798</v>
      </c>
      <c r="O5" s="98">
        <f>(((4.17*10^13)*(('Model Parameters'!$I$8*('Model Parameters'!$H$8)^0.5))*((EXP(-67837/N5))))/($C$21*6))*('Model Parameters'!$P$3/10)*(10^-6)</f>
        <v>3.4506885803210922E-10</v>
      </c>
      <c r="P5" s="62">
        <f t="shared" ref="P5:P19" si="5">((C5^($C$20-1))/(C4^($C$20-1))*(P4^$C$20))^(1/$C$20)</f>
        <v>2298.1753049059075</v>
      </c>
      <c r="Q5" s="67">
        <f>(((4.17*10^13)*(('Model Parameters'!$I$9*('Model Parameters'!$H$9)^0.5))*((EXP(-67837/P5))))/($C$21*6))*('Model Parameters'!$P$3/10)*(10^-6)</f>
        <v>1.7435746549810178E-10</v>
      </c>
      <c r="R5" s="60">
        <f t="shared" ref="R5:R19" si="6">((C5^($C$20-1))/(C4^($C$20-1))*(R4^$C$20))^(1/$C$20)</f>
        <v>2212.9545213419128</v>
      </c>
      <c r="S5" s="98">
        <f>(((4.17*10^13)*(('Model Parameters'!$I$10*('Model Parameters'!$H$10)^0.5))*((EXP(-67837/R5))))/($C$21*6))*('Model Parameters'!$P$3/10)*(10^-6)</f>
        <v>6.860425062663137E-11</v>
      </c>
      <c r="T5" s="62">
        <f t="shared" ref="T5:T19" si="7">((C5^($C$20-1))/(C4^($C$20-1))*(T4^$C$20))^(1/$C$20)</f>
        <v>2125.3810588497231</v>
      </c>
      <c r="U5" s="67">
        <f>(((4.17*10^13)*(('Model Parameters'!$I$11*('Model Parameters'!$H$11)^0.5))*((EXP(-67837/T5))))/($C$21*6))*('Model Parameters'!$P$3/10)*(10^-6)</f>
        <v>2.2429155572182153E-11</v>
      </c>
      <c r="V5" s="60">
        <f t="shared" ref="V5:V19" si="8">((C5^($C$20-1))/(C4^($C$20-1))*(V4^$C$20))^(1/$C$20)</f>
        <v>2035.209757138608</v>
      </c>
      <c r="W5" s="98">
        <f>(((4.17*10^13)*(('Model Parameters'!$I$12*('Model Parameters'!$H$12)^0.5))*((EXP(-67837/V5))))/($C$21*6))*('Model Parameters'!$P$3/10)*(10^-6)</f>
        <v>6.1046385250877038E-12</v>
      </c>
      <c r="X5" s="62">
        <f t="shared" ref="X5:X19" si="9">((D5^($C$20-1))/(D4^($C$20-1))*(X4^$C$20))^(1/$C$20)</f>
        <v>1898.7518628736873</v>
      </c>
      <c r="Y5" s="67">
        <f>(((4.17*10^13)*(('Model Parameters'!$I$13*('Model Parameters'!$H$13)^0.5))*((EXP(-67837/X5))))/($C$21*6))*('Model Parameters'!$P$3/10)*(10^-6)</f>
        <v>6.1018114604267656E-13</v>
      </c>
      <c r="Z5" s="60">
        <f t="shared" ref="Z5:Z19" si="10">((C5^($C$20-1))/(C4^($C$20-1))*(Z4^$C$20))^(1/$C$20)</f>
        <v>1846.3102814936326</v>
      </c>
      <c r="AA5" s="98">
        <f>(((4.17*10^13)*(('Model Parameters'!$I$14*('Model Parameters'!$H$14)^0.5))*((EXP(-67837/Z5))))/($C$21*6))*('Model Parameters'!$P$3/10)*(10^-6)</f>
        <v>2.3920074985349922E-13</v>
      </c>
      <c r="AB5" s="62">
        <f t="shared" ref="AB5:AB19" si="11">((C5^($C$20-1))/(C4^($C$20-1))*(AB4^$C$20))^(1/$C$20)</f>
        <v>1747.3879933908418</v>
      </c>
      <c r="AC5" s="67">
        <f>(((4.17*10^13)*(('Model Parameters'!$I$15*('Model Parameters'!$H$15)^0.5))*((EXP(-67837/AB5))))/($C$21*6))*('Model Parameters'!$P$3/10)*(10^-6)</f>
        <v>3.1986050700482877E-14</v>
      </c>
    </row>
    <row r="6" spans="2:29" x14ac:dyDescent="0.3">
      <c r="B6" s="75">
        <v>2</v>
      </c>
      <c r="C6" s="66">
        <v>14</v>
      </c>
      <c r="D6" s="62">
        <f t="shared" ref="D6:D19" si="12">((C6^($C$20-1))/(C5^($C$20-1))*(D5^$C$20))^(1/$C$20)</f>
        <v>2518.3909367891056</v>
      </c>
      <c r="E6" s="67">
        <f>(((4.17*10^13)*(('Model Parameters'!$I$3*('Model Parameters'!$H$3)^0.5))*((EXP(-67837/D6))))/($C$21*6))*('Model Parameters'!$P$3/10)*(10^-6)</f>
        <v>0</v>
      </c>
      <c r="F6" s="60">
        <f t="shared" si="0"/>
        <v>2501.8979984337561</v>
      </c>
      <c r="G6" s="98">
        <f>(((4.17*10^13)*(('Model Parameters'!$I$4*('Model Parameters'!$H$4)^0.5))*((EXP(-67837/F6))))/($C$21*6))*('Model Parameters'!$P$3/10)*(10^-6)</f>
        <v>6.0858240245630654E-10</v>
      </c>
      <c r="H6" s="62">
        <f t="shared" si="1"/>
        <v>2485.3389041561209</v>
      </c>
      <c r="I6" s="67">
        <f>(((4.17*10^13)*(('Model Parameters'!$I$5*('Model Parameters'!$H$5)^0.5))*((EXP(-67837/H6))))/($C$21*6))*('Model Parameters'!$P$3/10)*(10^-6)</f>
        <v>7.1859630757122544E-10</v>
      </c>
      <c r="J6" s="60">
        <f t="shared" si="2"/>
        <v>2468.7115710844419</v>
      </c>
      <c r="K6" s="98">
        <f>(((4.17*10^13)*(('Model Parameters'!$I$6*('Model Parameters'!$H$6)^0.5))*((EXP(-67837/J6))))/($C$21*6))*('Model Parameters'!$P$3/10)*(10^-6)</f>
        <v>7.3248523587277831E-10</v>
      </c>
      <c r="L6" s="62">
        <f t="shared" si="3"/>
        <v>2452.0138925908964</v>
      </c>
      <c r="M6" s="67">
        <f>(((4.17*10^13)*(('Model Parameters'!$I$7*('Model Parameters'!$H$7)^0.5))*((EXP(-67837/L6))))/($C$21*6))*('Model Parameters'!$P$3/10)*(10^-6)</f>
        <v>7.0163148579435124E-10</v>
      </c>
      <c r="N6" s="60">
        <f t="shared" si="4"/>
        <v>2435.2437410709786</v>
      </c>
      <c r="O6" s="98">
        <f>(((4.17*10^13)*(('Model Parameters'!$I$8*('Model Parameters'!$H$8)^0.5))*((EXP(-67837/N6))))/($C$21*6))*('Model Parameters'!$P$3/10)*(10^-6)</f>
        <v>6.485306248987311E-10</v>
      </c>
      <c r="P6" s="62">
        <f t="shared" si="5"/>
        <v>2350.2305374874568</v>
      </c>
      <c r="Q6" s="67">
        <f>(((4.17*10^13)*(('Model Parameters'!$I$9*('Model Parameters'!$H$9)^0.5))*((EXP(-67837/P6))))/($C$21*6))*('Model Parameters'!$P$3/10)*(10^-6)</f>
        <v>3.3525662575684441E-10</v>
      </c>
      <c r="R6" s="60">
        <f t="shared" si="6"/>
        <v>2263.0794452565228</v>
      </c>
      <c r="S6" s="98">
        <f>(((4.17*10^13)*(('Model Parameters'!$I$10*('Model Parameters'!$H$10)^0.5))*((EXP(-67837/R6))))/($C$21*6))*('Model Parameters'!$P$3/10)*(10^-6)</f>
        <v>1.3527646377383416E-10</v>
      </c>
      <c r="T6" s="62">
        <f t="shared" si="7"/>
        <v>2173.5223843207023</v>
      </c>
      <c r="U6" s="67">
        <f>(((4.17*10^13)*(('Model Parameters'!$I$11*('Model Parameters'!$H$11)^0.5))*((EXP(-67837/T6))))/($C$21*6))*('Model Parameters'!$P$3/10)*(10^-6)</f>
        <v>4.5481409106980522E-11</v>
      </c>
      <c r="V6" s="60">
        <f t="shared" si="8"/>
        <v>2081.308641342061</v>
      </c>
      <c r="W6" s="98">
        <f>(((4.17*10^13)*(('Model Parameters'!$I$12*('Model Parameters'!$H$12)^0.5))*((EXP(-67837/V6))))/($C$21*6))*('Model Parameters'!$P$3/10)*(10^-6)</f>
        <v>1.2772729282128829E-11</v>
      </c>
      <c r="X6" s="62">
        <f t="shared" si="9"/>
        <v>1904.9412358337481</v>
      </c>
      <c r="Y6" s="67">
        <f>(((4.17*10^13)*(('Model Parameters'!$I$13*('Model Parameters'!$H$13)^0.5))*((EXP(-67837/X6))))/($C$21*6))*('Model Parameters'!$P$3/10)*(10^-6)</f>
        <v>6.852868446840834E-13</v>
      </c>
      <c r="Z6" s="60">
        <f t="shared" si="10"/>
        <v>1888.1304641906145</v>
      </c>
      <c r="AA6" s="98">
        <f>(((4.17*10^13)*(('Model Parameters'!$I$14*('Model Parameters'!$H$14)^0.5))*((EXP(-67837/Z6))))/($C$21*6))*('Model Parameters'!$P$3/10)*(10^-6)</f>
        <v>5.3974659354314542E-13</v>
      </c>
      <c r="AB6" s="62">
        <f t="shared" si="11"/>
        <v>1786.9675190310284</v>
      </c>
      <c r="AC6" s="67">
        <f>(((4.17*10^13)*(('Model Parameters'!$I$15*('Model Parameters'!$H$15)^0.5))*((EXP(-67837/AB6))))/($C$21*6))*('Model Parameters'!$P$3/10)*(10^-6)</f>
        <v>7.5578114835251988E-14</v>
      </c>
    </row>
    <row r="7" spans="2:29" x14ac:dyDescent="0.3">
      <c r="B7" s="75">
        <v>3</v>
      </c>
      <c r="C7" s="66">
        <v>16</v>
      </c>
      <c r="D7" s="62">
        <f t="shared" si="12"/>
        <v>2567.7298396273609</v>
      </c>
      <c r="E7" s="67">
        <f>(((4.17*10^13)*(('Model Parameters'!$I$3*('Model Parameters'!$H$3)^0.5))*((EXP(-67837/D7))))/($C$21*6))*('Model Parameters'!$P$3/10)*(10^-6)</f>
        <v>0</v>
      </c>
      <c r="F7" s="60">
        <f t="shared" si="0"/>
        <v>2550.9137808735304</v>
      </c>
      <c r="G7" s="98">
        <f>(((4.17*10^13)*(('Model Parameters'!$I$4*('Model Parameters'!$H$4)^0.5))*((EXP(-67837/F7))))/($C$21*6))*('Model Parameters'!$P$3/10)*(10^-6)</f>
        <v>1.0246759413273264E-9</v>
      </c>
      <c r="H7" s="62">
        <f t="shared" si="1"/>
        <v>2534.0302701076853</v>
      </c>
      <c r="I7" s="67">
        <f>(((4.17*10^13)*(('Model Parameters'!$I$5*('Model Parameters'!$H$5)^0.5))*((EXP(-67837/H7))))/($C$21*6))*('Model Parameters'!$P$3/10)*(10^-6)</f>
        <v>1.2141146037189408E-9</v>
      </c>
      <c r="J7" s="60">
        <f t="shared" si="2"/>
        <v>2517.0771836516133</v>
      </c>
      <c r="K7" s="98">
        <f>(((4.17*10^13)*(('Model Parameters'!$I$6*('Model Parameters'!$H$6)^0.5))*((EXP(-67837/J7))))/($C$21*6))*('Model Parameters'!$P$3/10)*(10^-6)</f>
        <v>1.2419602365338735E-9</v>
      </c>
      <c r="L7" s="62">
        <f t="shared" si="3"/>
        <v>2500.0523736056198</v>
      </c>
      <c r="M7" s="67">
        <f>(((4.17*10^13)*(('Model Parameters'!$I$7*('Model Parameters'!$H$7)^0.5))*((EXP(-67837/L7))))/($C$21*6))*('Model Parameters'!$P$3/10)*(10^-6)</f>
        <v>1.1939315500105994E-9</v>
      </c>
      <c r="N7" s="60">
        <f t="shared" si="4"/>
        <v>2482.9536706823706</v>
      </c>
      <c r="O7" s="98">
        <f>(((4.17*10^13)*(('Model Parameters'!$I$8*('Model Parameters'!$H$8)^0.5))*((EXP(-67837/N7))))/($C$21*6))*('Model Parameters'!$P$3/10)*(10^-6)</f>
        <v>1.1076198292475943E-9</v>
      </c>
      <c r="P7" s="62">
        <f t="shared" si="5"/>
        <v>2396.2749360924026</v>
      </c>
      <c r="Q7" s="67">
        <f>(((4.17*10^13)*(('Model Parameters'!$I$9*('Model Parameters'!$H$9)^0.5))*((EXP(-67837/P7))))/($C$21*6))*('Model Parameters'!$P$3/10)*(10^-6)</f>
        <v>5.837759778033734E-10</v>
      </c>
      <c r="R7" s="60">
        <f t="shared" si="6"/>
        <v>2307.4164285396391</v>
      </c>
      <c r="S7" s="98">
        <f>(((4.17*10^13)*(('Model Parameters'!$I$10*('Model Parameters'!$H$10)^0.5))*((EXP(-67837/R7))))/($C$21*6))*('Model Parameters'!$P$3/10)*(10^-6)</f>
        <v>2.4063951372335971E-10</v>
      </c>
      <c r="T7" s="62">
        <f t="shared" si="7"/>
        <v>2216.1048158924664</v>
      </c>
      <c r="U7" s="67">
        <f>(((4.17*10^13)*(('Model Parameters'!$I$11*('Model Parameters'!$H$11)^0.5))*((EXP(-67837/T7))))/($C$21*6))*('Model Parameters'!$P$3/10)*(10^-6)</f>
        <v>8.2848659551820651E-11</v>
      </c>
      <c r="V7" s="60">
        <f t="shared" si="8"/>
        <v>2122.0844729778451</v>
      </c>
      <c r="W7" s="98">
        <f>(((4.17*10^13)*(('Model Parameters'!$I$12*('Model Parameters'!$H$12)^0.5))*((EXP(-67837/V7))))/($C$21*6))*('Model Parameters'!$P$3/10)*(10^-6)</f>
        <v>2.3893224275875883E-11</v>
      </c>
      <c r="X7" s="62">
        <f t="shared" si="9"/>
        <v>1910.3190201820346</v>
      </c>
      <c r="Y7" s="67">
        <f>(((4.17*10^13)*(('Model Parameters'!$I$13*('Model Parameters'!$H$13)^0.5))*((EXP(-67837/X7))))/($C$21*6))*('Model Parameters'!$P$3/10)*(10^-6)</f>
        <v>7.5754813163354914E-13</v>
      </c>
      <c r="Z7" s="60">
        <f t="shared" si="10"/>
        <v>1925.1216573202364</v>
      </c>
      <c r="AA7" s="98">
        <f>(((4.17*10^13)*(('Model Parameters'!$I$14*('Model Parameters'!$H$14)^0.5))*((EXP(-67837/Z7))))/($C$21*6))*('Model Parameters'!$P$3/10)*(10^-6)</f>
        <v>1.0764872198166742E-12</v>
      </c>
      <c r="AB7" s="62">
        <f t="shared" si="11"/>
        <v>1821.9767844745427</v>
      </c>
      <c r="AC7" s="67">
        <f>(((4.17*10^13)*(('Model Parameters'!$I$15*('Model Parameters'!$H$15)^0.5))*((EXP(-67837/AB7))))/($C$21*6))*('Model Parameters'!$P$3/10)*(10^-6)</f>
        <v>1.5674302724469909E-13</v>
      </c>
    </row>
    <row r="8" spans="2:29" x14ac:dyDescent="0.3">
      <c r="B8" s="75">
        <v>4</v>
      </c>
      <c r="C8" s="66">
        <v>18</v>
      </c>
      <c r="D8" s="62">
        <f t="shared" si="12"/>
        <v>2612.0515630962386</v>
      </c>
      <c r="E8" s="67">
        <f>(((4.17*10^13)*(('Model Parameters'!$I$3*('Model Parameters'!$H$3)^0.5))*((EXP(-67837/D8))))/($C$21*6))*('Model Parameters'!$P$3/10)*(10^-6)</f>
        <v>0</v>
      </c>
      <c r="F8" s="60">
        <f t="shared" si="0"/>
        <v>2594.9452414438661</v>
      </c>
      <c r="G8" s="98">
        <f>(((4.17*10^13)*(('Model Parameters'!$I$4*('Model Parameters'!$H$4)^0.5))*((EXP(-67837/F8))))/($C$21*6))*('Model Parameters'!$P$3/10)*(10^-6)</f>
        <v>1.6090026143395053E-9</v>
      </c>
      <c r="H8" s="62">
        <f t="shared" si="1"/>
        <v>2577.7703034866531</v>
      </c>
      <c r="I8" s="67">
        <f>(((4.17*10^13)*(('Model Parameters'!$I$5*('Model Parameters'!$H$5)^0.5))*((EXP(-67837/H8))))/($C$21*6))*('Model Parameters'!$P$3/10)*(10^-6)</f>
        <v>1.9122100049184854E-9</v>
      </c>
      <c r="J8" s="60">
        <f t="shared" si="2"/>
        <v>2560.5245888894706</v>
      </c>
      <c r="K8" s="98">
        <f>(((4.17*10^13)*(('Model Parameters'!$I$6*('Model Parameters'!$H$6)^0.5))*((EXP(-67837/J8))))/($C$21*6))*('Model Parameters'!$P$3/10)*(10^-6)</f>
        <v>1.9620600386876067E-9</v>
      </c>
      <c r="L8" s="62">
        <f t="shared" si="3"/>
        <v>2543.2059126776044</v>
      </c>
      <c r="M8" s="67">
        <f>(((4.17*10^13)*(('Model Parameters'!$I$7*('Model Parameters'!$H$7)^0.5))*((EXP(-67837/L8))))/($C$21*6))*('Model Parameters'!$P$3/10)*(10^-6)</f>
        <v>1.8920668809591161E-9</v>
      </c>
      <c r="N8" s="60">
        <f t="shared" si="4"/>
        <v>2525.8120681195364</v>
      </c>
      <c r="O8" s="98">
        <f>(((4.17*10^13)*(('Model Parameters'!$I$8*('Model Parameters'!$H$8)^0.5))*((EXP(-67837/N8))))/($C$21*6))*('Model Parameters'!$P$3/10)*(10^-6)</f>
        <v>1.7608597597709252E-9</v>
      </c>
      <c r="P8" s="62">
        <f t="shared" si="5"/>
        <v>2437.6371672094829</v>
      </c>
      <c r="Q8" s="67">
        <f>(((4.17*10^13)*(('Model Parameters'!$I$9*('Model Parameters'!$H$9)^0.5))*((EXP(-67837/P8))))/($C$21*6))*('Model Parameters'!$P$3/10)*(10^-6)</f>
        <v>9.4376306900576497E-10</v>
      </c>
      <c r="R8" s="60">
        <f t="shared" si="6"/>
        <v>2347.244868157773</v>
      </c>
      <c r="S8" s="98">
        <f>(((4.17*10^13)*(('Model Parameters'!$I$10*('Model Parameters'!$H$10)^0.5))*((EXP(-67837/R8))))/($C$21*6))*('Model Parameters'!$P$3/10)*(10^-6)</f>
        <v>3.9629402319791355E-10</v>
      </c>
      <c r="T8" s="62">
        <f t="shared" si="7"/>
        <v>2254.3571208321046</v>
      </c>
      <c r="U8" s="67">
        <f>(((4.17*10^13)*(('Model Parameters'!$I$11*('Model Parameters'!$H$11)^0.5))*((EXP(-67837/T8))))/($C$21*6))*('Model Parameters'!$P$3/10)*(10^-6)</f>
        <v>1.3927169544307139E-10</v>
      </c>
      <c r="V8" s="60">
        <f t="shared" si="8"/>
        <v>2158.7138876995173</v>
      </c>
      <c r="W8" s="98">
        <f>(((4.17*10^13)*(('Model Parameters'!$I$12*('Model Parameters'!$H$12)^0.5))*((EXP(-67837/V8))))/($C$21*6))*('Model Parameters'!$P$3/10)*(10^-6)</f>
        <v>4.1100441731653054E-11</v>
      </c>
      <c r="X8" s="62">
        <f t="shared" si="9"/>
        <v>1915.0751624420423</v>
      </c>
      <c r="Y8" s="67">
        <f>(((4.17*10^13)*(('Model Parameters'!$I$13*('Model Parameters'!$H$13)^0.5))*((EXP(-67837/X8))))/($C$21*6))*('Model Parameters'!$P$3/10)*(10^-6)</f>
        <v>8.2739249890954351E-13</v>
      </c>
      <c r="Z8" s="60">
        <f t="shared" si="10"/>
        <v>1958.3512862410412</v>
      </c>
      <c r="AA8" s="98">
        <f>(((4.17*10^13)*(('Model Parameters'!$I$14*('Model Parameters'!$H$14)^0.5))*((EXP(-67837/Z8))))/($C$21*6))*('Model Parameters'!$P$3/10)*(10^-6)</f>
        <v>1.9574126676416078E-12</v>
      </c>
      <c r="AB8" s="62">
        <f t="shared" si="11"/>
        <v>1853.4260241733402</v>
      </c>
      <c r="AC8" s="67">
        <f>(((4.17*10^13)*(('Model Parameters'!$I$15*('Model Parameters'!$H$15)^0.5))*((EXP(-67837/AB8))))/($C$21*6))*('Model Parameters'!$P$3/10)*(10^-6)</f>
        <v>2.9482360938513515E-13</v>
      </c>
    </row>
    <row r="9" spans="2:29" x14ac:dyDescent="0.3">
      <c r="B9" s="75">
        <v>5</v>
      </c>
      <c r="C9" s="66">
        <v>20</v>
      </c>
      <c r="D9" s="62">
        <f t="shared" si="12"/>
        <v>2652.3465664246551</v>
      </c>
      <c r="E9" s="67">
        <f>(((4.17*10^13)*(('Model Parameters'!$I$3*('Model Parameters'!$H$3)^0.5))*((EXP(-67837/D9))))/($C$21*6))*('Model Parameters'!$P$3/10)*(10^-6)</f>
        <v>0</v>
      </c>
      <c r="F9" s="60">
        <f t="shared" si="0"/>
        <v>2634.9763528577209</v>
      </c>
      <c r="G9" s="98">
        <f>(((4.17*10^13)*(('Model Parameters'!$I$4*('Model Parameters'!$H$4)^0.5))*((EXP(-67837/F9))))/($C$21*6))*('Model Parameters'!$P$3/10)*(10^-6)</f>
        <v>2.3935290756331185E-9</v>
      </c>
      <c r="H9" s="62">
        <f t="shared" si="1"/>
        <v>2617.5364644715332</v>
      </c>
      <c r="I9" s="67">
        <f>(((4.17*10^13)*(('Model Parameters'!$I$5*('Model Parameters'!$H$5)^0.5))*((EXP(-67837/H9))))/($C$21*6))*('Model Parameters'!$P$3/10)*(10^-6)</f>
        <v>2.8521130861576868E-9</v>
      </c>
      <c r="J9" s="60">
        <f t="shared" si="2"/>
        <v>2600.0247076043906</v>
      </c>
      <c r="K9" s="98">
        <f>(((4.17*10^13)*(('Model Parameters'!$I$6*('Model Parameters'!$H$6)^0.5))*((EXP(-67837/J9))))/($C$21*6))*('Model Parameters'!$P$3/10)*(10^-6)</f>
        <v>2.9343566154113335E-9</v>
      </c>
      <c r="L9" s="62">
        <f t="shared" si="3"/>
        <v>2582.4388635749124</v>
      </c>
      <c r="M9" s="67">
        <f>(((4.17*10^13)*(('Model Parameters'!$I$7*('Model Parameters'!$H$7)^0.5))*((EXP(-67837/L9))))/($C$21*6))*('Model Parameters'!$P$3/10)*(10^-6)</f>
        <v>2.837444908573081E-9</v>
      </c>
      <c r="N9" s="60">
        <f t="shared" si="4"/>
        <v>2564.776691609276</v>
      </c>
      <c r="O9" s="98">
        <f>(((4.17*10^13)*(('Model Parameters'!$I$8*('Model Parameters'!$H$8)^0.5))*((EXP(-67837/N9))))/($C$21*6))*('Model Parameters'!$P$3/10)*(10^-6)</f>
        <v>2.648059100327957E-9</v>
      </c>
      <c r="P9" s="62">
        <f t="shared" si="5"/>
        <v>2475.2415541802152</v>
      </c>
      <c r="Q9" s="67">
        <f>(((4.17*10^13)*(('Model Parameters'!$I$9*('Model Parameters'!$H$9)^0.5))*((EXP(-67837/P9))))/($C$21*6))*('Model Parameters'!$P$3/10)*(10^-6)</f>
        <v>1.4403754715441822E-9</v>
      </c>
      <c r="R9" s="60">
        <f t="shared" si="6"/>
        <v>2383.4548117558661</v>
      </c>
      <c r="S9" s="98">
        <f>(((4.17*10^13)*(('Model Parameters'!$I$10*('Model Parameters'!$H$10)^0.5))*((EXP(-67837/R9))))/($C$21*6))*('Model Parameters'!$P$3/10)*(10^-6)</f>
        <v>6.1475373995777614E-10</v>
      </c>
      <c r="T9" s="62">
        <f t="shared" si="7"/>
        <v>2289.1341248433464</v>
      </c>
      <c r="U9" s="67">
        <f>(((4.17*10^13)*(('Model Parameters'!$I$11*('Model Parameters'!$H$11)^0.5))*((EXP(-67837/T9))))/($C$21*6))*('Model Parameters'!$P$3/10)*(10^-6)</f>
        <v>2.1999022442157829E-10</v>
      </c>
      <c r="V9" s="60">
        <f t="shared" si="8"/>
        <v>2192.0154444217901</v>
      </c>
      <c r="W9" s="98">
        <f>(((4.17*10^13)*(('Model Parameters'!$I$12*('Model Parameters'!$H$12)^0.5))*((EXP(-67837/V9))))/($C$21*6))*('Model Parameters'!$P$3/10)*(10^-6)</f>
        <v>6.6249633117500559E-11</v>
      </c>
      <c r="X9" s="62">
        <f t="shared" si="9"/>
        <v>1919.3397097100462</v>
      </c>
      <c r="Y9" s="67">
        <f>(((4.17*10^13)*(('Model Parameters'!$I$13*('Model Parameters'!$H$13)^0.5))*((EXP(-67837/X9))))/($C$21*6))*('Model Parameters'!$P$3/10)*(10^-6)</f>
        <v>8.9514356235927044E-13</v>
      </c>
      <c r="Z9" s="60">
        <f t="shared" si="10"/>
        <v>1988.5619347260015</v>
      </c>
      <c r="AA9" s="98">
        <f>(((4.17*10^13)*(('Model Parameters'!$I$14*('Model Parameters'!$H$14)^0.5))*((EXP(-67837/Z9))))/($C$21*6))*('Model Parameters'!$P$3/10)*(10^-6)</f>
        <v>3.3130837899568977E-12</v>
      </c>
      <c r="AB9" s="62">
        <f t="shared" si="11"/>
        <v>1882.0180354751808</v>
      </c>
      <c r="AC9" s="67">
        <f>(((4.17*10^13)*(('Model Parameters'!$I$15*('Model Parameters'!$H$15)^0.5))*((EXP(-67837/AB9))))/($C$21*6))*('Model Parameters'!$P$3/10)*(10^-6)</f>
        <v>5.1410384003289246E-13</v>
      </c>
    </row>
    <row r="10" spans="2:29" x14ac:dyDescent="0.3">
      <c r="B10" s="75">
        <v>6</v>
      </c>
      <c r="C10" s="66">
        <v>22</v>
      </c>
      <c r="D10" s="62">
        <f t="shared" si="12"/>
        <v>2689.3330675766542</v>
      </c>
      <c r="E10" s="67">
        <f>(((4.17*10^13)*(('Model Parameters'!$I$3*('Model Parameters'!$H$3)^0.5))*((EXP(-67837/D10))))/($C$21*6))*('Model Parameters'!$P$3/10)*(10^-6)</f>
        <v>0</v>
      </c>
      <c r="F10" s="60">
        <f t="shared" si="0"/>
        <v>2671.7206294708017</v>
      </c>
      <c r="G10" s="98">
        <f>(((4.17*10^13)*(('Model Parameters'!$I$4*('Model Parameters'!$H$4)^0.5))*((EXP(-67837/F10))))/($C$21*6))*('Model Parameters'!$P$3/10)*(10^-6)</f>
        <v>3.410430125199359E-9</v>
      </c>
      <c r="H10" s="62">
        <f t="shared" si="1"/>
        <v>2654.0375449427329</v>
      </c>
      <c r="I10" s="67">
        <f>(((4.17*10^13)*(('Model Parameters'!$I$5*('Model Parameters'!$H$5)^0.5))*((EXP(-67837/H10))))/($C$21*6))*('Model Parameters'!$P$3/10)*(10^-6)</f>
        <v>4.0734436953149453E-9</v>
      </c>
      <c r="J10" s="60">
        <f t="shared" si="2"/>
        <v>2636.2815897405235</v>
      </c>
      <c r="K10" s="98">
        <f>(((4.17*10^13)*(('Model Parameters'!$I$6*('Model Parameters'!$H$6)^0.5))*((EXP(-67837/J10))))/($C$21*6))*('Model Parameters'!$P$3/10)*(10^-6)</f>
        <v>4.2009784016642655E-9</v>
      </c>
      <c r="L10" s="62">
        <f t="shared" si="3"/>
        <v>2618.4505142436769</v>
      </c>
      <c r="M10" s="67">
        <f>(((4.17*10^13)*(('Model Parameters'!$I$7*('Model Parameters'!$H$7)^0.5))*((EXP(-67837/L10))))/($C$21*6))*('Model Parameters'!$P$3/10)*(10^-6)</f>
        <v>4.0721729386650793E-9</v>
      </c>
      <c r="N10" s="60">
        <f t="shared" si="4"/>
        <v>2600.5420464311765</v>
      </c>
      <c r="O10" s="98">
        <f>(((4.17*10^13)*(('Model Parameters'!$I$8*('Model Parameters'!$H$8)^0.5))*((EXP(-67837/N10))))/($C$21*6))*('Model Parameters'!$P$3/10)*(10^-6)</f>
        <v>3.8098416255590023E-9</v>
      </c>
      <c r="P10" s="62">
        <f t="shared" si="5"/>
        <v>2509.7583574343889</v>
      </c>
      <c r="Q10" s="67">
        <f>(((4.17*10^13)*(('Model Parameters'!$I$9*('Model Parameters'!$H$9)^0.5))*((EXP(-67837/P10))))/($C$21*6))*('Model Parameters'!$P$3/10)*(10^-6)</f>
        <v>2.0997589256054969E-9</v>
      </c>
      <c r="R10" s="60">
        <f t="shared" si="6"/>
        <v>2416.691665211099</v>
      </c>
      <c r="S10" s="98">
        <f>(((4.17*10^13)*(('Model Parameters'!$I$10*('Model Parameters'!$H$10)^0.5))*((EXP(-67837/R10))))/($C$21*6))*('Model Parameters'!$P$3/10)*(10^-6)</f>
        <v>9.092822985901728E-10</v>
      </c>
      <c r="T10" s="62">
        <f t="shared" si="7"/>
        <v>2321.0556930944122</v>
      </c>
      <c r="U10" s="67">
        <f>(((4.17*10^13)*(('Model Parameters'!$I$11*('Model Parameters'!$H$11)^0.5))*((EXP(-67837/T10))))/($C$21*6))*('Model Parameters'!$P$3/10)*(10^-6)</f>
        <v>3.3067812013970366E-10</v>
      </c>
      <c r="V10" s="60">
        <f t="shared" si="8"/>
        <v>2222.5827099468229</v>
      </c>
      <c r="W10" s="98">
        <f>(((4.17*10^13)*(('Model Parameters'!$I$12*('Model Parameters'!$H$12)^0.5))*((EXP(-67837/V10))))/($C$21*6))*('Model Parameters'!$P$3/10)*(10^-6)</f>
        <v>1.0139761684071534E-10</v>
      </c>
      <c r="X10" s="62">
        <f t="shared" si="9"/>
        <v>1923.2056422192109</v>
      </c>
      <c r="Y10" s="67">
        <f>(((4.17*10^13)*(('Model Parameters'!$I$13*('Model Parameters'!$H$13)^0.5))*((EXP(-67837/X10))))/($C$21*6))*('Model Parameters'!$P$3/10)*(10^-6)</f>
        <v>9.6105411167973065E-13</v>
      </c>
      <c r="Z10" s="60">
        <f t="shared" si="10"/>
        <v>2016.2920772422976</v>
      </c>
      <c r="AA10" s="98">
        <f>(((4.17*10^13)*(('Model Parameters'!$I$14*('Model Parameters'!$H$14)^0.5))*((EXP(-67837/Z10))))/($C$21*6))*('Model Parameters'!$P$3/10)*(10^-6)</f>
        <v>5.2964936345148177E-12</v>
      </c>
      <c r="AB10" s="62">
        <f t="shared" si="11"/>
        <v>1908.2624422651363</v>
      </c>
      <c r="AC10" s="67">
        <f>(((4.17*10^13)*(('Model Parameters'!$I$15*('Model Parameters'!$H$15)^0.5))*((EXP(-67837/AB10))))/($C$21*6))*('Model Parameters'!$P$3/10)*(10^-6)</f>
        <v>8.439987850498522E-13</v>
      </c>
    </row>
    <row r="11" spans="2:29" x14ac:dyDescent="0.3">
      <c r="B11" s="75">
        <v>7</v>
      </c>
      <c r="C11" s="66">
        <v>24</v>
      </c>
      <c r="D11" s="62">
        <f t="shared" si="12"/>
        <v>2723.5492780150489</v>
      </c>
      <c r="E11" s="67">
        <f>(((4.17*10^13)*(('Model Parameters'!$I$3*('Model Parameters'!$H$3)^0.5))*((EXP(-67837/D11))))/($C$21*6))*('Model Parameters'!$P$3/10)*(10^-6)</f>
        <v>0</v>
      </c>
      <c r="F11" s="60">
        <f t="shared" si="0"/>
        <v>2705.7127579998823</v>
      </c>
      <c r="G11" s="98">
        <f>(((4.17*10^13)*(('Model Parameters'!$I$4*('Model Parameters'!$H$4)^0.5))*((EXP(-67837/F11))))/($C$21*6))*('Model Parameters'!$P$3/10)*(10^-6)</f>
        <v>4.6918402750764669E-9</v>
      </c>
      <c r="H11" s="62">
        <f t="shared" si="1"/>
        <v>2687.8046927326436</v>
      </c>
      <c r="I11" s="67">
        <f>(((4.17*10^13)*(('Model Parameters'!$I$5*('Model Parameters'!$H$5)^0.5))*((EXP(-67837/H11))))/($C$21*6))*('Model Parameters'!$P$3/10)*(10^-6)</f>
        <v>5.6158925940044536E-9</v>
      </c>
      <c r="J11" s="60">
        <f t="shared" si="2"/>
        <v>2669.8228296624011</v>
      </c>
      <c r="K11" s="98">
        <f>(((4.17*10^13)*(('Model Parameters'!$I$6*('Model Parameters'!$H$6)^0.5))*((EXP(-67837/J11))))/($C$21*6))*('Model Parameters'!$P$3/10)*(10^-6)</f>
        <v>5.804259211006812E-9</v>
      </c>
      <c r="L11" s="62">
        <f t="shared" si="3"/>
        <v>2651.7648905468754</v>
      </c>
      <c r="M11" s="67">
        <f>(((4.17*10^13)*(('Model Parameters'!$I$7*('Model Parameters'!$H$7)^0.5))*((EXP(-67837/L11))))/($C$21*6))*('Model Parameters'!$P$3/10)*(10^-6)</f>
        <v>5.6386953698571007E-9</v>
      </c>
      <c r="N11" s="60">
        <f t="shared" si="4"/>
        <v>2633.6285744582742</v>
      </c>
      <c r="O11" s="98">
        <f>(((4.17*10^13)*(('Model Parameters'!$I$8*('Model Parameters'!$H$8)^0.5))*((EXP(-67837/N11))))/($C$21*6))*('Model Parameters'!$P$3/10)*(10^-6)</f>
        <v>5.2872854283307528E-9</v>
      </c>
      <c r="P11" s="62">
        <f t="shared" si="5"/>
        <v>2541.6898504661817</v>
      </c>
      <c r="Q11" s="67">
        <f>(((4.17*10^13)*(('Model Parameters'!$I$9*('Model Parameters'!$H$9)^0.5))*((EXP(-67837/P11))))/($C$21*6))*('Model Parameters'!$P$3/10)*(10^-6)</f>
        <v>2.948787791092579E-9</v>
      </c>
      <c r="R11" s="60">
        <f t="shared" si="6"/>
        <v>2447.4390767453956</v>
      </c>
      <c r="S11" s="98">
        <f>(((4.17*10^13)*(('Model Parameters'!$I$10*('Model Parameters'!$H$10)^0.5))*((EXP(-67837/R11))))/($C$21*6))*('Model Parameters'!$P$3/10)*(10^-6)</f>
        <v>1.2937549991082209E-9</v>
      </c>
      <c r="T11" s="62">
        <f t="shared" si="7"/>
        <v>2350.5863343495357</v>
      </c>
      <c r="U11" s="67">
        <f>(((4.17*10^13)*(('Model Parameters'!$I$11*('Model Parameters'!$H$11)^0.5))*((EXP(-67837/T11))))/($C$21*6))*('Model Parameters'!$P$3/10)*(10^-6)</f>
        <v>4.7738551785620825E-10</v>
      </c>
      <c r="V11" s="60">
        <f t="shared" si="8"/>
        <v>2250.8604858151721</v>
      </c>
      <c r="W11" s="98">
        <f>(((4.17*10^13)*(('Model Parameters'!$I$12*('Model Parameters'!$H$12)^0.5))*((EXP(-67837/V11))))/($C$21*6))*('Model Parameters'!$P$3/10)*(10^-6)</f>
        <v>1.4878415232111257E-10</v>
      </c>
      <c r="X11" s="62">
        <f t="shared" si="9"/>
        <v>1926.7417609557365</v>
      </c>
      <c r="Y11" s="67">
        <f>(((4.17*10^13)*(('Model Parameters'!$I$13*('Model Parameters'!$H$13)^0.5))*((EXP(-67837/X11))))/($C$21*6))*('Model Parameters'!$P$3/10)*(10^-6)</f>
        <v>1.0253265981156332E-12</v>
      </c>
      <c r="Z11" s="60">
        <f t="shared" si="10"/>
        <v>2041.9452307516015</v>
      </c>
      <c r="AA11" s="98">
        <f>(((4.17*10^13)*(('Model Parameters'!$I$14*('Model Parameters'!$H$14)^0.5))*((EXP(-67837/Z11))))/($C$21*6))*('Model Parameters'!$P$3/10)*(10^-6)</f>
        <v>8.0826778472956097E-12</v>
      </c>
      <c r="AB11" s="62">
        <f t="shared" si="11"/>
        <v>1932.5411417253931</v>
      </c>
      <c r="AC11" s="67">
        <f>(((4.17*10^13)*(('Model Parameters'!$I$15*('Model Parameters'!$H$15)^0.5))*((EXP(-67837/AB11))))/($C$21*6))*('Model Parameters'!$P$3/10)*(10^-6)</f>
        <v>1.3191695933773229E-12</v>
      </c>
    </row>
    <row r="12" spans="2:29" x14ac:dyDescent="0.3">
      <c r="B12" s="75">
        <v>8</v>
      </c>
      <c r="C12" s="66">
        <v>26</v>
      </c>
      <c r="D12" s="62">
        <f t="shared" si="12"/>
        <v>2755.4094391816366</v>
      </c>
      <c r="E12" s="67">
        <f>(((4.17*10^13)*(('Model Parameters'!$I$3*('Model Parameters'!$H$3)^0.5))*((EXP(-67837/D12))))/($C$21*6))*('Model Parameters'!$P$3/10)*(10^-6)</f>
        <v>0</v>
      </c>
      <c r="F12" s="60">
        <f t="shared" si="0"/>
        <v>2737.3642670201984</v>
      </c>
      <c r="G12" s="98">
        <f>(((4.17*10^13)*(('Model Parameters'!$I$4*('Model Parameters'!$H$4)^0.5))*((EXP(-67837/F12))))/($C$21*6))*('Model Parameters'!$P$3/10)*(10^-6)</f>
        <v>6.269671267852678E-9</v>
      </c>
      <c r="H12" s="62">
        <f t="shared" si="1"/>
        <v>2719.2467126681854</v>
      </c>
      <c r="I12" s="67">
        <f>(((4.17*10^13)*(('Model Parameters'!$I$5*('Model Parameters'!$H$5)^0.5))*((EXP(-67837/H12))))/($C$21*6))*('Model Parameters'!$P$3/10)*(10^-6)</f>
        <v>7.5189845126126475E-9</v>
      </c>
      <c r="J12" s="60">
        <f t="shared" si="2"/>
        <v>2701.0544972242496</v>
      </c>
      <c r="K12" s="98">
        <f>(((4.17*10^13)*(('Model Parameters'!$I$6*('Model Parameters'!$H$6)^0.5))*((EXP(-67837/J12))))/($C$21*6))*('Model Parameters'!$P$3/10)*(10^-6)</f>
        <v>7.7864737122874767E-9</v>
      </c>
      <c r="L12" s="62">
        <f t="shared" si="3"/>
        <v>2682.7853157951736</v>
      </c>
      <c r="M12" s="67">
        <f>(((4.17*10^13)*(('Model Parameters'!$I$7*('Model Parameters'!$H$7)^0.5))*((EXP(-67837/L12))))/($C$21*6))*('Model Parameters'!$P$3/10)*(10^-6)</f>
        <v>7.5795171918798002E-9</v>
      </c>
      <c r="N12" s="60">
        <f t="shared" si="4"/>
        <v>2664.4368405368418</v>
      </c>
      <c r="O12" s="98">
        <f>(((4.17*10^13)*(('Model Parameters'!$I$8*('Model Parameters'!$H$8)^0.5))*((EXP(-67837/N12))))/($C$21*6))*('Model Parameters'!$P$3/10)*(10^-6)</f>
        <v>7.1216449401367126E-9</v>
      </c>
      <c r="P12" s="62">
        <f t="shared" si="5"/>
        <v>2571.422614593127</v>
      </c>
      <c r="Q12" s="67">
        <f>(((4.17*10^13)*(('Model Parameters'!$I$9*('Model Parameters'!$H$9)^0.5))*((EXP(-67837/P12))))/($C$21*6))*('Model Parameters'!$P$3/10)*(10^-6)</f>
        <v>4.0148551193706302E-9</v>
      </c>
      <c r="R12" s="60">
        <f t="shared" si="6"/>
        <v>2476.0692924936297</v>
      </c>
      <c r="S12" s="98">
        <f>(((4.17*10^13)*(('Model Parameters'!$I$10*('Model Parameters'!$H$10)^0.5))*((EXP(-67837/R12))))/($C$21*6))*('Model Parameters'!$P$3/10)*(10^-6)</f>
        <v>1.7825419052644342E-9</v>
      </c>
      <c r="T12" s="62">
        <f t="shared" si="7"/>
        <v>2378.0835638114313</v>
      </c>
      <c r="U12" s="67">
        <f>(((4.17*10^13)*(('Model Parameters'!$I$11*('Model Parameters'!$H$11)^0.5))*((EXP(-67837/T12))))/($C$21*6))*('Model Parameters'!$P$3/10)*(10^-6)</f>
        <v>6.6648747034509917E-10</v>
      </c>
      <c r="V12" s="60">
        <f t="shared" si="8"/>
        <v>2277.1911193089218</v>
      </c>
      <c r="W12" s="98">
        <f>(((4.17*10^13)*(('Model Parameters'!$I$12*('Model Parameters'!$H$12)^0.5))*((EXP(-67837/V12))))/($C$21*6))*('Model Parameters'!$P$3/10)*(10^-6)</f>
        <v>2.1081442377732705E-10</v>
      </c>
      <c r="X12" s="62">
        <f t="shared" si="9"/>
        <v>1930.0004160733899</v>
      </c>
      <c r="Y12" s="67">
        <f>(((4.17*10^13)*(('Model Parameters'!$I$13*('Model Parameters'!$H$13)^0.5))*((EXP(-67837/X12))))/($C$21*6))*('Model Parameters'!$P$3/10)*(10^-6)</f>
        <v>1.0881264858302541E-12</v>
      </c>
      <c r="Z12" s="60">
        <f t="shared" si="10"/>
        <v>2065.8319673237061</v>
      </c>
      <c r="AA12" s="98">
        <f>(((4.17*10^13)*(('Model Parameters'!$I$14*('Model Parameters'!$H$14)^0.5))*((EXP(-67837/Z12))))/($C$21*6))*('Model Parameters'!$P$3/10)*(10^-6)</f>
        <v>1.1868153891820879E-11</v>
      </c>
      <c r="AB12" s="62">
        <f t="shared" si="11"/>
        <v>1955.1480659817116</v>
      </c>
      <c r="AC12" s="67">
        <f>(((4.17*10^13)*(('Model Parameters'!$I$15*('Model Parameters'!$H$15)^0.5))*((EXP(-67837/AB12))))/($C$21*6))*('Model Parameters'!$P$3/10)*(10^-6)</f>
        <v>1.9795793408184672E-12</v>
      </c>
    </row>
    <row r="13" spans="2:29" x14ac:dyDescent="0.3">
      <c r="B13" s="75">
        <v>9</v>
      </c>
      <c r="C13" s="66">
        <v>28</v>
      </c>
      <c r="D13" s="62">
        <f t="shared" si="12"/>
        <v>2785.2395201875015</v>
      </c>
      <c r="E13" s="67">
        <f>(((4.17*10^13)*(('Model Parameters'!$I$3*('Model Parameters'!$H$3)^0.5))*((EXP(-67837/D13))))/($C$21*6))*('Model Parameters'!$P$3/10)*(10^-6)</f>
        <v>0</v>
      </c>
      <c r="F13" s="60">
        <f t="shared" si="0"/>
        <v>2766.9989908716288</v>
      </c>
      <c r="G13" s="98">
        <f>(((4.17*10^13)*(('Model Parameters'!$I$4*('Model Parameters'!$H$4)^0.5))*((EXP(-67837/F13))))/($C$21*6))*('Model Parameters'!$P$3/10)*(10^-6)</f>
        <v>8.1754781565200491E-9</v>
      </c>
      <c r="H13" s="62">
        <f t="shared" si="1"/>
        <v>2748.6852957550973</v>
      </c>
      <c r="I13" s="67">
        <f>(((4.17*10^13)*(('Model Parameters'!$I$5*('Model Parameters'!$H$5)^0.5))*((EXP(-67837/H13))))/($C$21*6))*('Model Parameters'!$P$3/10)*(10^-6)</f>
        <v>9.8219016776399203E-9</v>
      </c>
      <c r="J13" s="60">
        <f t="shared" si="2"/>
        <v>2730.2961312651732</v>
      </c>
      <c r="K13" s="98">
        <f>(((4.17*10^13)*(('Model Parameters'!$I$6*('Model Parameters'!$H$6)^0.5))*((EXP(-67837/J13))))/($C$21*6))*('Model Parameters'!$P$3/10)*(10^-6)</f>
        <v>1.0189637760496125E-8</v>
      </c>
      <c r="L13" s="62">
        <f t="shared" si="3"/>
        <v>2711.8291675558312</v>
      </c>
      <c r="M13" s="67">
        <f>(((4.17*10^13)*(('Model Parameters'!$I$7*('Model Parameters'!$H$7)^0.5))*((EXP(-67837/L13))))/($C$21*6))*('Model Parameters'!$P$3/10)*(10^-6)</f>
        <v>9.9369926904122017E-9</v>
      </c>
      <c r="N13" s="60">
        <f t="shared" si="4"/>
        <v>2693.2820515817129</v>
      </c>
      <c r="O13" s="98">
        <f>(((4.17*10^13)*(('Model Parameters'!$I$8*('Model Parameters'!$H$8)^0.5))*((EXP(-67837/N13))))/($C$21*6))*('Model Parameters'!$P$3/10)*(10^-6)</f>
        <v>9.3541360660890998E-9</v>
      </c>
      <c r="P13" s="62">
        <f t="shared" si="5"/>
        <v>2599.2608530062198</v>
      </c>
      <c r="Q13" s="67">
        <f>(((4.17*10^13)*(('Model Parameters'!$I$9*('Model Parameters'!$H$9)^0.5))*((EXP(-67837/P13))))/($C$21*6))*('Model Parameters'!$P$3/10)*(10^-6)</f>
        <v>5.3257023058587071E-9</v>
      </c>
      <c r="R13" s="60">
        <f t="shared" si="6"/>
        <v>2502.875235204328</v>
      </c>
      <c r="S13" s="98">
        <f>(((4.17*10^13)*(('Model Parameters'!$I$10*('Model Parameters'!$H$10)^0.5))*((EXP(-67837/R13))))/($C$21*6))*('Model Parameters'!$P$3/10)*(10^-6)</f>
        <v>2.3904089095938073E-9</v>
      </c>
      <c r="T13" s="62">
        <f t="shared" si="7"/>
        <v>2403.8287123684745</v>
      </c>
      <c r="U13" s="67">
        <f>(((4.17*10^13)*(('Model Parameters'!$I$11*('Model Parameters'!$H$11)^0.5))*((EXP(-67837/T13))))/($C$21*6))*('Model Parameters'!$P$3/10)*(10^-6)</f>
        <v>9.0463861560995494E-10</v>
      </c>
      <c r="V13" s="60">
        <f t="shared" si="8"/>
        <v>2301.8440055874112</v>
      </c>
      <c r="W13" s="98">
        <f>(((4.17*10^13)*(('Model Parameters'!$I$12*('Model Parameters'!$H$12)^0.5))*((EXP(-67837/V13))))/($C$21*6))*('Model Parameters'!$P$3/10)*(10^-6)</f>
        <v>2.9004278576265475E-10</v>
      </c>
      <c r="X13" s="62">
        <f t="shared" si="9"/>
        <v>1933.0223727562909</v>
      </c>
      <c r="Y13" s="67">
        <f>(((4.17*10^13)*(('Model Parameters'!$I$13*('Model Parameters'!$H$13)^0.5))*((EXP(-67837/X13))))/($C$21*6))*('Model Parameters'!$P$3/10)*(10^-6)</f>
        <v>1.1495913107292901E-12</v>
      </c>
      <c r="Z13" s="60">
        <f t="shared" si="10"/>
        <v>2088.1966780100652</v>
      </c>
      <c r="AA13" s="98">
        <f>(((4.17*10^13)*(('Model Parameters'!$I$14*('Model Parameters'!$H$14)^0.5))*((EXP(-67837/Z13))))/($C$21*6))*('Model Parameters'!$P$3/10)*(10^-6)</f>
        <v>1.6870246480437698E-11</v>
      </c>
      <c r="AB13" s="62">
        <f t="shared" si="11"/>
        <v>1976.3145120123299</v>
      </c>
      <c r="AC13" s="67">
        <f>(((4.17*10^13)*(('Model Parameters'!$I$15*('Model Parameters'!$H$15)^0.5))*((EXP(-67837/AB13))))/($C$21*6))*('Model Parameters'!$P$3/10)*(10^-6)</f>
        <v>2.8705024134421928E-12</v>
      </c>
    </row>
    <row r="14" spans="2:29" x14ac:dyDescent="0.3">
      <c r="B14" s="75">
        <v>10</v>
      </c>
      <c r="C14" s="66">
        <v>30</v>
      </c>
      <c r="D14" s="62">
        <f t="shared" si="12"/>
        <v>2813.3008638790138</v>
      </c>
      <c r="E14" s="67">
        <f>(((4.17*10^13)*(('Model Parameters'!$I$3*('Model Parameters'!$H$3)^0.5))*((EXP(-67837/D14))))/($C$21*6))*('Model Parameters'!$P$3/10)*(10^-6)</f>
        <v>0</v>
      </c>
      <c r="F14" s="60">
        <f t="shared" si="0"/>
        <v>2794.8765608666445</v>
      </c>
      <c r="G14" s="98">
        <f>(((4.17*10^13)*(('Model Parameters'!$I$4*('Model Parameters'!$H$4)^0.5))*((EXP(-67837/F14))))/($C$21*6))*('Model Parameters'!$P$3/10)*(10^-6)</f>
        <v>1.0440361516617627E-8</v>
      </c>
      <c r="H14" s="62">
        <f t="shared" si="1"/>
        <v>2776.3783549067175</v>
      </c>
      <c r="I14" s="67">
        <f>(((4.17*10^13)*(('Model Parameters'!$I$5*('Model Parameters'!$H$5)^0.5))*((EXP(-67837/H14))))/($C$21*6))*('Model Parameters'!$P$3/10)*(10^-6)</f>
        <v>1.2563352713212589E-8</v>
      </c>
      <c r="J14" s="60">
        <f t="shared" si="2"/>
        <v>2757.8039192179572</v>
      </c>
      <c r="K14" s="98">
        <f>(((4.17*10^13)*(('Model Parameters'!$I$6*('Model Parameters'!$H$6)^0.5))*((EXP(-67837/J14))))/($C$21*6))*('Model Parameters'!$P$3/10)*(10^-6)</f>
        <v>1.305535779192504E-8</v>
      </c>
      <c r="L14" s="62">
        <f t="shared" si="3"/>
        <v>2739.1509004810923</v>
      </c>
      <c r="M14" s="67">
        <f>(((4.17*10^13)*(('Model Parameters'!$I$7*('Model Parameters'!$H$7)^0.5))*((EXP(-67837/L14))))/($C$21*6))*('Model Parameters'!$P$3/10)*(10^-6)</f>
        <v>1.2753163884937663E-8</v>
      </c>
      <c r="N14" s="60">
        <f t="shared" si="4"/>
        <v>2720.4169219437854</v>
      </c>
      <c r="O14" s="98">
        <f>(((4.17*10^13)*(('Model Parameters'!$I$8*('Model Parameters'!$H$8)^0.5))*((EXP(-67837/N14))))/($C$21*6))*('Model Parameters'!$P$3/10)*(10^-6)</f>
        <v>1.2025769846512929E-8</v>
      </c>
      <c r="P14" s="62">
        <f t="shared" si="5"/>
        <v>2625.4484579182686</v>
      </c>
      <c r="Q14" s="67">
        <f>(((4.17*10^13)*(('Model Parameters'!$I$9*('Model Parameters'!$H$9)^0.5))*((EXP(-67837/P14))))/($C$21*6))*('Model Parameters'!$P$3/10)*(10^-6)</f>
        <v>6.9092804431117561E-9</v>
      </c>
      <c r="R14" s="60">
        <f t="shared" si="6"/>
        <v>2528.0917530955107</v>
      </c>
      <c r="S14" s="98">
        <f>(((4.17*10^13)*(('Model Parameters'!$I$10*('Model Parameters'!$H$10)^0.5))*((EXP(-67837/R14))))/($C$21*6))*('Model Parameters'!$P$3/10)*(10^-6)</f>
        <v>3.1324338759535987E-9</v>
      </c>
      <c r="T14" s="62">
        <f t="shared" si="7"/>
        <v>2428.0473345675273</v>
      </c>
      <c r="U14" s="67">
        <f>(((4.17*10^13)*(('Model Parameters'!$I$11*('Model Parameters'!$H$11)^0.5))*((EXP(-67837/T14))))/($C$21*6))*('Model Parameters'!$P$3/10)*(10^-6)</f>
        <v>1.1987332295990928E-9</v>
      </c>
      <c r="V14" s="60">
        <f t="shared" si="8"/>
        <v>2325.0351298325108</v>
      </c>
      <c r="W14" s="98">
        <f>(((4.17*10^13)*(('Model Parameters'!$I$12*('Model Parameters'!$H$12)^0.5))*((EXP(-67837/V14))))/($C$21*6))*('Model Parameters'!$P$3/10)*(10^-6)</f>
        <v>3.8915780223972086E-10</v>
      </c>
      <c r="X14" s="62">
        <f t="shared" si="9"/>
        <v>1935.8400000679587</v>
      </c>
      <c r="Y14" s="67">
        <f>(((4.17*10^13)*(('Model Parameters'!$I$13*('Model Parameters'!$H$13)^0.5))*((EXP(-67837/X14))))/($C$21*6))*('Model Parameters'!$P$3/10)*(10^-6)</f>
        <v>1.2098370346666939E-12</v>
      </c>
      <c r="Z14" s="60">
        <f t="shared" si="10"/>
        <v>2109.2353011706223</v>
      </c>
      <c r="AA14" s="98">
        <f>(((4.17*10^13)*(('Model Parameters'!$I$14*('Model Parameters'!$H$14)^0.5))*((EXP(-67837/Z14))))/($C$21*6))*('Model Parameters'!$P$3/10)*(10^-6)</f>
        <v>2.3326340598902699E-11</v>
      </c>
      <c r="AB14" s="62">
        <f t="shared" si="11"/>
        <v>1996.2259201200116</v>
      </c>
      <c r="AC14" s="67">
        <f>(((4.17*10^13)*(('Model Parameters'!$I$15*('Model Parameters'!$H$15)^0.5))*((EXP(-67837/AB14))))/($C$21*6))*('Model Parameters'!$P$3/10)*(10^-6)</f>
        <v>4.0424975709669254E-12</v>
      </c>
    </row>
    <row r="15" spans="2:29" x14ac:dyDescent="0.3">
      <c r="B15" s="75">
        <v>11</v>
      </c>
      <c r="C15" s="66">
        <v>32</v>
      </c>
      <c r="D15" s="62">
        <f t="shared" si="12"/>
        <v>2839.8063708143604</v>
      </c>
      <c r="E15" s="67">
        <f>(((4.17*10^13)*(('Model Parameters'!$I$3*('Model Parameters'!$H$3)^0.5))*((EXP(-67837/D15))))/($C$21*6))*('Model Parameters'!$P$3/10)*(10^-6)</f>
        <v>0</v>
      </c>
      <c r="F15" s="60">
        <f t="shared" si="0"/>
        <v>2821.2084832780092</v>
      </c>
      <c r="G15" s="98">
        <f>(((4.17*10^13)*(('Model Parameters'!$I$4*('Model Parameters'!$H$4)^0.5))*((EXP(-67837/F15))))/($C$21*6))*('Model Parameters'!$P$3/10)*(10^-6)</f>
        <v>1.3094896787355796E-8</v>
      </c>
      <c r="H15" s="62">
        <f t="shared" si="1"/>
        <v>2802.5359965176685</v>
      </c>
      <c r="I15" s="67">
        <f>(((4.17*10^13)*(('Model Parameters'!$I$5*('Model Parameters'!$H$5)^0.5))*((EXP(-67837/H15))))/($C$21*6))*('Model Parameters'!$P$3/10)*(10^-6)</f>
        <v>1.5781475894056173E-8</v>
      </c>
      <c r="J15" s="60">
        <f t="shared" si="2"/>
        <v>2783.7865618302976</v>
      </c>
      <c r="K15" s="98">
        <f>(((4.17*10^13)*(('Model Parameters'!$I$6*('Model Parameters'!$H$6)^0.5))*((EXP(-67837/J15))))/($C$21*6))*('Model Parameters'!$P$3/10)*(10^-6)</f>
        <v>1.6424717663845227E-8</v>
      </c>
      <c r="L15" s="62">
        <f t="shared" si="3"/>
        <v>2764.9578037248348</v>
      </c>
      <c r="M15" s="67">
        <f>(((4.17*10^13)*(('Model Parameters'!$I$7*('Model Parameters'!$H$7)^0.5))*((EXP(-67837/L15))))/($C$21*6))*('Model Parameters'!$P$3/10)*(10^-6)</f>
        <v>1.6069637219638089E-8</v>
      </c>
      <c r="N15" s="60">
        <f t="shared" si="4"/>
        <v>2746.0473230563757</v>
      </c>
      <c r="O15" s="98">
        <f>(((4.17*10^13)*(('Model Parameters'!$I$8*('Model Parameters'!$H$8)^0.5))*((EXP(-67837/N15))))/($C$21*6))*('Model Parameters'!$P$3/10)*(10^-6)</f>
        <v>1.5177223731303407E-8</v>
      </c>
      <c r="P15" s="62">
        <f t="shared" si="5"/>
        <v>2650.1841138885293</v>
      </c>
      <c r="Q15" s="67">
        <f>(((4.17*10^13)*(('Model Parameters'!$I$9*('Model Parameters'!$H$9)^0.5))*((EXP(-67837/P15))))/($C$21*6))*('Model Parameters'!$P$3/10)*(10^-6)</f>
        <v>8.793637190836916E-9</v>
      </c>
      <c r="R15" s="60">
        <f t="shared" si="6"/>
        <v>2551.9101631188432</v>
      </c>
      <c r="S15" s="98">
        <f>(((4.17*10^13)*(('Model Parameters'!$I$10*('Model Parameters'!$H$10)^0.5))*((EXP(-67837/R15))))/($C$21*6))*('Model Parameters'!$P$3/10)*(10^-6)</f>
        <v>4.0239354273223433E-9</v>
      </c>
      <c r="T15" s="62">
        <f t="shared" si="7"/>
        <v>2450.9231763560924</v>
      </c>
      <c r="U15" s="67">
        <f>(((4.17*10^13)*(('Model Parameters'!$I$11*('Model Parameters'!$H$11)^0.5))*((EXP(-67837/T15))))/($C$21*6))*('Model Parameters'!$P$3/10)*(10^-6)</f>
        <v>1.5558700437269755E-9</v>
      </c>
      <c r="V15" s="60">
        <f t="shared" si="8"/>
        <v>2346.9404423961055</v>
      </c>
      <c r="W15" s="98">
        <f>(((4.17*10^13)*(('Model Parameters'!$I$12*('Model Parameters'!$H$12)^0.5))*((EXP(-67837/V15))))/($C$21*6))*('Model Parameters'!$P$3/10)*(10^-6)</f>
        <v>5.1096854565324767E-10</v>
      </c>
      <c r="X15" s="62">
        <f t="shared" si="9"/>
        <v>1938.4794321477004</v>
      </c>
      <c r="Y15" s="67">
        <f>(((4.17*10^13)*(('Model Parameters'!$I$13*('Model Parameters'!$H$13)^0.5))*((EXP(-67837/X15))))/($C$21*6))*('Model Parameters'!$P$3/10)*(10^-6)</f>
        <v>1.2689626287305165E-12</v>
      </c>
      <c r="Z15" s="60">
        <f t="shared" si="10"/>
        <v>2129.1074561972164</v>
      </c>
      <c r="AA15" s="98">
        <f>(((4.17*10^13)*(('Model Parameters'!$I$14*('Model Parameters'!$H$14)^0.5))*((EXP(-67837/Z15))))/($C$21*6))*('Model Parameters'!$P$3/10)*(10^-6)</f>
        <v>3.1493092007781159E-11</v>
      </c>
      <c r="AB15" s="62">
        <f t="shared" si="11"/>
        <v>2015.0333575503992</v>
      </c>
      <c r="AC15" s="67">
        <f>(((4.17*10^13)*(('Model Parameters'!$I$15*('Model Parameters'!$H$15)^0.5))*((EXP(-67837/AB15))))/($C$21*6))*('Model Parameters'!$P$3/10)*(10^-6)</f>
        <v>5.551352773163929E-12</v>
      </c>
    </row>
    <row r="16" spans="2:29" x14ac:dyDescent="0.3">
      <c r="B16" s="75">
        <v>12</v>
      </c>
      <c r="C16" s="66">
        <v>34</v>
      </c>
      <c r="D16" s="62">
        <f t="shared" si="12"/>
        <v>2864.9318886588862</v>
      </c>
      <c r="E16" s="67">
        <f>(((4.17*10^13)*(('Model Parameters'!$I$3*('Model Parameters'!$H$3)^0.5))*((EXP(-67837/D16))))/($C$21*6))*('Model Parameters'!$P$3/10)*(10^-6)</f>
        <v>0</v>
      </c>
      <c r="F16" s="60">
        <f t="shared" si="0"/>
        <v>2846.1694541449783</v>
      </c>
      <c r="G16" s="98">
        <f>(((4.17*10^13)*(('Model Parameters'!$I$4*('Model Parameters'!$H$4)^0.5))*((EXP(-67837/F16))))/($C$21*6))*('Model Parameters'!$P$3/10)*(10^-6)</f>
        <v>1.6169084137511839E-8</v>
      </c>
      <c r="H16" s="62">
        <f t="shared" si="1"/>
        <v>2827.3317603817541</v>
      </c>
      <c r="I16" s="67">
        <f>(((4.17*10^13)*(('Model Parameters'!$I$5*('Model Parameters'!$H$5)^0.5))*((EXP(-67837/H16))))/($C$21*6))*('Model Parameters'!$P$3/10)*(10^-6)</f>
        <v>1.9513768605864678E-8</v>
      </c>
      <c r="J16" s="60">
        <f t="shared" si="2"/>
        <v>2808.4164378857422</v>
      </c>
      <c r="K16" s="98">
        <f>(((4.17*10^13)*(('Model Parameters'!$I$6*('Model Parameters'!$H$6)^0.5))*((EXP(-67837/J16))))/($C$21*6))*('Model Parameters'!$P$3/10)*(10^-6)</f>
        <v>2.0338194290858579E-8</v>
      </c>
      <c r="L16" s="62">
        <f t="shared" si="3"/>
        <v>2789.4210901484539</v>
      </c>
      <c r="M16" s="67">
        <f>(((4.17*10^13)*(('Model Parameters'!$I$7*('Model Parameters'!$H$7)^0.5))*((EXP(-67837/L16))))/($C$21*6))*('Model Parameters'!$P$3/10)*(10^-6)</f>
        <v>1.9927489900490084E-8</v>
      </c>
      <c r="N16" s="60">
        <f t="shared" si="4"/>
        <v>2770.3432967982685</v>
      </c>
      <c r="O16" s="98">
        <f>(((4.17*10^13)*(('Model Parameters'!$I$8*('Model Parameters'!$H$8)^0.5))*((EXP(-67837/N16))))/($C$21*6))*('Model Parameters'!$P$3/10)*(10^-6)</f>
        <v>1.8848742223181131E-8</v>
      </c>
      <c r="P16" s="62">
        <f t="shared" si="5"/>
        <v>2673.6319267144759</v>
      </c>
      <c r="Q16" s="67">
        <f>(((4.17*10^13)*(('Model Parameters'!$I$9*('Model Parameters'!$H$9)^0.5))*((EXP(-67837/P16))))/($C$21*6))*('Model Parameters'!$P$3/10)*(10^-6)</f>
        <v>1.1006824295070893E-8</v>
      </c>
      <c r="R16" s="60">
        <f t="shared" si="6"/>
        <v>2574.4884857115494</v>
      </c>
      <c r="S16" s="98">
        <f>(((4.17*10^13)*(('Model Parameters'!$I$10*('Model Parameters'!$H$10)^0.5))*((EXP(-67837/R16))))/($C$21*6))*('Model Parameters'!$P$3/10)*(10^-6)</f>
        <v>5.0804123530305174E-9</v>
      </c>
      <c r="T16" s="62">
        <f t="shared" si="7"/>
        <v>2472.6080048134063</v>
      </c>
      <c r="U16" s="67">
        <f>(((4.17*10^13)*(('Model Parameters'!$I$11*('Model Parameters'!$H$11)^0.5))*((EXP(-67837/T16))))/($C$21*6))*('Model Parameters'!$P$3/10)*(10^-6)</f>
        <v>1.9833212509599846E-9</v>
      </c>
      <c r="V16" s="60">
        <f t="shared" si="8"/>
        <v>2367.7052714955462</v>
      </c>
      <c r="W16" s="98">
        <f>(((4.17*10^13)*(('Model Parameters'!$I$12*('Model Parameters'!$H$12)^0.5))*((EXP(-67837/V16))))/($C$21*6))*('Model Parameters'!$P$3/10)*(10^-6)</f>
        <v>6.5839208861587697E-10</v>
      </c>
      <c r="X16" s="62">
        <f t="shared" si="9"/>
        <v>1940.9620753860852</v>
      </c>
      <c r="Y16" s="67">
        <f>(((4.17*10^13)*(('Model Parameters'!$I$13*('Model Parameters'!$H$13)^0.5))*((EXP(-67837/X16))))/($C$21*6))*('Model Parameters'!$P$3/10)*(10^-6)</f>
        <v>1.3270534587518813E-12</v>
      </c>
      <c r="Z16" s="60">
        <f t="shared" si="10"/>
        <v>2147.9449825628808</v>
      </c>
      <c r="AA16" s="98">
        <f>(((4.17*10^13)*(('Model Parameters'!$I$14*('Model Parameters'!$H$14)^0.5))*((EXP(-67837/Z16))))/($C$21*6))*('Model Parameters'!$P$3/10)*(10^-6)</f>
        <v>4.1645616801236392E-11</v>
      </c>
      <c r="AB16" s="62">
        <f t="shared" si="11"/>
        <v>2032.8616000329769</v>
      </c>
      <c r="AC16" s="67">
        <f>(((4.17*10^13)*(('Model Parameters'!$I$15*('Model Parameters'!$H$15)^0.5))*((EXP(-67837/AB16))))/($C$21*6))*('Model Parameters'!$P$3/10)*(10^-6)</f>
        <v>7.4580082111658039E-12</v>
      </c>
    </row>
    <row r="17" spans="2:29" x14ac:dyDescent="0.3">
      <c r="B17" s="75">
        <v>13</v>
      </c>
      <c r="C17" s="66">
        <v>36</v>
      </c>
      <c r="D17" s="62">
        <f t="shared" si="12"/>
        <v>2888.8244219854514</v>
      </c>
      <c r="E17" s="67">
        <f>(((4.17*10^13)*(('Model Parameters'!$I$3*('Model Parameters'!$H$3)^0.5))*((EXP(-67837/D17))))/($C$21*6))*('Model Parameters'!$P$3/10)*(10^-6)</f>
        <v>0</v>
      </c>
      <c r="F17" s="60">
        <f t="shared" si="0"/>
        <v>2869.9055153076897</v>
      </c>
      <c r="G17" s="98">
        <f>(((4.17*10^13)*(('Model Parameters'!$I$4*('Model Parameters'!$H$4)^0.5))*((EXP(-67837/F17))))/($C$21*6))*('Model Parameters'!$P$3/10)*(10^-6)</f>
        <v>1.9692313955813751E-8</v>
      </c>
      <c r="H17" s="62">
        <f t="shared" si="1"/>
        <v>2850.9107217447036</v>
      </c>
      <c r="I17" s="67">
        <f>(((4.17*10^13)*(('Model Parameters'!$I$5*('Model Parameters'!$H$5)^0.5))*((EXP(-67837/H17))))/($C$21*6))*('Model Parameters'!$P$3/10)*(10^-6)</f>
        <v>2.3797036928944193E-8</v>
      </c>
      <c r="J17" s="60">
        <f t="shared" si="2"/>
        <v>2831.837652052362</v>
      </c>
      <c r="K17" s="98">
        <f>(((4.17*10^13)*(('Model Parameters'!$I$6*('Model Parameters'!$H$6)^0.5))*((EXP(-67837/J17))))/($C$21*6))*('Model Parameters'!$P$3/10)*(10^-6)</f>
        <v>2.483559557347534E-8</v>
      </c>
      <c r="L17" s="62">
        <f t="shared" si="3"/>
        <v>2812.6838897361231</v>
      </c>
      <c r="M17" s="67">
        <f>(((4.17*10^13)*(('Model Parameters'!$I$7*('Model Parameters'!$H$7)^0.5))*((EXP(-67837/L17))))/($C$21*6))*('Model Parameters'!$P$3/10)*(10^-6)</f>
        <v>2.436719936072646E-8</v>
      </c>
      <c r="N17" s="60">
        <f t="shared" si="4"/>
        <v>2793.4469942393143</v>
      </c>
      <c r="O17" s="98">
        <f>(((4.17*10^13)*(('Model Parameters'!$I$8*('Model Parameters'!$H$8)^0.5))*((EXP(-67837/N17))))/($C$21*6))*('Model Parameters'!$P$3/10)*(10^-6)</f>
        <v>2.3080060603862872E-8</v>
      </c>
      <c r="P17" s="62">
        <f t="shared" si="5"/>
        <v>2695.9290850395546</v>
      </c>
      <c r="Q17" s="67">
        <f>(((4.17*10^13)*(('Model Parameters'!$I$9*('Model Parameters'!$H$9)^0.5))*((EXP(-67837/P17))))/($C$21*6))*('Model Parameters'!$P$3/10)*(10^-6)</f>
        <v>1.357682190564868E-8</v>
      </c>
      <c r="R17" s="60">
        <f t="shared" si="6"/>
        <v>2595.9588222969387</v>
      </c>
      <c r="S17" s="98">
        <f>(((4.17*10^13)*(('Model Parameters'!$I$10*('Model Parameters'!$H$10)^0.5))*((EXP(-67837/R17))))/($C$21*6))*('Model Parameters'!$P$3/10)*(10^-6)</f>
        <v>6.3174919551749437E-9</v>
      </c>
      <c r="T17" s="62">
        <f t="shared" si="7"/>
        <v>2493.228693700426</v>
      </c>
      <c r="U17" s="67">
        <f>(((4.17*10^13)*(('Model Parameters'!$I$11*('Model Parameters'!$H$11)^0.5))*((EXP(-67837/T17))))/($C$21*6))*('Model Parameters'!$P$3/10)*(10^-6)</f>
        <v>2.4885051820217235E-9</v>
      </c>
      <c r="V17" s="60">
        <f t="shared" si="8"/>
        <v>2387.451108152477</v>
      </c>
      <c r="W17" s="98">
        <f>(((4.17*10^13)*(('Model Parameters'!$I$12*('Model Parameters'!$H$12)^0.5))*((EXP(-67837/V17))))/($C$21*6))*('Model Parameters'!$P$3/10)*(10^-6)</f>
        <v>8.3444210513362931E-10</v>
      </c>
      <c r="X17" s="62">
        <f t="shared" si="9"/>
        <v>1943.305685694881</v>
      </c>
      <c r="Y17" s="67">
        <f>(((4.17*10^13)*(('Model Parameters'!$I$13*('Model Parameters'!$H$13)^0.5))*((EXP(-67837/X17))))/($C$21*6))*('Model Parameters'!$P$3/10)*(10^-6)</f>
        <v>1.3841838379046491E-12</v>
      </c>
      <c r="Z17" s="60">
        <f t="shared" si="10"/>
        <v>2165.8580950116152</v>
      </c>
      <c r="AA17" s="98">
        <f>(((4.17*10^13)*(('Model Parameters'!$I$14*('Model Parameters'!$H$14)^0.5))*((EXP(-67837/Z17))))/($C$21*6))*('Model Parameters'!$P$3/10)*(10^-6)</f>
        <v>5.4076675570746779E-11</v>
      </c>
      <c r="AB17" s="62">
        <f t="shared" si="11"/>
        <v>2049.8149571858476</v>
      </c>
      <c r="AC17" s="67">
        <f>(((4.17*10^13)*(('Model Parameters'!$I$15*('Model Parameters'!$H$15)^0.5))*((EXP(-67837/AB17))))/($C$21*6))*('Model Parameters'!$P$3/10)*(10^-6)</f>
        <v>9.8284626818256475E-12</v>
      </c>
    </row>
    <row r="18" spans="2:29" x14ac:dyDescent="0.3">
      <c r="B18" s="75">
        <v>14</v>
      </c>
      <c r="C18" s="66">
        <v>38</v>
      </c>
      <c r="D18" s="62">
        <f t="shared" si="12"/>
        <v>2911.6081750476405</v>
      </c>
      <c r="E18" s="67">
        <f>(((4.17*10^13)*(('Model Parameters'!$I$3*('Model Parameters'!$H$3)^0.5))*((EXP(-67837/D18))))/($C$21*6))*('Model Parameters'!$P$3/10)*(10^-6)</f>
        <v>0</v>
      </c>
      <c r="F18" s="60">
        <f t="shared" si="0"/>
        <v>2892.5400576062666</v>
      </c>
      <c r="G18" s="98">
        <f>(((4.17*10^13)*(('Model Parameters'!$I$4*('Model Parameters'!$H$4)^0.5))*((EXP(-67837/F18))))/($C$21*6))*('Model Parameters'!$P$3/10)*(10^-6)</f>
        <v>2.369334429197713E-8</v>
      </c>
      <c r="H18" s="62">
        <f t="shared" si="1"/>
        <v>2873.3954547704452</v>
      </c>
      <c r="I18" s="67">
        <f>(((4.17*10^13)*(('Model Parameters'!$I$5*('Model Parameters'!$H$5)^0.5))*((EXP(-67837/H18))))/($C$21*6))*('Model Parameters'!$P$3/10)*(10^-6)</f>
        <v>2.8667360753846138E-8</v>
      </c>
      <c r="J18" s="60">
        <f t="shared" si="2"/>
        <v>2854.1719584524144</v>
      </c>
      <c r="K18" s="98">
        <f>(((4.17*10^13)*(('Model Parameters'!$I$6*('Model Parameters'!$H$6)^0.5))*((EXP(-67837/J18))))/($C$21*6))*('Model Parameters'!$P$3/10)*(10^-6)</f>
        <v>2.9956015678605239E-8</v>
      </c>
      <c r="L18" s="62">
        <f t="shared" si="3"/>
        <v>2834.8671330990787</v>
      </c>
      <c r="M18" s="67">
        <f>(((4.17*10^13)*(('Model Parameters'!$I$7*('Model Parameters'!$H$7)^0.5))*((EXP(-67837/L18))))/($C$21*6))*('Model Parameters'!$P$3/10)*(10^-6)</f>
        <v>2.9428590872285852E-8</v>
      </c>
      <c r="N18" s="60">
        <f t="shared" si="4"/>
        <v>2815.4785189054369</v>
      </c>
      <c r="O18" s="98">
        <f>(((4.17*10^13)*(('Model Parameters'!$I$8*('Model Parameters'!$H$8)^0.5))*((EXP(-67837/N18))))/($C$21*6))*('Model Parameters'!$P$3/10)*(10^-6)</f>
        <v>2.7910346907028937E-8</v>
      </c>
      <c r="P18" s="62">
        <f t="shared" si="5"/>
        <v>2717.1914996325831</v>
      </c>
      <c r="Q18" s="67">
        <f>(((4.17*10^13)*(('Model Parameters'!$I$9*('Model Parameters'!$H$9)^0.5))*((EXP(-67837/P18))))/($C$21*6))*('Model Parameters'!$P$3/10)*(10^-6)</f>
        <v>1.6531476628233892E-8</v>
      </c>
      <c r="R18" s="60">
        <f t="shared" si="6"/>
        <v>2616.4327854484204</v>
      </c>
      <c r="S18" s="98">
        <f>(((4.17*10^13)*(('Model Parameters'!$I$10*('Model Parameters'!$H$10)^0.5))*((EXP(-67837/R18))))/($C$21*6))*('Model Parameters'!$P$3/10)*(10^-6)</f>
        <v>7.7508859415649997E-9</v>
      </c>
      <c r="T18" s="62">
        <f t="shared" si="7"/>
        <v>2512.8924387354391</v>
      </c>
      <c r="U18" s="67">
        <f>(((4.17*10^13)*(('Model Parameters'!$I$11*('Model Parameters'!$H$11)^0.5))*((EXP(-67837/T18))))/($C$21*6))*('Model Parameters'!$P$3/10)*(10^-6)</f>
        <v>3.0789621934462205E-9</v>
      </c>
      <c r="V18" s="60">
        <f t="shared" si="8"/>
        <v>2406.2806002054472</v>
      </c>
      <c r="W18" s="98">
        <f>(((4.17*10^13)*(('Model Parameters'!$I$12*('Model Parameters'!$H$12)^0.5))*((EXP(-67837/V18))))/($C$21*6))*('Model Parameters'!$P$3/10)*(10^-6)</f>
        <v>1.042218493043808E-9</v>
      </c>
      <c r="X18" s="62">
        <f t="shared" si="9"/>
        <v>1945.5251551819199</v>
      </c>
      <c r="Y18" s="67">
        <f>(((4.17*10^13)*(('Model Parameters'!$I$13*('Model Parameters'!$H$13)^0.5))*((EXP(-67837/X18))))/($C$21*6))*('Model Parameters'!$P$3/10)*(10^-6)</f>
        <v>1.4404189860445144E-12</v>
      </c>
      <c r="Z18" s="60">
        <f t="shared" si="10"/>
        <v>2182.9399140480841</v>
      </c>
      <c r="AA18" s="98">
        <f>(((4.17*10^13)*(('Model Parameters'!$I$14*('Model Parameters'!$H$14)^0.5))*((EXP(-67837/Z18))))/($C$21*6))*('Model Parameters'!$P$3/10)*(10^-6)</f>
        <v>6.9095863312102647E-11</v>
      </c>
      <c r="AB18" s="62">
        <f t="shared" si="11"/>
        <v>2065.9815602691915</v>
      </c>
      <c r="AC18" s="67">
        <f>(((4.17*10^13)*(('Model Parameters'!$I$15*('Model Parameters'!$H$15)^0.5))*((EXP(-67837/AB18))))/($C$21*6))*('Model Parameters'!$P$3/10)*(10^-6)</f>
        <v>1.2733667408262982E-11</v>
      </c>
    </row>
    <row r="19" spans="2:29" ht="15" thickBot="1" x14ac:dyDescent="0.35">
      <c r="B19" s="76">
        <v>15</v>
      </c>
      <c r="C19" s="71">
        <v>40</v>
      </c>
      <c r="D19" s="63">
        <f t="shared" si="12"/>
        <v>2933.3890819422959</v>
      </c>
      <c r="E19" s="68">
        <f>(((4.17*10^13)*(('Model Parameters'!$I$3*('Model Parameters'!$H$3)^0.5))*((EXP(-67837/D19))))/($C$21*6))*('Model Parameters'!$P$3/10)*(10^-6)</f>
        <v>0</v>
      </c>
      <c r="F19" s="70">
        <f t="shared" si="0"/>
        <v>2914.1783213753024</v>
      </c>
      <c r="G19" s="99">
        <f>(((4.17*10^13)*(('Model Parameters'!$I$4*('Model Parameters'!$H$4)^0.5))*((EXP(-67837/F19))))/($C$21*6))*('Model Parameters'!$P$3/10)*(10^-6)</f>
        <v>2.8200287468377191E-8</v>
      </c>
      <c r="H19" s="63">
        <f t="shared" si="1"/>
        <v>2894.8905032485377</v>
      </c>
      <c r="I19" s="68">
        <f>(((4.17*10^13)*(('Model Parameters'!$I$5*('Model Parameters'!$H$5)^0.5))*((EXP(-67837/H19))))/($C$21*6))*('Model Parameters'!$P$3/10)*(10^-6)</f>
        <v>3.4160070932470327E-8</v>
      </c>
      <c r="J19" s="70">
        <f t="shared" si="2"/>
        <v>2875.5232014600174</v>
      </c>
      <c r="K19" s="99">
        <f>(((4.17*10^13)*(('Model Parameters'!$I$6*('Model Parameters'!$H$6)^0.5))*((EXP(-67837/J19))))/($C$21*6))*('Model Parameters'!$P$3/10)*(10^-6)</f>
        <v>3.5737803886071848E-8</v>
      </c>
      <c r="L19" s="63">
        <f t="shared" si="3"/>
        <v>2856.0739622369715</v>
      </c>
      <c r="M19" s="68">
        <f>(((4.17*10^13)*(('Model Parameters'!$I$7*('Model Parameters'!$H$7)^0.5))*((EXP(-67837/L19))))/($C$21*6))*('Model Parameters'!$P$3/10)*(10^-6)</f>
        <v>3.5150799461523279E-8</v>
      </c>
      <c r="N19" s="70">
        <f t="shared" si="4"/>
        <v>2836.5403073733019</v>
      </c>
      <c r="O19" s="99">
        <f>(((4.17*10^13)*(('Model Parameters'!$I$8*('Model Parameters'!$H$8)^0.5))*((EXP(-67837/N19))))/($C$21*6))*('Model Parameters'!$P$3/10)*(10^-6)</f>
        <v>3.3378158386282136E-8</v>
      </c>
      <c r="P19" s="63">
        <f t="shared" si="5"/>
        <v>2737.5180310579376</v>
      </c>
      <c r="Q19" s="68">
        <f>(((4.17*10^13)*(('Model Parameters'!$I$9*('Model Parameters'!$H$9)^0.5))*((EXP(-67837/P19))))/($C$21*6))*('Model Parameters'!$P$3/10)*(10^-6)</f>
        <v>1.9898450858971362E-8</v>
      </c>
      <c r="R19" s="70">
        <f t="shared" si="6"/>
        <v>2636.0055697895132</v>
      </c>
      <c r="S19" s="99">
        <f>(((4.17*10^13)*(('Model Parameters'!$I$10*('Model Parameters'!$H$10)^0.5))*((EXP(-67837/R19))))/($C$21*6))*('Model Parameters'!$P$3/10)*(10^-6)</f>
        <v>9.3963527094460868E-9</v>
      </c>
      <c r="T19" s="63">
        <f t="shared" si="7"/>
        <v>2531.6906673959506</v>
      </c>
      <c r="U19" s="68">
        <f>(((4.17*10^13)*(('Model Parameters'!$I$11*('Model Parameters'!$H$11)^0.5))*((EXP(-67837/T19))))/($C$21*6))*('Model Parameters'!$P$3/10)*(10^-6)</f>
        <v>3.7623333663961628E-9</v>
      </c>
      <c r="V19" s="70">
        <f t="shared" si="8"/>
        <v>2424.2812962347525</v>
      </c>
      <c r="W19" s="99">
        <f>(((4.17*10^13)*(('Model Parameters'!$I$12*('Model Parameters'!$H$12)^0.5))*((EXP(-67837/V19))))/($C$21*6))*('Model Parameters'!$P$3/10)*(10^-6)</f>
        <v>1.2848979299857469E-9</v>
      </c>
      <c r="X19" s="63">
        <f t="shared" si="9"/>
        <v>1947.6330975455271</v>
      </c>
      <c r="Y19" s="68">
        <f>(((4.17*10^13)*(('Model Parameters'!$I$13*('Model Parameters'!$H$13)^0.5))*((EXP(-67837/X19))))/($C$21*6))*('Model Parameters'!$P$3/10)*(10^-6)</f>
        <v>1.4958165575219542E-12</v>
      </c>
      <c r="Z19" s="70">
        <f t="shared" si="10"/>
        <v>2199.2698623673559</v>
      </c>
      <c r="AA19" s="99">
        <f>(((4.17*10^13)*(('Model Parameters'!$I$14*('Model Parameters'!$H$14)^0.5))*((EXP(-67837/Z19))))/($C$21*6))*('Model Parameters'!$P$3/10)*(10^-6)</f>
        <v>8.7028812975118538E-11</v>
      </c>
      <c r="AB19" s="63">
        <f t="shared" si="11"/>
        <v>2081.4365766398423</v>
      </c>
      <c r="AC19" s="68">
        <f>(((4.17*10^13)*(('Model Parameters'!$I$15*('Model Parameters'!$H$15)^0.5))*((EXP(-67837/AB19))))/($C$21*6))*('Model Parameters'!$P$3/10)*(10^-6)</f>
        <v>1.6249410587060515E-11</v>
      </c>
    </row>
    <row r="20" spans="2:29" x14ac:dyDescent="0.3">
      <c r="B20" s="72" t="s">
        <v>91</v>
      </c>
      <c r="C20" s="40">
        <f>1.17</f>
        <v>1.17</v>
      </c>
      <c r="E20" s="1" t="s">
        <v>101</v>
      </c>
    </row>
    <row r="21" spans="2:29" ht="15" thickBot="1" x14ac:dyDescent="0.35">
      <c r="B21" s="73" t="s">
        <v>92</v>
      </c>
      <c r="C21" s="88">
        <v>1800</v>
      </c>
    </row>
    <row r="23" spans="2:29" ht="15" thickBot="1" x14ac:dyDescent="0.35"/>
    <row r="24" spans="2:29" ht="15" thickBot="1" x14ac:dyDescent="0.35">
      <c r="B24" s="44" t="s">
        <v>56</v>
      </c>
      <c r="C24" s="61" t="s">
        <v>94</v>
      </c>
    </row>
    <row r="25" spans="2:29" x14ac:dyDescent="0.3">
      <c r="B25" s="77">
        <v>1</v>
      </c>
      <c r="C25" s="80">
        <f>((SUM(E4:E19))/('Model Parameters'!J3*('Model Parameters'!D3+'Model Parameters'!E3+'Model Parameters'!F3+'Model Parameters'!G3)))*(10^6)</f>
        <v>0</v>
      </c>
    </row>
    <row r="26" spans="2:29" x14ac:dyDescent="0.3">
      <c r="B26" s="78">
        <v>0.99</v>
      </c>
      <c r="C26" s="81">
        <f>((SUM(G4:G19))/('Model Parameters'!J4*('Model Parameters'!D4+'Model Parameters'!E4+'Model Parameters'!F4+'Model Parameters'!G4)))*(10^6)</f>
        <v>20154.326185711972</v>
      </c>
    </row>
    <row r="27" spans="2:29" x14ac:dyDescent="0.3">
      <c r="B27" s="78">
        <v>0.98</v>
      </c>
      <c r="C27" s="81">
        <f>((SUM(I4:I19))/('Model Parameters'!J5*('Model Parameters'!D5+'Model Parameters'!E5+'Model Parameters'!F5+'Model Parameters'!G5)))*(10^6)</f>
        <v>24317.737719732504</v>
      </c>
    </row>
    <row r="28" spans="2:29" x14ac:dyDescent="0.3">
      <c r="B28" s="78">
        <v>0.97</v>
      </c>
      <c r="C28" s="81">
        <f>((SUM(K4:K19))/('Model Parameters'!J6*('Model Parameters'!D6+'Model Parameters'!E6+'Model Parameters'!F6+'Model Parameters'!G6)))*(10^6)</f>
        <v>25339.548150278391</v>
      </c>
    </row>
    <row r="29" spans="2:29" x14ac:dyDescent="0.3">
      <c r="B29" s="78">
        <v>0.96</v>
      </c>
      <c r="C29" s="81">
        <f>((SUM(M4:M19))/('Model Parameters'!J7*('Model Parameters'!D7+'Model Parameters'!E7+'Model Parameters'!F7+'Model Parameters'!G7)))*(10^6)</f>
        <v>24822.705634227339</v>
      </c>
    </row>
    <row r="30" spans="2:29" x14ac:dyDescent="0.3">
      <c r="B30" s="78">
        <v>0.95</v>
      </c>
      <c r="C30" s="81">
        <f>((SUM(O4:O19))/('Model Parameters'!J8*('Model Parameters'!D8+'Model Parameters'!E8+'Model Parameters'!F8+'Model Parameters'!G8)))*(10^6)</f>
        <v>23474.418279222711</v>
      </c>
    </row>
    <row r="31" spans="2:29" x14ac:dyDescent="0.3">
      <c r="B31" s="78">
        <v>0.9</v>
      </c>
      <c r="C31" s="81">
        <f>((SUM(Q4:Q19))/('Model Parameters'!J9*('Model Parameters'!D9+'Model Parameters'!E9+'Model Parameters'!F9+'Model Parameters'!G9)))*(10^6)</f>
        <v>13697.932287866726</v>
      </c>
    </row>
    <row r="32" spans="2:29" x14ac:dyDescent="0.3">
      <c r="B32" s="78">
        <v>0.85</v>
      </c>
      <c r="C32" s="81">
        <f>((SUM(S4:S19))/('Model Parameters'!J10*('Model Parameters'!D10+'Model Parameters'!E10+'Model Parameters'!F10+'Model Parameters'!G10)))*(10^6)</f>
        <v>6320.907921526551</v>
      </c>
    </row>
    <row r="33" spans="2:5" x14ac:dyDescent="0.3">
      <c r="B33" s="78">
        <v>0.8</v>
      </c>
      <c r="C33" s="81">
        <f>((SUM(U4:U19))/('Model Parameters'!J11*('Model Parameters'!D11+'Model Parameters'!E11+'Model Parameters'!F11+'Model Parameters'!G11)))*(10^6)</f>
        <v>2468.5207491301849</v>
      </c>
    </row>
    <row r="34" spans="2:5" x14ac:dyDescent="0.3">
      <c r="B34" s="78">
        <v>0.75</v>
      </c>
      <c r="C34" s="81">
        <f>((SUM(W4:W19))/('Model Parameters'!J12*('Model Parameters'!D12+'Model Parameters'!E12+'Model Parameters'!F12+'Model Parameters'!G12)))*(10^6)</f>
        <v>820.46732553459503</v>
      </c>
    </row>
    <row r="35" spans="2:5" x14ac:dyDescent="0.3">
      <c r="B35" s="78">
        <v>0.7</v>
      </c>
      <c r="C35" s="81">
        <f>((SUM(Y4:Y19))/('Model Parameters'!J13*('Model Parameters'!D13+'Model Parameters'!E13+'Model Parameters'!F13+'Model Parameters'!G13)))*(10^6)</f>
        <v>2.436938770497977</v>
      </c>
    </row>
    <row r="36" spans="2:5" x14ac:dyDescent="0.3">
      <c r="B36" s="78">
        <v>0.65</v>
      </c>
      <c r="C36" s="81">
        <f>((SUM(AA4:AA19))/('Model Parameters'!J14*('Model Parameters'!D14+'Model Parameters'!E14+'Model Parameters'!F14+'Model Parameters'!G14)))*(10^6)</f>
        <v>52.225625738384416</v>
      </c>
    </row>
    <row r="37" spans="2:5" ht="15" thickBot="1" x14ac:dyDescent="0.35">
      <c r="B37" s="79">
        <v>0.6</v>
      </c>
      <c r="C37" s="82">
        <f>((SUM(AC4:AC19))/('Model Parameters'!J15*('Model Parameters'!D15+'Model Parameters'!E15+'Model Parameters'!F15+'Model Parameters'!G15)))*(10^6)</f>
        <v>9.4093172248458643</v>
      </c>
    </row>
    <row r="39" spans="2:5" x14ac:dyDescent="0.3">
      <c r="E39" s="1" t="s">
        <v>100</v>
      </c>
    </row>
  </sheetData>
  <mergeCells count="13">
    <mergeCell ref="AB2:A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3CFE-C6F5-4BBF-9B6A-5D7FE0DCF76D}">
  <sheetPr codeName="Sheet5"/>
  <dimension ref="A1:DS33"/>
  <sheetViews>
    <sheetView workbookViewId="0">
      <selection activeCell="Q13" sqref="Q13"/>
    </sheetView>
  </sheetViews>
  <sheetFormatPr defaultRowHeight="14.4" x14ac:dyDescent="0.3"/>
  <cols>
    <col min="1" max="1" width="1.44140625" style="1" customWidth="1"/>
    <col min="2" max="3" width="9.109375" style="1"/>
    <col min="4" max="4" width="9.5546875" style="1" bestFit="1" customWidth="1"/>
    <col min="5" max="5" width="9.109375" style="1" customWidth="1"/>
    <col min="6" max="6" width="9.5546875" style="1" bestFit="1" customWidth="1"/>
    <col min="7" max="7" width="9.109375" style="1"/>
    <col min="8" max="9" width="13.6640625" style="1" bestFit="1" customWidth="1"/>
    <col min="10" max="10" width="14.88671875" style="1" customWidth="1"/>
    <col min="11" max="11" width="11.88671875" style="1" bestFit="1" customWidth="1"/>
    <col min="12" max="12" width="12" style="1" bestFit="1" customWidth="1"/>
    <col min="13" max="14" width="11.88671875" style="1" bestFit="1" customWidth="1"/>
    <col min="15" max="15" width="12" style="1" bestFit="1" customWidth="1"/>
    <col min="16" max="16" width="9.88671875" style="1" customWidth="1"/>
    <col min="17" max="18" width="9.109375" style="1"/>
    <col min="19" max="19" width="12" style="1" bestFit="1" customWidth="1"/>
    <col min="20" max="119" width="9.109375" style="1"/>
  </cols>
  <sheetData>
    <row r="1" spans="2:123" ht="7.5" customHeight="1" thickBot="1" x14ac:dyDescent="0.35">
      <c r="DP1" s="1"/>
      <c r="DQ1" s="1"/>
      <c r="DR1" s="1"/>
      <c r="DS1" s="1"/>
    </row>
    <row r="2" spans="2:123" ht="15" thickBot="1" x14ac:dyDescent="0.35">
      <c r="B2" s="89" t="s">
        <v>56</v>
      </c>
      <c r="C2" s="90" t="s">
        <v>57</v>
      </c>
      <c r="D2" s="90" t="s">
        <v>73</v>
      </c>
      <c r="E2" s="90" t="s">
        <v>74</v>
      </c>
      <c r="F2" s="90" t="s">
        <v>75</v>
      </c>
      <c r="G2" s="90" t="s">
        <v>76</v>
      </c>
      <c r="H2" s="90" t="s">
        <v>77</v>
      </c>
      <c r="I2" s="90" t="s">
        <v>78</v>
      </c>
      <c r="J2" s="90" t="s">
        <v>72</v>
      </c>
      <c r="K2" s="91" t="s">
        <v>71</v>
      </c>
      <c r="L2" s="91" t="s">
        <v>99</v>
      </c>
      <c r="N2" s="116" t="s">
        <v>80</v>
      </c>
      <c r="O2" s="118"/>
      <c r="P2" s="118"/>
      <c r="Q2" s="117"/>
      <c r="DP2" s="1"/>
    </row>
    <row r="3" spans="2:123" x14ac:dyDescent="0.3">
      <c r="B3" s="46">
        <v>1</v>
      </c>
      <c r="C3" s="47">
        <v>5064.9999999995507</v>
      </c>
      <c r="D3" s="52">
        <v>8</v>
      </c>
      <c r="E3" s="52">
        <v>9</v>
      </c>
      <c r="F3" s="52">
        <v>0</v>
      </c>
      <c r="G3" s="47">
        <v>47</v>
      </c>
      <c r="H3" s="55">
        <f t="shared" ref="H3:H15" si="0">(F3*J3)/(($P$3/10)*(10^-6))</f>
        <v>0</v>
      </c>
      <c r="I3" s="55">
        <f t="shared" ref="I3:I15" si="1">(G3*J3)/(($P$3/10)*(10^-6))</f>
        <v>0.12756303223597212</v>
      </c>
      <c r="J3" s="57">
        <f t="shared" ref="J3:J15" si="2">($P$6)/(B3+12.5*(1+3.76))</f>
        <v>1.0856428275401883E-7</v>
      </c>
      <c r="K3" s="40">
        <v>2398.2302080999798</v>
      </c>
      <c r="L3" s="65">
        <f>'Model Parameters'!J3*('Model Parameters'!D3+'Model Parameters'!E3+'Model Parameters'!F3+'Model Parameters'!G3)</f>
        <v>6.9481140962572048E-6</v>
      </c>
      <c r="N3" s="121" t="s">
        <v>81</v>
      </c>
      <c r="O3" s="122"/>
      <c r="P3" s="86">
        <v>400</v>
      </c>
      <c r="Q3" s="85" t="s">
        <v>82</v>
      </c>
      <c r="DP3" s="1"/>
      <c r="DQ3" s="1"/>
    </row>
    <row r="4" spans="2:123" x14ac:dyDescent="0.3">
      <c r="B4" s="48">
        <v>0.99</v>
      </c>
      <c r="C4" s="49">
        <v>5014.3500000429513</v>
      </c>
      <c r="D4" s="53">
        <v>7.92</v>
      </c>
      <c r="E4" s="53">
        <v>8.91</v>
      </c>
      <c r="F4" s="53">
        <v>0.12500000000000011</v>
      </c>
      <c r="G4" s="49">
        <v>47</v>
      </c>
      <c r="H4" s="100">
        <f t="shared" si="0"/>
        <v>3.3931946946903134E-4</v>
      </c>
      <c r="I4" s="100">
        <f t="shared" si="1"/>
        <v>0.12758412052035567</v>
      </c>
      <c r="J4" s="58">
        <f t="shared" si="2"/>
        <v>1.0858223023008992E-7</v>
      </c>
      <c r="K4" s="41">
        <v>2382.5242021712274</v>
      </c>
      <c r="L4" s="67">
        <f>'Model Parameters'!J4*('Model Parameters'!D4+'Model Parameters'!E4+'Model Parameters'!F4+'Model Parameters'!G4)</f>
        <v>6.9443765343654004E-6</v>
      </c>
      <c r="N4" s="123" t="s">
        <v>84</v>
      </c>
      <c r="O4" s="124"/>
      <c r="P4" s="87">
        <v>0.4</v>
      </c>
      <c r="Q4" s="83" t="s">
        <v>95</v>
      </c>
      <c r="DP4" s="1"/>
      <c r="DQ4" s="1"/>
    </row>
    <row r="5" spans="2:123" x14ac:dyDescent="0.3">
      <c r="B5" s="48">
        <v>0.98</v>
      </c>
      <c r="C5" s="49">
        <v>4963.7000001494234</v>
      </c>
      <c r="D5" s="53">
        <v>7.84</v>
      </c>
      <c r="E5" s="53">
        <v>8.82</v>
      </c>
      <c r="F5" s="53">
        <v>0.25000000000000022</v>
      </c>
      <c r="G5" s="49">
        <v>47</v>
      </c>
      <c r="H5" s="100">
        <f t="shared" si="0"/>
        <v>6.7875114775733155E-4</v>
      </c>
      <c r="I5" s="100">
        <f t="shared" si="1"/>
        <v>0.12760521577837822</v>
      </c>
      <c r="J5" s="58">
        <f t="shared" si="2"/>
        <v>1.0860018364117294E-7</v>
      </c>
      <c r="K5" s="41">
        <v>2366.7551968371963</v>
      </c>
      <c r="L5" s="67">
        <f>'Model Parameters'!J5*('Model Parameters'!D5+'Model Parameters'!E5+'Model Parameters'!F5+'Model Parameters'!G5)</f>
        <v>6.9406377365073623E-6</v>
      </c>
      <c r="N5" s="123" t="s">
        <v>86</v>
      </c>
      <c r="O5" s="124"/>
      <c r="P5" s="87">
        <v>293</v>
      </c>
      <c r="Q5" s="83" t="s">
        <v>87</v>
      </c>
      <c r="DP5" s="1"/>
      <c r="DQ5" s="1"/>
    </row>
    <row r="6" spans="2:123" x14ac:dyDescent="0.3">
      <c r="B6" s="48">
        <v>0.97</v>
      </c>
      <c r="C6" s="49">
        <v>4913.0500003061134</v>
      </c>
      <c r="D6" s="53">
        <v>7.76</v>
      </c>
      <c r="E6" s="53">
        <v>8.73</v>
      </c>
      <c r="F6" s="53">
        <v>0.37500000000000033</v>
      </c>
      <c r="G6" s="49">
        <v>47</v>
      </c>
      <c r="H6" s="100">
        <f t="shared" si="0"/>
        <v>1.0182950905332415E-3</v>
      </c>
      <c r="I6" s="100">
        <f t="shared" si="1"/>
        <v>0.1276263180134995</v>
      </c>
      <c r="J6" s="58">
        <f t="shared" si="2"/>
        <v>1.0861814299021233E-7</v>
      </c>
      <c r="K6" s="41">
        <v>2350.9212086068055</v>
      </c>
      <c r="L6" s="67">
        <f>'Model Parameters'!J6*('Model Parameters'!D6+'Model Parameters'!E6+'Model Parameters'!F6+'Model Parameters'!G6)</f>
        <v>6.9368977020699107E-6</v>
      </c>
      <c r="N6" s="123" t="s">
        <v>83</v>
      </c>
      <c r="O6" s="124"/>
      <c r="P6" s="56">
        <f>(((P3*P4)*(10^5))*(10^-6))/(8314*P5)</f>
        <v>6.5681391066181393E-6</v>
      </c>
      <c r="Q6" s="83" t="s">
        <v>85</v>
      </c>
      <c r="DP6" s="1"/>
      <c r="DQ6" s="1"/>
    </row>
    <row r="7" spans="2:123" ht="15" thickBot="1" x14ac:dyDescent="0.35">
      <c r="B7" s="48">
        <v>0.96</v>
      </c>
      <c r="C7" s="49">
        <v>4862.4000005007711</v>
      </c>
      <c r="D7" s="53">
        <v>7.68</v>
      </c>
      <c r="E7" s="53">
        <v>8.64</v>
      </c>
      <c r="F7" s="53">
        <v>0.50000000000000044</v>
      </c>
      <c r="G7" s="49">
        <v>47</v>
      </c>
      <c r="H7" s="100">
        <f t="shared" si="0"/>
        <v>1.3579513535019322E-3</v>
      </c>
      <c r="I7" s="100">
        <f t="shared" si="1"/>
        <v>0.12764742722918151</v>
      </c>
      <c r="J7" s="58">
        <f t="shared" si="2"/>
        <v>1.0863610828015447E-7</v>
      </c>
      <c r="K7" s="41">
        <v>2335.0202313663858</v>
      </c>
      <c r="L7" s="67">
        <f>'Model Parameters'!J7*('Model Parameters'!D7+'Model Parameters'!E7+'Model Parameters'!F7+'Model Parameters'!G7)</f>
        <v>6.9331564304394581E-6</v>
      </c>
      <c r="N7" s="125" t="s">
        <v>96</v>
      </c>
      <c r="O7" s="126"/>
      <c r="P7" s="94">
        <f>'EGR - Zeldovich Model'!D2</f>
        <v>5</v>
      </c>
      <c r="Q7" s="84" t="s">
        <v>95</v>
      </c>
      <c r="DP7" s="1"/>
      <c r="DQ7" s="1"/>
    </row>
    <row r="8" spans="2:123" x14ac:dyDescent="0.3">
      <c r="B8" s="48">
        <v>0.95</v>
      </c>
      <c r="C8" s="49">
        <v>4811.7500007215222</v>
      </c>
      <c r="D8" s="53">
        <v>7.6</v>
      </c>
      <c r="E8" s="53">
        <v>8.5499999999999989</v>
      </c>
      <c r="F8" s="53">
        <v>0.62500000000000056</v>
      </c>
      <c r="G8" s="49">
        <v>47</v>
      </c>
      <c r="H8" s="100">
        <f t="shared" si="0"/>
        <v>1.6977199924054346E-3</v>
      </c>
      <c r="I8" s="100">
        <f t="shared" si="1"/>
        <v>0.12766854342888856</v>
      </c>
      <c r="J8" s="58">
        <f t="shared" si="2"/>
        <v>1.0865407951394771E-7</v>
      </c>
      <c r="K8" s="41">
        <v>2319.0502390264537</v>
      </c>
      <c r="L8" s="67">
        <f>'Model Parameters'!J8*('Model Parameters'!D8+'Model Parameters'!E8+'Model Parameters'!F8+'Model Parameters'!G8)</f>
        <v>6.9294139210020152E-6</v>
      </c>
      <c r="DP8" s="1"/>
    </row>
    <row r="9" spans="2:123" x14ac:dyDescent="0.3">
      <c r="B9" s="48">
        <v>0.9</v>
      </c>
      <c r="C9" s="49">
        <v>4558.5005153285101</v>
      </c>
      <c r="D9" s="53">
        <v>7.2</v>
      </c>
      <c r="E9" s="53">
        <v>8.1</v>
      </c>
      <c r="F9" s="53">
        <v>1.2499999999999998</v>
      </c>
      <c r="G9" s="49">
        <v>47</v>
      </c>
      <c r="H9" s="100">
        <f t="shared" si="0"/>
        <v>3.3982507795002788E-3</v>
      </c>
      <c r="I9" s="100">
        <f t="shared" si="1"/>
        <v>0.12777422930921051</v>
      </c>
      <c r="J9" s="58">
        <f t="shared" si="2"/>
        <v>1.0874402494400893E-7</v>
      </c>
      <c r="K9" s="41">
        <v>2238.0932954705418</v>
      </c>
      <c r="L9" s="67">
        <f>'Model Parameters'!J9*('Model Parameters'!D9+'Model Parameters'!E9+'Model Parameters'!F9+'Model Parameters'!G9)</f>
        <v>6.9106827851917677E-6</v>
      </c>
      <c r="DP9" s="1"/>
    </row>
    <row r="10" spans="2:123" x14ac:dyDescent="0.3">
      <c r="B10" s="48">
        <v>0.85</v>
      </c>
      <c r="C10" s="49">
        <v>4305.2500000126765</v>
      </c>
      <c r="D10" s="53">
        <v>6.8</v>
      </c>
      <c r="E10" s="53">
        <v>7.6499999999999995</v>
      </c>
      <c r="F10" s="53">
        <v>1.8750000000000002</v>
      </c>
      <c r="G10" s="49">
        <v>47</v>
      </c>
      <c r="H10" s="100">
        <f t="shared" si="0"/>
        <v>5.1015993475182321E-3</v>
      </c>
      <c r="I10" s="100">
        <f t="shared" si="1"/>
        <v>0.12788009031112368</v>
      </c>
      <c r="J10" s="58">
        <f t="shared" si="2"/>
        <v>1.0883411941372227E-7</v>
      </c>
      <c r="K10" s="41">
        <v>2155.1004689780757</v>
      </c>
      <c r="L10" s="67">
        <f>'Model Parameters'!J10*('Model Parameters'!D10+'Model Parameters'!E10+'Model Parameters'!F10+'Model Parameters'!G10)</f>
        <v>6.891920611873963E-6</v>
      </c>
      <c r="O10" s="103"/>
      <c r="DP10" s="1"/>
    </row>
    <row r="11" spans="2:123" x14ac:dyDescent="0.3">
      <c r="B11" s="48">
        <v>0.8</v>
      </c>
      <c r="C11" s="49">
        <v>4052.0000000400069</v>
      </c>
      <c r="D11" s="53">
        <v>6.4</v>
      </c>
      <c r="E11" s="53">
        <v>7.2</v>
      </c>
      <c r="F11" s="53">
        <v>2.4999999999999996</v>
      </c>
      <c r="G11" s="49">
        <v>47</v>
      </c>
      <c r="H11" s="100">
        <f t="shared" si="0"/>
        <v>6.8077727058645718E-3</v>
      </c>
      <c r="I11" s="100">
        <f t="shared" si="1"/>
        <v>0.12798612687025399</v>
      </c>
      <c r="J11" s="58">
        <f t="shared" si="2"/>
        <v>1.0892436329383316E-7</v>
      </c>
      <c r="K11" s="41">
        <v>2069.8164704743467</v>
      </c>
      <c r="L11" s="67">
        <f>'Model Parameters'!J11*('Model Parameters'!D11+'Model Parameters'!E11+'Model Parameters'!F11+'Model Parameters'!G11)</f>
        <v>6.8731273238408721E-6</v>
      </c>
      <c r="N11" s="45"/>
      <c r="DP11" s="1"/>
    </row>
    <row r="12" spans="2:123" x14ac:dyDescent="0.3">
      <c r="B12" s="48">
        <v>0.75</v>
      </c>
      <c r="C12" s="49">
        <v>3798.750000082774</v>
      </c>
      <c r="D12" s="53">
        <v>6</v>
      </c>
      <c r="E12" s="53">
        <v>6.75</v>
      </c>
      <c r="F12" s="53">
        <v>3.125</v>
      </c>
      <c r="G12" s="49">
        <v>47</v>
      </c>
      <c r="H12" s="100">
        <f t="shared" si="0"/>
        <v>8.5167778872123189E-3</v>
      </c>
      <c r="I12" s="100">
        <f t="shared" si="1"/>
        <v>0.12809233942367326</v>
      </c>
      <c r="J12" s="58">
        <f t="shared" si="2"/>
        <v>1.0901475695631767E-7</v>
      </c>
      <c r="K12" s="41">
        <v>1982.0025489807647</v>
      </c>
      <c r="L12" s="67">
        <f>'Model Parameters'!J12*('Model Parameters'!D12+'Model Parameters'!E12+'Model Parameters'!F12+'Model Parameters'!G12)</f>
        <v>6.8543028436284739E-6</v>
      </c>
      <c r="DP12" s="1"/>
    </row>
    <row r="13" spans="2:123" x14ac:dyDescent="0.3">
      <c r="B13" s="48">
        <v>0.7</v>
      </c>
      <c r="C13" s="49">
        <v>3545.5000001224485</v>
      </c>
      <c r="D13" s="53">
        <v>5.6</v>
      </c>
      <c r="E13" s="53">
        <v>6.3</v>
      </c>
      <c r="F13" s="53">
        <v>3.7500000000000004</v>
      </c>
      <c r="G13" s="49">
        <v>47</v>
      </c>
      <c r="H13" s="100">
        <f t="shared" si="0"/>
        <v>1.0228621947598849E-2</v>
      </c>
      <c r="I13" s="100">
        <f t="shared" si="1"/>
        <v>0.12819872840990557</v>
      </c>
      <c r="J13" s="58">
        <f t="shared" si="2"/>
        <v>1.091053007743877E-7</v>
      </c>
      <c r="K13" s="41">
        <v>1891.45734168945</v>
      </c>
      <c r="L13" s="67">
        <f>'Model Parameters'!J13*('Model Parameters'!D13+'Model Parameters'!E13+'Model Parameters'!F13+'Model Parameters'!G13)</f>
        <v>6.8354470935153893E-6</v>
      </c>
      <c r="DP13" s="1"/>
    </row>
    <row r="14" spans="2:123" x14ac:dyDescent="0.3">
      <c r="B14" s="48">
        <v>0.65</v>
      </c>
      <c r="C14" s="49">
        <v>3292.2500001301364</v>
      </c>
      <c r="D14" s="53">
        <v>5.2</v>
      </c>
      <c r="E14" s="53">
        <v>5.8500000000000005</v>
      </c>
      <c r="F14" s="53">
        <v>4.375</v>
      </c>
      <c r="G14" s="49">
        <v>47</v>
      </c>
      <c r="H14" s="100">
        <f t="shared" si="0"/>
        <v>1.1943311966523011E-2</v>
      </c>
      <c r="I14" s="100">
        <f t="shared" si="1"/>
        <v>0.12830529426893292</v>
      </c>
      <c r="J14" s="58">
        <f t="shared" si="2"/>
        <v>1.0919599512249608E-7</v>
      </c>
      <c r="K14" s="41">
        <v>1798.0415391063534</v>
      </c>
      <c r="L14" s="67">
        <f>'Model Parameters'!J14*('Model Parameters'!D14+'Model Parameters'!E14+'Model Parameters'!F14+'Model Parameters'!G14)</f>
        <v>6.8165599955218171E-6</v>
      </c>
      <c r="DP14" s="1"/>
    </row>
    <row r="15" spans="2:123" ht="15" thickBot="1" x14ac:dyDescent="0.35">
      <c r="B15" s="50">
        <v>0.6</v>
      </c>
      <c r="C15" s="51">
        <v>3039.0000000935765</v>
      </c>
      <c r="D15" s="54">
        <v>4.8</v>
      </c>
      <c r="E15" s="54">
        <v>5.3999999999999995</v>
      </c>
      <c r="F15" s="54">
        <v>5</v>
      </c>
      <c r="G15" s="51">
        <v>47</v>
      </c>
      <c r="H15" s="101">
        <f t="shared" si="0"/>
        <v>1.366085504704272E-2</v>
      </c>
      <c r="I15" s="101">
        <f t="shared" si="1"/>
        <v>0.12841203744220156</v>
      </c>
      <c r="J15" s="59">
        <f t="shared" si="2"/>
        <v>1.0928684037634175E-7</v>
      </c>
      <c r="K15" s="11">
        <v>1701.7054113519355</v>
      </c>
      <c r="L15" s="68">
        <f>'Model Parameters'!J15*('Model Parameters'!D15+'Model Parameters'!E15+'Model Parameters'!F15+'Model Parameters'!G15)</f>
        <v>6.7976414714084572E-6</v>
      </c>
      <c r="DP15" s="1"/>
    </row>
    <row r="17" spans="2:17" ht="15" thickBot="1" x14ac:dyDescent="0.35"/>
    <row r="18" spans="2:17" ht="16.2" thickBot="1" x14ac:dyDescent="0.35">
      <c r="B18" s="119" t="s">
        <v>96</v>
      </c>
      <c r="C18" s="120"/>
      <c r="D18" s="120"/>
      <c r="E18" s="120"/>
      <c r="F18" s="120"/>
      <c r="G18" s="120"/>
      <c r="H18" s="120"/>
      <c r="I18" s="120"/>
      <c r="J18" s="120"/>
      <c r="K18" s="113">
        <v>5</v>
      </c>
      <c r="L18" s="113">
        <v>10</v>
      </c>
      <c r="M18" s="113">
        <v>15</v>
      </c>
      <c r="N18" s="113">
        <v>20</v>
      </c>
    </row>
    <row r="19" spans="2:17" ht="15" thickBot="1" x14ac:dyDescent="0.35">
      <c r="B19" s="89" t="s">
        <v>56</v>
      </c>
      <c r="C19" s="90" t="s">
        <v>57</v>
      </c>
      <c r="D19" s="90" t="s">
        <v>73</v>
      </c>
      <c r="E19" s="90" t="s">
        <v>74</v>
      </c>
      <c r="F19" s="90" t="s">
        <v>75</v>
      </c>
      <c r="G19" s="90" t="s">
        <v>76</v>
      </c>
      <c r="H19" s="90" t="s">
        <v>77</v>
      </c>
      <c r="I19" s="90" t="s">
        <v>78</v>
      </c>
      <c r="J19" s="106" t="s">
        <v>72</v>
      </c>
      <c r="K19" s="61" t="s">
        <v>71</v>
      </c>
      <c r="L19" s="61" t="s">
        <v>71</v>
      </c>
      <c r="M19" s="61" t="s">
        <v>71</v>
      </c>
      <c r="N19" s="61" t="s">
        <v>71</v>
      </c>
      <c r="O19" s="91" t="s">
        <v>99</v>
      </c>
    </row>
    <row r="20" spans="2:17" x14ac:dyDescent="0.3">
      <c r="B20" s="46">
        <v>1</v>
      </c>
      <c r="C20" s="47">
        <v>5064.9999999995507</v>
      </c>
      <c r="D20" s="52">
        <f t="shared" ref="D20:G32" si="3">D3*(($P$7/100)+1)</f>
        <v>8.4</v>
      </c>
      <c r="E20" s="52">
        <f t="shared" si="3"/>
        <v>9.4500000000000011</v>
      </c>
      <c r="F20" s="52">
        <f t="shared" si="3"/>
        <v>0</v>
      </c>
      <c r="G20" s="47">
        <f t="shared" si="3"/>
        <v>49.35</v>
      </c>
      <c r="H20" s="55">
        <f t="shared" ref="H20:H32" si="4">(F20*J20)/(($P$3/10)*(10^-6))</f>
        <v>0</v>
      </c>
      <c r="I20" s="55">
        <f t="shared" ref="I20:I32" si="5">(G20*J20)/(($P$3/10)*(10^-6))</f>
        <v>0.13394118384777073</v>
      </c>
      <c r="J20" s="107">
        <f t="shared" ref="J20:J32" si="6">($P$6)/(B20+12.5*(1+3.76))</f>
        <v>1.0856428275401883E-7</v>
      </c>
      <c r="K20" s="110">
        <f>Calculator!AL56</f>
        <v>2308.4905355532892</v>
      </c>
      <c r="L20" s="110">
        <f>Calculator!AM56</f>
        <v>2226.6299323258481</v>
      </c>
      <c r="M20" s="110">
        <f>Calculator!AN56</f>
        <v>2151.4592830592296</v>
      </c>
      <c r="N20" s="110">
        <f>Calculator!AO56</f>
        <v>2082.0642132720523</v>
      </c>
      <c r="O20" s="65">
        <f>'Model Parameters'!J20*('Model Parameters'!D20+'Model Parameters'!E20+'Model Parameters'!F20+'Model Parameters'!G20)</f>
        <v>7.2955198010700657E-6</v>
      </c>
      <c r="Q20" s="45"/>
    </row>
    <row r="21" spans="2:17" x14ac:dyDescent="0.3">
      <c r="B21" s="48">
        <v>0.99</v>
      </c>
      <c r="C21" s="49">
        <v>5014.3500000429513</v>
      </c>
      <c r="D21" s="53">
        <f t="shared" si="3"/>
        <v>8.3160000000000007</v>
      </c>
      <c r="E21" s="53">
        <f t="shared" si="3"/>
        <v>9.355500000000001</v>
      </c>
      <c r="F21" s="53">
        <f t="shared" si="3"/>
        <v>0.13125000000000012</v>
      </c>
      <c r="G21" s="49">
        <f t="shared" si="3"/>
        <v>49.35</v>
      </c>
      <c r="H21" s="100">
        <f t="shared" si="4"/>
        <v>3.562854429424829E-4</v>
      </c>
      <c r="I21" s="100">
        <f t="shared" si="5"/>
        <v>0.13396332654637344</v>
      </c>
      <c r="J21" s="108">
        <f t="shared" si="6"/>
        <v>1.0858223023008992E-7</v>
      </c>
      <c r="K21" s="111">
        <f>Calculator!AL57</f>
        <v>2293.4772400723382</v>
      </c>
      <c r="L21" s="111">
        <f>Calculator!AM57</f>
        <v>2212.2078001853924</v>
      </c>
      <c r="M21" s="111">
        <f>Calculator!AN57</f>
        <v>2137.5544151838349</v>
      </c>
      <c r="N21" s="111">
        <f>Calculator!AO57</f>
        <v>2068.6214490133029</v>
      </c>
      <c r="O21" s="67">
        <f>'Model Parameters'!J21*('Model Parameters'!D21+'Model Parameters'!E21+'Model Parameters'!F21+'Model Parameters'!G21)</f>
        <v>7.291595361083671E-6</v>
      </c>
      <c r="Q21" s="45"/>
    </row>
    <row r="22" spans="2:17" x14ac:dyDescent="0.3">
      <c r="B22" s="48">
        <v>0.98</v>
      </c>
      <c r="C22" s="49">
        <v>4963.7000001494234</v>
      </c>
      <c r="D22" s="53">
        <f t="shared" si="3"/>
        <v>8.2319999999999993</v>
      </c>
      <c r="E22" s="53">
        <f t="shared" si="3"/>
        <v>9.261000000000001</v>
      </c>
      <c r="F22" s="53">
        <f t="shared" si="3"/>
        <v>0.26250000000000023</v>
      </c>
      <c r="G22" s="49">
        <f t="shared" si="3"/>
        <v>49.35</v>
      </c>
      <c r="H22" s="100">
        <f t="shared" si="4"/>
        <v>7.1268870514519804E-4</v>
      </c>
      <c r="I22" s="100">
        <f t="shared" si="5"/>
        <v>0.13398547656729715</v>
      </c>
      <c r="J22" s="108">
        <f t="shared" si="6"/>
        <v>1.0860018364117294E-7</v>
      </c>
      <c r="K22" s="111">
        <f>Calculator!AL58</f>
        <v>2278.3952784916614</v>
      </c>
      <c r="L22" s="111">
        <f>Calculator!AM58</f>
        <v>2197.7144011888499</v>
      </c>
      <c r="M22" s="111">
        <f>Calculator!AN58</f>
        <v>2123.577268570411</v>
      </c>
      <c r="N22" s="111">
        <f>Calculator!AO58</f>
        <v>2055.1068051989346</v>
      </c>
      <c r="O22" s="67">
        <f>'Model Parameters'!J22*('Model Parameters'!D22+'Model Parameters'!E22+'Model Parameters'!F22+'Model Parameters'!G22)</f>
        <v>7.2876696233327316E-6</v>
      </c>
      <c r="Q22" s="45"/>
    </row>
    <row r="23" spans="2:17" x14ac:dyDescent="0.3">
      <c r="B23" s="48">
        <v>0.97</v>
      </c>
      <c r="C23" s="49">
        <v>4913.0500003061134</v>
      </c>
      <c r="D23" s="53">
        <f t="shared" si="3"/>
        <v>8.1479999999999997</v>
      </c>
      <c r="E23" s="53">
        <f t="shared" si="3"/>
        <v>9.166500000000001</v>
      </c>
      <c r="F23" s="53">
        <f t="shared" si="3"/>
        <v>0.39375000000000038</v>
      </c>
      <c r="G23" s="49">
        <f t="shared" si="3"/>
        <v>49.35</v>
      </c>
      <c r="H23" s="100">
        <f t="shared" si="4"/>
        <v>1.0692098450599036E-3</v>
      </c>
      <c r="I23" s="100">
        <f t="shared" si="5"/>
        <v>0.13400763391417447</v>
      </c>
      <c r="J23" s="108">
        <f t="shared" si="6"/>
        <v>1.0861814299021233E-7</v>
      </c>
      <c r="K23" s="111">
        <f>Calculator!AL59</f>
        <v>2263.2432301311815</v>
      </c>
      <c r="L23" s="111">
        <f>Calculator!AM59</f>
        <v>2183.1482837029494</v>
      </c>
      <c r="M23" s="111">
        <f>Calculator!AN59</f>
        <v>2109.5266435026861</v>
      </c>
      <c r="N23" s="111">
        <f>Calculator!AO59</f>
        <v>2041.5193173188566</v>
      </c>
      <c r="O23" s="67">
        <f>'Model Parameters'!J23*('Model Parameters'!D23+'Model Parameters'!E23+'Model Parameters'!F23+'Model Parameters'!G23)</f>
        <v>7.2837425871734061E-6</v>
      </c>
      <c r="Q23" s="45"/>
    </row>
    <row r="24" spans="2:17" x14ac:dyDescent="0.3">
      <c r="B24" s="48">
        <v>0.96</v>
      </c>
      <c r="C24" s="49">
        <v>4862.4000005007711</v>
      </c>
      <c r="D24" s="53">
        <f t="shared" si="3"/>
        <v>8.0640000000000001</v>
      </c>
      <c r="E24" s="53">
        <f t="shared" si="3"/>
        <v>9.072000000000001</v>
      </c>
      <c r="F24" s="53">
        <f t="shared" si="3"/>
        <v>0.52500000000000047</v>
      </c>
      <c r="G24" s="49">
        <f t="shared" si="3"/>
        <v>49.35</v>
      </c>
      <c r="H24" s="100">
        <f t="shared" si="4"/>
        <v>1.4258489211770287E-3</v>
      </c>
      <c r="I24" s="100">
        <f t="shared" si="5"/>
        <v>0.1340297985906406</v>
      </c>
      <c r="J24" s="108">
        <f t="shared" si="6"/>
        <v>1.0863610828015447E-7</v>
      </c>
      <c r="K24" s="111">
        <f>Calculator!AL60</f>
        <v>2248.0193700510395</v>
      </c>
      <c r="L24" s="111">
        <f>Calculator!AM60</f>
        <v>2168.5079981366657</v>
      </c>
      <c r="M24" s="111">
        <f>Calculator!AN60</f>
        <v>2095.4013498690556</v>
      </c>
      <c r="N24" s="111">
        <f>Calculator!AO60</f>
        <v>2027.8580341786089</v>
      </c>
      <c r="O24" s="67">
        <f>'Model Parameters'!J24*('Model Parameters'!D24+'Model Parameters'!E24+'Model Parameters'!F24+'Model Parameters'!G24)</f>
        <v>7.2798142519614318E-6</v>
      </c>
      <c r="Q24" s="45"/>
    </row>
    <row r="25" spans="2:17" x14ac:dyDescent="0.3">
      <c r="B25" s="48">
        <v>0.95</v>
      </c>
      <c r="C25" s="49">
        <v>4811.7500007215222</v>
      </c>
      <c r="D25" s="53">
        <f t="shared" si="3"/>
        <v>7.9799999999999995</v>
      </c>
      <c r="E25" s="53">
        <f t="shared" si="3"/>
        <v>8.9774999999999991</v>
      </c>
      <c r="F25" s="53">
        <f t="shared" si="3"/>
        <v>0.65625000000000067</v>
      </c>
      <c r="G25" s="49">
        <f t="shared" si="3"/>
        <v>49.35</v>
      </c>
      <c r="H25" s="100">
        <f t="shared" si="4"/>
        <v>1.7826059920257064E-3</v>
      </c>
      <c r="I25" s="100">
        <f t="shared" si="5"/>
        <v>0.134051970600333</v>
      </c>
      <c r="J25" s="108">
        <f t="shared" si="6"/>
        <v>1.0865407951394771E-7</v>
      </c>
      <c r="K25" s="111">
        <f>Calculator!AL61</f>
        <v>2232.7219683238327</v>
      </c>
      <c r="L25" s="111">
        <f>Calculator!AM61</f>
        <v>2153.7921011630474</v>
      </c>
      <c r="M25" s="111">
        <f>Calculator!AN61</f>
        <v>2081.2002125314684</v>
      </c>
      <c r="N25" s="111">
        <f>Calculator!AO61</f>
        <v>2014.1220260765235</v>
      </c>
      <c r="O25" s="67">
        <f>'Model Parameters'!J25*('Model Parameters'!D25+'Model Parameters'!E25+'Model Parameters'!F25+'Model Parameters'!G25)</f>
        <v>7.2758846170521159E-6</v>
      </c>
      <c r="Q25" s="45"/>
    </row>
    <row r="26" spans="2:17" x14ac:dyDescent="0.3">
      <c r="B26" s="48">
        <v>0.9</v>
      </c>
      <c r="C26" s="49">
        <v>4558.5005153285101</v>
      </c>
      <c r="D26" s="53">
        <f t="shared" si="3"/>
        <v>7.5600000000000005</v>
      </c>
      <c r="E26" s="53">
        <f t="shared" si="3"/>
        <v>8.5050000000000008</v>
      </c>
      <c r="F26" s="53">
        <f t="shared" si="3"/>
        <v>1.3124999999999998</v>
      </c>
      <c r="G26" s="49">
        <f t="shared" si="3"/>
        <v>49.35</v>
      </c>
      <c r="H26" s="100">
        <f t="shared" si="4"/>
        <v>3.5681633184752931E-3</v>
      </c>
      <c r="I26" s="100">
        <f t="shared" si="5"/>
        <v>0.13416294077467103</v>
      </c>
      <c r="J26" s="108">
        <f t="shared" si="6"/>
        <v>1.0874402494400893E-7</v>
      </c>
      <c r="K26" s="111">
        <f>Calculator!AL62</f>
        <v>2155.0712869112008</v>
      </c>
      <c r="L26" s="111">
        <f>Calculator!AM62</f>
        <v>2079.0287164639853</v>
      </c>
      <c r="M26" s="111">
        <f>Calculator!AN62</f>
        <v>2009.0171304299527</v>
      </c>
      <c r="N26" s="111">
        <f>Calculator!AO62</f>
        <v>1944.2903968209841</v>
      </c>
      <c r="O26" s="67">
        <f>'Model Parameters'!J26*('Model Parameters'!D26+'Model Parameters'!E26+'Model Parameters'!F26+'Model Parameters'!G26)</f>
        <v>7.2562169244513568E-6</v>
      </c>
      <c r="Q26" s="45"/>
    </row>
    <row r="27" spans="2:17" x14ac:dyDescent="0.3">
      <c r="B27" s="48">
        <v>0.85</v>
      </c>
      <c r="C27" s="49">
        <v>4305.2500000126765</v>
      </c>
      <c r="D27" s="53">
        <f t="shared" si="3"/>
        <v>7.14</v>
      </c>
      <c r="E27" s="53">
        <f t="shared" si="3"/>
        <v>8.0325000000000006</v>
      </c>
      <c r="F27" s="53">
        <f t="shared" si="3"/>
        <v>1.9687500000000002</v>
      </c>
      <c r="G27" s="49">
        <f t="shared" si="3"/>
        <v>49.35</v>
      </c>
      <c r="H27" s="100">
        <f t="shared" si="4"/>
        <v>5.3566793148941442E-3</v>
      </c>
      <c r="I27" s="100">
        <f t="shared" si="5"/>
        <v>0.13427409482667987</v>
      </c>
      <c r="J27" s="108">
        <f t="shared" si="6"/>
        <v>1.0883411941372227E-7</v>
      </c>
      <c r="K27" s="111">
        <f>Calculator!AL63</f>
        <v>2075.3248840354258</v>
      </c>
      <c r="L27" s="111">
        <f>Calculator!AM63</f>
        <v>2002.1673150778579</v>
      </c>
      <c r="M27" s="111">
        <f>Calculator!AN63</f>
        <v>1934.775300447187</v>
      </c>
      <c r="N27" s="111">
        <f>Calculator!AO63</f>
        <v>1872.4681847638058</v>
      </c>
      <c r="O27" s="67">
        <f>'Model Parameters'!J27*('Model Parameters'!D27+'Model Parameters'!E27+'Model Parameters'!F27+'Model Parameters'!G27)</f>
        <v>7.2365166424676622E-6</v>
      </c>
      <c r="Q27" s="45"/>
    </row>
    <row r="28" spans="2:17" x14ac:dyDescent="0.3">
      <c r="B28" s="48">
        <v>0.8</v>
      </c>
      <c r="C28" s="49">
        <v>4052.0000000400069</v>
      </c>
      <c r="D28" s="53">
        <f t="shared" si="3"/>
        <v>6.7200000000000006</v>
      </c>
      <c r="E28" s="53">
        <f t="shared" si="3"/>
        <v>7.5600000000000005</v>
      </c>
      <c r="F28" s="53">
        <f t="shared" si="3"/>
        <v>2.6249999999999996</v>
      </c>
      <c r="G28" s="49">
        <f t="shared" si="3"/>
        <v>49.35</v>
      </c>
      <c r="H28" s="100">
        <f t="shared" si="4"/>
        <v>7.1481613411578E-3</v>
      </c>
      <c r="I28" s="100">
        <f t="shared" si="5"/>
        <v>0.13438543321376667</v>
      </c>
      <c r="J28" s="108">
        <f t="shared" si="6"/>
        <v>1.0892436329383316E-7</v>
      </c>
      <c r="K28" s="111">
        <f>Calculator!AL64</f>
        <v>1993.2804443008172</v>
      </c>
      <c r="L28" s="111">
        <f>Calculator!AM64</f>
        <v>1923.0537796501769</v>
      </c>
      <c r="M28" s="111">
        <f>Calculator!AN64</f>
        <v>1858.3629786283527</v>
      </c>
      <c r="N28" s="111">
        <f>Calculator!AO64</f>
        <v>1798.5799474385692</v>
      </c>
      <c r="O28" s="67">
        <f>'Model Parameters'!J28*('Model Parameters'!D28+'Model Parameters'!E28+'Model Parameters'!F28+'Model Parameters'!G28)</f>
        <v>7.2167836900329157E-6</v>
      </c>
      <c r="Q28" s="45"/>
    </row>
    <row r="29" spans="2:17" x14ac:dyDescent="0.3">
      <c r="B29" s="48">
        <v>0.75</v>
      </c>
      <c r="C29" s="49">
        <v>3798.750000082774</v>
      </c>
      <c r="D29" s="53">
        <f t="shared" si="3"/>
        <v>6.3000000000000007</v>
      </c>
      <c r="E29" s="53">
        <f t="shared" si="3"/>
        <v>7.0875000000000004</v>
      </c>
      <c r="F29" s="53">
        <f t="shared" si="3"/>
        <v>3.28125</v>
      </c>
      <c r="G29" s="49">
        <f t="shared" si="3"/>
        <v>49.35</v>
      </c>
      <c r="H29" s="100">
        <f t="shared" si="4"/>
        <v>8.9426167815729353E-3</v>
      </c>
      <c r="I29" s="100">
        <f t="shared" si="5"/>
        <v>0.13449695639485695</v>
      </c>
      <c r="J29" s="108">
        <f t="shared" si="6"/>
        <v>1.0901475695631767E-7</v>
      </c>
      <c r="K29" s="111">
        <f>Calculator!AL65</f>
        <v>1908.7616414510971</v>
      </c>
      <c r="L29" s="111">
        <f>Calculator!AM65</f>
        <v>1841.5656840758688</v>
      </c>
      <c r="M29" s="111">
        <f>Calculator!AN65</f>
        <v>1779.7031108788158</v>
      </c>
      <c r="N29" s="111">
        <f>Calculator!AO65</f>
        <v>1722.585575228471</v>
      </c>
      <c r="O29" s="67">
        <f>'Model Parameters'!J29*('Model Parameters'!D29+'Model Parameters'!E29+'Model Parameters'!F29+'Model Parameters'!G29)</f>
        <v>7.1970179858098984E-6</v>
      </c>
      <c r="Q29" s="45"/>
    </row>
    <row r="30" spans="2:17" x14ac:dyDescent="0.3">
      <c r="B30" s="48">
        <v>0.7</v>
      </c>
      <c r="C30" s="49">
        <v>3545.5000001224485</v>
      </c>
      <c r="D30" s="53">
        <f t="shared" si="3"/>
        <v>5.88</v>
      </c>
      <c r="E30" s="53">
        <f t="shared" si="3"/>
        <v>6.6150000000000002</v>
      </c>
      <c r="F30" s="53">
        <f t="shared" si="3"/>
        <v>3.9375000000000004</v>
      </c>
      <c r="G30" s="49">
        <f t="shared" si="3"/>
        <v>49.35</v>
      </c>
      <c r="H30" s="100">
        <f t="shared" si="4"/>
        <v>1.0740053044978791E-2</v>
      </c>
      <c r="I30" s="100">
        <f t="shared" si="5"/>
        <v>0.13460866483040082</v>
      </c>
      <c r="J30" s="108">
        <f t="shared" si="6"/>
        <v>1.091053007743877E-7</v>
      </c>
      <c r="K30" s="111">
        <f>Calculator!AL66</f>
        <v>1821.6362528163565</v>
      </c>
      <c r="L30" s="111">
        <f>Calculator!AM66</f>
        <v>1757.6277951384563</v>
      </c>
      <c r="M30" s="111">
        <f>Calculator!AN66</f>
        <v>1698.7656674249338</v>
      </c>
      <c r="N30" s="111">
        <f>Calculator!AO66</f>
        <v>1644.4892765752045</v>
      </c>
      <c r="O30" s="67">
        <f>'Model Parameters'!J30*('Model Parameters'!D30+'Model Parameters'!E30+'Model Parameters'!F30+'Model Parameters'!G30)</f>
        <v>7.1772194481911583E-6</v>
      </c>
      <c r="Q30" s="45"/>
    </row>
    <row r="31" spans="2:17" x14ac:dyDescent="0.3">
      <c r="B31" s="48">
        <v>0.65</v>
      </c>
      <c r="C31" s="49">
        <v>3292.2500001301364</v>
      </c>
      <c r="D31" s="53">
        <f t="shared" si="3"/>
        <v>5.4600000000000009</v>
      </c>
      <c r="E31" s="53">
        <f t="shared" si="3"/>
        <v>6.142500000000001</v>
      </c>
      <c r="F31" s="53">
        <f t="shared" si="3"/>
        <v>4.59375</v>
      </c>
      <c r="G31" s="49">
        <f t="shared" si="3"/>
        <v>49.35</v>
      </c>
      <c r="H31" s="100">
        <f t="shared" si="4"/>
        <v>1.254047756484916E-2</v>
      </c>
      <c r="I31" s="100">
        <f t="shared" si="5"/>
        <v>0.13472055898237956</v>
      </c>
      <c r="J31" s="108">
        <f t="shared" si="6"/>
        <v>1.0919599512249608E-7</v>
      </c>
      <c r="K31" s="111">
        <f>Calculator!AL67</f>
        <v>1731.8368092321916</v>
      </c>
      <c r="L31" s="111">
        <f>Calculator!AM67</f>
        <v>1671.2277951350545</v>
      </c>
      <c r="M31" s="111">
        <f>Calculator!AN67</f>
        <v>1615.5783348650905</v>
      </c>
      <c r="N31" s="111">
        <f>Calculator!AO67</f>
        <v>1564.3456295403621</v>
      </c>
      <c r="O31" s="67">
        <f>'Model Parameters'!J31*('Model Parameters'!D31+'Model Parameters'!E31+'Model Parameters'!F31+'Model Parameters'!G31)</f>
        <v>7.1573879952979092E-6</v>
      </c>
      <c r="Q31" s="45"/>
    </row>
    <row r="32" spans="2:17" ht="15" thickBot="1" x14ac:dyDescent="0.35">
      <c r="B32" s="50">
        <v>0.6</v>
      </c>
      <c r="C32" s="51">
        <v>3039.0000000935765</v>
      </c>
      <c r="D32" s="54">
        <f t="shared" si="3"/>
        <v>5.04</v>
      </c>
      <c r="E32" s="54">
        <f t="shared" si="3"/>
        <v>5.67</v>
      </c>
      <c r="F32" s="54">
        <f t="shared" si="3"/>
        <v>5.25</v>
      </c>
      <c r="G32" s="51">
        <f t="shared" si="3"/>
        <v>49.35</v>
      </c>
      <c r="H32" s="101">
        <f t="shared" si="4"/>
        <v>1.4343897799394855E-2</v>
      </c>
      <c r="I32" s="101">
        <f t="shared" si="5"/>
        <v>0.13483263931431164</v>
      </c>
      <c r="J32" s="109">
        <f t="shared" si="6"/>
        <v>1.0928684037634175E-7</v>
      </c>
      <c r="K32" s="112">
        <f>Calculator!AL68</f>
        <v>1639.3803392625618</v>
      </c>
      <c r="L32" s="112">
        <f>Calculator!AM68</f>
        <v>1582.4284060209384</v>
      </c>
      <c r="M32" s="112">
        <f>Calculator!AN68</f>
        <v>1530.231924233628</v>
      </c>
      <c r="N32" s="112">
        <f>Calculator!AO68</f>
        <v>1482.259778105996</v>
      </c>
      <c r="O32" s="68">
        <f>'Model Parameters'!J32*('Model Parameters'!D32+'Model Parameters'!E32+'Model Parameters'!F32+'Model Parameters'!G32)</f>
        <v>7.1375235449788801E-6</v>
      </c>
      <c r="Q32" s="45"/>
    </row>
    <row r="33" spans="19:19" x14ac:dyDescent="0.3">
      <c r="S33" s="45"/>
    </row>
  </sheetData>
  <mergeCells count="7">
    <mergeCell ref="N2:Q2"/>
    <mergeCell ref="B18:J18"/>
    <mergeCell ref="N3:O3"/>
    <mergeCell ref="N4:O4"/>
    <mergeCell ref="N5:O5"/>
    <mergeCell ref="N6:O6"/>
    <mergeCell ref="N7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907D9-3D4E-4BF1-BDDA-E9C6C00A246A}">
  <sheetPr codeName="Worksheet1"/>
  <dimension ref="A1:DO69"/>
  <sheetViews>
    <sheetView tabSelected="1" zoomScaleNormal="100" workbookViewId="0">
      <selection activeCell="J13" sqref="J13"/>
    </sheetView>
  </sheetViews>
  <sheetFormatPr defaultRowHeight="14.4" x14ac:dyDescent="0.3"/>
  <cols>
    <col min="1" max="1" width="2.6640625" style="1" customWidth="1"/>
    <col min="2" max="2" width="8.88671875" style="1"/>
    <col min="3" max="3" width="10.5546875" style="1" customWidth="1"/>
    <col min="4" max="5" width="14.33203125" style="1" customWidth="1"/>
    <col min="6" max="6" width="6.88671875" style="1" customWidth="1"/>
    <col min="7" max="7" width="14.109375" style="1" customWidth="1"/>
    <col min="8" max="8" width="11.109375" style="1" customWidth="1"/>
    <col min="9" max="9" width="8.88671875" style="1"/>
    <col min="10" max="10" width="8.88671875" style="1" customWidth="1"/>
    <col min="11" max="30" width="8.88671875" style="1"/>
    <col min="31" max="31" width="9.109375" style="1" customWidth="1"/>
    <col min="32" max="32" width="9.109375" style="1" hidden="1" customWidth="1"/>
    <col min="33" max="33" width="10.5546875" style="1" hidden="1" customWidth="1"/>
    <col min="34" max="35" width="8.88671875" style="1" hidden="1" customWidth="1"/>
    <col min="36" max="40" width="9.109375" style="1" hidden="1" customWidth="1"/>
    <col min="41" max="41" width="10.33203125" style="1" hidden="1" customWidth="1"/>
    <col min="42" max="51" width="9.109375" style="1" hidden="1" customWidth="1"/>
    <col min="52" max="60" width="8.88671875" style="1" hidden="1" customWidth="1"/>
    <col min="61" max="62" width="8.88671875" style="1" customWidth="1"/>
    <col min="63" max="119" width="8.88671875" style="1"/>
  </cols>
  <sheetData>
    <row r="1" spans="2:58" ht="9" customHeight="1" thickBot="1" x14ac:dyDescent="0.35"/>
    <row r="2" spans="2:58" ht="15" thickBot="1" x14ac:dyDescent="0.35">
      <c r="B2" s="145" t="s">
        <v>0</v>
      </c>
      <c r="C2" s="146"/>
      <c r="D2" s="147"/>
      <c r="G2" s="140" t="s">
        <v>23</v>
      </c>
      <c r="H2" s="141"/>
      <c r="BA2" s="1" t="s">
        <v>69</v>
      </c>
      <c r="BE2" s="1" t="s">
        <v>68</v>
      </c>
    </row>
    <row r="3" spans="2:58" ht="15" thickBot="1" x14ac:dyDescent="0.35">
      <c r="G3" s="142" t="s">
        <v>24</v>
      </c>
      <c r="H3" s="143"/>
      <c r="BA3" s="1">
        <v>5100.1000000000004</v>
      </c>
      <c r="BB3" s="1">
        <v>2404.1999999999998</v>
      </c>
      <c r="BE3" s="1">
        <v>5065</v>
      </c>
      <c r="BF3" s="1">
        <v>2398.23</v>
      </c>
    </row>
    <row r="4" spans="2:58" x14ac:dyDescent="0.3">
      <c r="B4" s="2" t="s">
        <v>1</v>
      </c>
      <c r="C4" s="148">
        <v>0.21</v>
      </c>
      <c r="D4" s="149"/>
      <c r="G4" s="2" t="s">
        <v>2</v>
      </c>
      <c r="H4" s="10" t="s">
        <v>3</v>
      </c>
      <c r="AG4" s="127" t="s">
        <v>0</v>
      </c>
      <c r="AH4" s="127"/>
      <c r="AI4" s="127"/>
      <c r="AJ4" s="127"/>
      <c r="AN4" s="127" t="s">
        <v>57</v>
      </c>
      <c r="AO4" s="127"/>
      <c r="AP4" s="127"/>
      <c r="AQ4" s="127"/>
      <c r="BA4" s="1">
        <v>4998.098</v>
      </c>
      <c r="BB4" s="1">
        <v>2372.4</v>
      </c>
      <c r="BE4" s="1">
        <v>4963.7</v>
      </c>
      <c r="BF4" s="1">
        <v>2366.7600000000002</v>
      </c>
    </row>
    <row r="5" spans="2:58" ht="15" thickBot="1" x14ac:dyDescent="0.35">
      <c r="B5" s="3" t="s">
        <v>4</v>
      </c>
      <c r="C5" s="150">
        <v>0.79</v>
      </c>
      <c r="D5" s="151"/>
      <c r="G5" s="3" t="s">
        <v>5</v>
      </c>
      <c r="H5" s="11">
        <f>C5/C4</f>
        <v>3.7619047619047623</v>
      </c>
      <c r="BA5" s="42">
        <v>4896.0959999999995</v>
      </c>
      <c r="BB5" s="1">
        <v>2340.4</v>
      </c>
      <c r="BE5" s="1">
        <v>4862.3999999999996</v>
      </c>
      <c r="BF5" s="1">
        <v>2335.02</v>
      </c>
    </row>
    <row r="6" spans="2:58" ht="15" thickBot="1" x14ac:dyDescent="0.35">
      <c r="BA6" s="1">
        <v>4590.09</v>
      </c>
      <c r="BB6" s="1">
        <v>2242.6</v>
      </c>
      <c r="BE6" s="1">
        <v>4558.5</v>
      </c>
      <c r="BF6" s="1">
        <v>2238.09</v>
      </c>
    </row>
    <row r="7" spans="2:58" ht="15" thickBot="1" x14ac:dyDescent="0.35">
      <c r="B7" s="2" t="s">
        <v>6</v>
      </c>
      <c r="C7" s="2"/>
      <c r="D7" s="152" t="str">
        <f>IF(G3="Iso-octane","CxHy + a(O2 + Ratio(N2)) --&gt; xCO2 + (y/2)H2O + O2 + Ratio(aN2)","CxHy+O + a(O2 + Ratio(N2)) --&gt; xCO2 + (y/2)H2O + O2 + Ratio(aN2)")</f>
        <v>CxHy + a(O2 + Ratio(N2)) --&gt; xCO2 + (y/2)H2O + O2 + Ratio(aN2)</v>
      </c>
      <c r="E7" s="152"/>
      <c r="F7" s="152"/>
      <c r="G7" s="152"/>
      <c r="H7" s="153"/>
      <c r="AH7" s="1" t="s">
        <v>17</v>
      </c>
      <c r="AI7" s="1" t="s">
        <v>18</v>
      </c>
      <c r="AJ7" s="1" t="s">
        <v>30</v>
      </c>
      <c r="AO7" s="1" t="s">
        <v>24</v>
      </c>
      <c r="AP7" s="1">
        <v>259.2</v>
      </c>
      <c r="BA7" s="1">
        <v>4335.085</v>
      </c>
      <c r="BB7" s="1">
        <v>2159.1</v>
      </c>
      <c r="BE7" s="1">
        <v>4305.25</v>
      </c>
      <c r="BF7" s="1">
        <v>2115.1</v>
      </c>
    </row>
    <row r="8" spans="2:58" ht="15" thickBot="1" x14ac:dyDescent="0.35">
      <c r="B8" s="116" t="s">
        <v>7</v>
      </c>
      <c r="C8" s="154"/>
      <c r="D8" s="6" t="s">
        <v>8</v>
      </c>
      <c r="E8" s="6"/>
      <c r="F8" s="6"/>
      <c r="G8" s="6"/>
      <c r="H8" s="9"/>
      <c r="AG8" s="1" t="s">
        <v>24</v>
      </c>
      <c r="AH8" s="1">
        <v>8</v>
      </c>
      <c r="AI8" s="1">
        <v>18</v>
      </c>
      <c r="AJ8" s="1">
        <v>15.033888618304772</v>
      </c>
      <c r="AO8" s="1" t="s">
        <v>31</v>
      </c>
      <c r="AP8" s="1">
        <v>393.5</v>
      </c>
      <c r="BA8" s="1">
        <v>4080.08</v>
      </c>
      <c r="BB8" s="1">
        <v>2073.6</v>
      </c>
      <c r="BE8" s="1">
        <v>4052</v>
      </c>
      <c r="BF8" s="1">
        <v>2069.8200000000002</v>
      </c>
    </row>
    <row r="9" spans="2:58" ht="15" thickBot="1" x14ac:dyDescent="0.35">
      <c r="AG9" s="1" t="s">
        <v>25</v>
      </c>
      <c r="AH9" s="1">
        <v>1</v>
      </c>
      <c r="AI9" s="1">
        <v>4</v>
      </c>
      <c r="AJ9" s="1">
        <v>6.4315167564904012</v>
      </c>
      <c r="AO9" s="1" t="s">
        <v>37</v>
      </c>
      <c r="AP9" s="1">
        <v>241.8</v>
      </c>
    </row>
    <row r="10" spans="2:58" x14ac:dyDescent="0.3">
      <c r="B10" s="128" t="s">
        <v>9</v>
      </c>
      <c r="C10" s="155"/>
      <c r="D10" s="7">
        <f>VLOOKUP(G3,AG6:AI10,2,FALSE)*D19</f>
        <v>7.68</v>
      </c>
      <c r="G10" s="2" t="s">
        <v>10</v>
      </c>
      <c r="H10" s="12">
        <f>IF(G3="Iso-octane",((2*(H11/D19)+(H12/D19))/2),(2*(H11/D19)+(H12/D19)-1)/2)</f>
        <v>12.5</v>
      </c>
      <c r="AG10" s="1" t="s">
        <v>26</v>
      </c>
      <c r="AH10" s="1">
        <v>9</v>
      </c>
      <c r="AI10" s="1">
        <v>22</v>
      </c>
      <c r="AJ10" s="1">
        <v>13.149474204093346</v>
      </c>
    </row>
    <row r="11" spans="2:58" ht="15" thickBot="1" x14ac:dyDescent="0.35">
      <c r="B11" s="130" t="s">
        <v>11</v>
      </c>
      <c r="C11" s="144"/>
      <c r="D11" s="8">
        <f>VLOOKUP(G3,AG6:AI10,3,FALSE)*D19</f>
        <v>17.28</v>
      </c>
      <c r="G11" s="4" t="s">
        <v>27</v>
      </c>
      <c r="H11" s="13">
        <f>D10</f>
        <v>7.68</v>
      </c>
    </row>
    <row r="12" spans="2:58" ht="15" thickBot="1" x14ac:dyDescent="0.35">
      <c r="G12" s="4" t="s">
        <v>28</v>
      </c>
      <c r="H12" s="13">
        <f>(D11/2)</f>
        <v>8.64</v>
      </c>
      <c r="AG12" s="34" t="s">
        <v>56</v>
      </c>
      <c r="AH12" s="34" t="s">
        <v>10</v>
      </c>
    </row>
    <row r="13" spans="2:58" x14ac:dyDescent="0.3">
      <c r="B13" s="128" t="s">
        <v>12</v>
      </c>
      <c r="C13" s="129"/>
      <c r="D13" s="14">
        <f>(H10*(2*H20+H5*2*H21))</f>
        <v>1717.2717857142861</v>
      </c>
      <c r="G13" s="4" t="s">
        <v>29</v>
      </c>
      <c r="H13" s="35">
        <f>H10*H5</f>
        <v>47.023809523809526</v>
      </c>
      <c r="AG13" s="1">
        <v>1</v>
      </c>
      <c r="AH13" s="1">
        <f>IF(G3="Iso-octane",((2*(H11/D19)+(H12/D19))/2),(2*(H11/D19)+(H12/D19)-1)/2)</f>
        <v>12.5</v>
      </c>
    </row>
    <row r="14" spans="2:58" ht="15" thickBot="1" x14ac:dyDescent="0.35">
      <c r="B14" s="130" t="s">
        <v>13</v>
      </c>
      <c r="C14" s="131"/>
      <c r="D14" s="15">
        <f>IF(G3="Iso-octane",(D10*H18+D11*H19),(D10*H18+D11*H19+H20))</f>
        <v>109.6576512</v>
      </c>
      <c r="G14" s="5" t="s">
        <v>67</v>
      </c>
      <c r="H14" s="15">
        <f>H10*(1-D19)</f>
        <v>0.50000000000000044</v>
      </c>
      <c r="AG14" s="1">
        <v>0.99</v>
      </c>
    </row>
    <row r="15" spans="2:58" ht="15" thickBot="1" x14ac:dyDescent="0.35">
      <c r="AG15" s="1">
        <v>0.98</v>
      </c>
    </row>
    <row r="16" spans="2:58" ht="15" thickBot="1" x14ac:dyDescent="0.35">
      <c r="B16" s="134" t="s">
        <v>15</v>
      </c>
      <c r="C16" s="135"/>
      <c r="D16" s="20">
        <f>VLOOKUP(G3,AG7:AJ10,4,FALSE)</f>
        <v>15.033888618304772</v>
      </c>
      <c r="G16" s="132" t="s">
        <v>14</v>
      </c>
      <c r="H16" s="133"/>
      <c r="AG16" s="1">
        <v>0.97</v>
      </c>
    </row>
    <row r="17" spans="2:40" x14ac:dyDescent="0.3">
      <c r="B17" s="128" t="s">
        <v>19</v>
      </c>
      <c r="C17" s="129"/>
      <c r="D17" s="14">
        <f>1/(D16/D18)</f>
        <v>1.0416666666666667</v>
      </c>
      <c r="G17" s="2" t="s">
        <v>16</v>
      </c>
      <c r="H17" s="16">
        <v>137.4</v>
      </c>
      <c r="AG17" s="1">
        <v>0.96</v>
      </c>
    </row>
    <row r="18" spans="2:40" ht="15" thickBot="1" x14ac:dyDescent="0.35">
      <c r="B18" s="130" t="s">
        <v>21</v>
      </c>
      <c r="C18" s="131"/>
      <c r="D18" s="15">
        <f>D13/D14</f>
        <v>15.660300644067471</v>
      </c>
      <c r="G18" s="4" t="s">
        <v>17</v>
      </c>
      <c r="H18" s="17">
        <v>12.0107</v>
      </c>
      <c r="AG18" s="1">
        <v>0.95</v>
      </c>
    </row>
    <row r="19" spans="2:40" ht="16.2" thickBot="1" x14ac:dyDescent="0.35">
      <c r="B19" s="138" t="s">
        <v>56</v>
      </c>
      <c r="C19" s="139"/>
      <c r="D19" s="115">
        <v>0.96</v>
      </c>
      <c r="G19" s="4" t="s">
        <v>18</v>
      </c>
      <c r="H19" s="19">
        <v>1.0078400000000001</v>
      </c>
      <c r="AG19" s="1">
        <v>0.9</v>
      </c>
    </row>
    <row r="20" spans="2:40" ht="15" thickBot="1" x14ac:dyDescent="0.35">
      <c r="G20" s="4" t="s">
        <v>20</v>
      </c>
      <c r="H20" s="17">
        <v>15.999000000000001</v>
      </c>
      <c r="AG20" s="1">
        <v>0.85</v>
      </c>
    </row>
    <row r="21" spans="2:40" ht="15" thickBot="1" x14ac:dyDescent="0.35">
      <c r="B21" s="128" t="s">
        <v>97</v>
      </c>
      <c r="C21" s="129"/>
      <c r="D21" s="39">
        <f>(H11*AP8)+(AP9*H12)-AP7*D19</f>
        <v>4862.3999999999996</v>
      </c>
      <c r="E21" s="40" t="s">
        <v>64</v>
      </c>
      <c r="G21" s="5" t="s">
        <v>22</v>
      </c>
      <c r="H21" s="18">
        <v>14.0067</v>
      </c>
      <c r="AG21" s="1">
        <v>0.8</v>
      </c>
    </row>
    <row r="22" spans="2:40" x14ac:dyDescent="0.3">
      <c r="B22" s="136" t="s">
        <v>62</v>
      </c>
      <c r="C22" s="137"/>
      <c r="D22" s="38">
        <f>D21/D14</f>
        <v>44.341639154131357</v>
      </c>
      <c r="E22" s="41" t="s">
        <v>65</v>
      </c>
      <c r="AG22" s="1">
        <v>0.75</v>
      </c>
    </row>
    <row r="23" spans="2:40" ht="15" thickBot="1" x14ac:dyDescent="0.35">
      <c r="B23" s="130" t="s">
        <v>63</v>
      </c>
      <c r="C23" s="131"/>
      <c r="D23" s="114">
        <v>2335.0202383606193</v>
      </c>
      <c r="E23" s="11" t="s">
        <v>66</v>
      </c>
      <c r="AG23" s="1">
        <v>0.7</v>
      </c>
    </row>
    <row r="24" spans="2:40" x14ac:dyDescent="0.3">
      <c r="AG24" s="1">
        <v>0.65</v>
      </c>
    </row>
    <row r="25" spans="2:40" x14ac:dyDescent="0.3">
      <c r="AG25" s="1">
        <v>0.6</v>
      </c>
    </row>
    <row r="27" spans="2:40" x14ac:dyDescent="0.3">
      <c r="AJ27" s="1" t="s">
        <v>57</v>
      </c>
      <c r="AK27" s="1" t="s">
        <v>79</v>
      </c>
      <c r="AL27" s="36" t="s">
        <v>31</v>
      </c>
      <c r="AM27" s="36" t="s">
        <v>70</v>
      </c>
      <c r="AN27" s="36" t="s">
        <v>1</v>
      </c>
    </row>
    <row r="28" spans="2:40" x14ac:dyDescent="0.3">
      <c r="AJ28" s="1">
        <f>(H11*AI30)+(H12*AI31)+(H14*AI32)+(H13*AI33)</f>
        <v>4862.4000191485366</v>
      </c>
      <c r="AK28" s="45">
        <f>D23</f>
        <v>2335.0202383606193</v>
      </c>
      <c r="AL28" s="1">
        <f>H11</f>
        <v>7.68</v>
      </c>
      <c r="AM28" s="1">
        <f>H12</f>
        <v>8.64</v>
      </c>
      <c r="AN28" s="45">
        <f>H14</f>
        <v>0.50000000000000044</v>
      </c>
    </row>
    <row r="30" spans="2:40" x14ac:dyDescent="0.3">
      <c r="AI30" s="1">
        <f>(8.6E-19*(D23^6) - 1.037488E-14*(D23^5) + 4.968947595E-11*(D23^4) - 0.0000001201911805397*(D23^3) + 0.000156509548934808*(D23^2) - 0.0482393620326645*(D23) + 5.20845196264969)</f>
        <v>112.10098715303954</v>
      </c>
      <c r="AJ30" s="1" t="s">
        <v>58</v>
      </c>
    </row>
    <row r="31" spans="2:40" x14ac:dyDescent="0.3">
      <c r="AI31" s="1">
        <f>(6.7E-19*(D23^6) - 7.89843E-15*(D23^5) + 3.687984988E-11*(D23^4) - 8.638622855912E-08*(D23^3) + 0.000110740178605573*(D23^2)- 0.031241611607915*(D23) + 3.30066945333761)</f>
        <v>91.018921707556927</v>
      </c>
      <c r="AJ31" s="1" t="s">
        <v>59</v>
      </c>
    </row>
    <row r="32" spans="2:40" x14ac:dyDescent="0.3">
      <c r="AI32" s="1">
        <f>(6.5E-19*(D23^6)-7.82245E-15*(D23^5)+0.0000000000371204177*(D23^4)-8.798317617007E-08*(D23^3)+0.000109823272345614*(D23^2)-0.0326064446414848*(D23)+3.57864890028521)</f>
        <v>71.963532946332919</v>
      </c>
      <c r="AJ32" s="1" t="s">
        <v>60</v>
      </c>
    </row>
    <row r="33" spans="35:42" x14ac:dyDescent="0.3">
      <c r="AI33" s="1">
        <f>5.9E-19*(D23^6) - 7.10207E-15*(D23^5) + 3.346089681E-11*(D23^4) - 7.890960163412E-08*(D23^3)+ 0.000098599769211504*(D23^2) - 0.028172899155961*(D23) + 3.05378907997741</f>
        <v>67.605734626350795</v>
      </c>
      <c r="AJ33" s="1" t="s">
        <v>61</v>
      </c>
    </row>
    <row r="35" spans="35:42" x14ac:dyDescent="0.3">
      <c r="AI35" s="36" t="s">
        <v>56</v>
      </c>
      <c r="AJ35" s="1" t="s">
        <v>57</v>
      </c>
      <c r="AK35" s="1" t="s">
        <v>79</v>
      </c>
      <c r="AL35" s="36" t="s">
        <v>31</v>
      </c>
      <c r="AM35" s="36" t="s">
        <v>70</v>
      </c>
      <c r="AN35" s="36" t="s">
        <v>1</v>
      </c>
    </row>
    <row r="36" spans="35:42" x14ac:dyDescent="0.3">
      <c r="AI36" s="1">
        <v>1</v>
      </c>
      <c r="AJ36" s="1">
        <v>5064.9999999995507</v>
      </c>
      <c r="AK36" s="45">
        <v>2398.2302080999821</v>
      </c>
      <c r="AL36" s="1">
        <v>8</v>
      </c>
      <c r="AM36" s="1">
        <v>9</v>
      </c>
      <c r="AN36" s="1">
        <v>0</v>
      </c>
    </row>
    <row r="37" spans="35:42" x14ac:dyDescent="0.3">
      <c r="AI37" s="1">
        <v>0.99</v>
      </c>
      <c r="AJ37" s="1">
        <v>5014.3500000429513</v>
      </c>
      <c r="AK37" s="1">
        <v>2382.5242021712274</v>
      </c>
      <c r="AL37" s="1">
        <v>7.92</v>
      </c>
      <c r="AM37" s="1">
        <v>8.91</v>
      </c>
      <c r="AN37" s="1">
        <v>0.12500000000000011</v>
      </c>
    </row>
    <row r="38" spans="35:42" x14ac:dyDescent="0.3">
      <c r="AI38" s="1">
        <v>0.98</v>
      </c>
      <c r="AJ38" s="1">
        <v>4963.7000001494234</v>
      </c>
      <c r="AK38" s="1">
        <v>2366.7551968371963</v>
      </c>
      <c r="AL38" s="1">
        <v>7.84</v>
      </c>
      <c r="AM38" s="1">
        <v>8.82</v>
      </c>
      <c r="AN38" s="1">
        <v>0.25000000000000022</v>
      </c>
    </row>
    <row r="39" spans="35:42" x14ac:dyDescent="0.3">
      <c r="AI39" s="1">
        <v>0.97</v>
      </c>
      <c r="AJ39" s="1">
        <v>4913.0500003061134</v>
      </c>
      <c r="AK39" s="1">
        <v>2350.9212086068055</v>
      </c>
      <c r="AL39" s="1">
        <v>7.76</v>
      </c>
      <c r="AM39" s="1">
        <v>8.73</v>
      </c>
      <c r="AN39" s="1">
        <v>0.37500000000000033</v>
      </c>
    </row>
    <row r="40" spans="35:42" x14ac:dyDescent="0.3">
      <c r="AI40" s="1">
        <v>0.96</v>
      </c>
      <c r="AJ40" s="1">
        <v>4862.4000005007711</v>
      </c>
      <c r="AK40" s="1">
        <v>2335.0202313663858</v>
      </c>
      <c r="AL40" s="1">
        <v>7.68</v>
      </c>
      <c r="AM40" s="1">
        <v>8.64</v>
      </c>
      <c r="AN40" s="1">
        <v>0.50000000000000044</v>
      </c>
    </row>
    <row r="41" spans="35:42" x14ac:dyDescent="0.3">
      <c r="AI41" s="1">
        <v>0.95</v>
      </c>
      <c r="AJ41" s="1">
        <v>4811.7500007215222</v>
      </c>
      <c r="AK41" s="1">
        <v>2319.0502390264537</v>
      </c>
      <c r="AL41" s="1">
        <v>7.6</v>
      </c>
      <c r="AM41" s="1">
        <v>8.5499999999999989</v>
      </c>
      <c r="AN41" s="1">
        <v>0.62500000000000056</v>
      </c>
      <c r="AP41" s="1" t="s">
        <v>96</v>
      </c>
    </row>
    <row r="42" spans="35:42" x14ac:dyDescent="0.3">
      <c r="AI42" s="1">
        <v>0.9</v>
      </c>
      <c r="AJ42" s="1">
        <v>4558.5005153285101</v>
      </c>
      <c r="AK42" s="1">
        <v>2238.0932954705418</v>
      </c>
      <c r="AL42" s="1">
        <v>7.2</v>
      </c>
      <c r="AM42" s="1">
        <v>8.1</v>
      </c>
      <c r="AN42" s="1">
        <v>1.2499999999999998</v>
      </c>
      <c r="AP42" s="1">
        <v>5</v>
      </c>
    </row>
    <row r="43" spans="35:42" x14ac:dyDescent="0.3">
      <c r="AI43" s="1">
        <v>0.85</v>
      </c>
      <c r="AJ43" s="1">
        <v>4305.2500000126765</v>
      </c>
      <c r="AK43" s="1">
        <v>2155.1004689780757</v>
      </c>
      <c r="AL43" s="1">
        <v>6.8</v>
      </c>
      <c r="AM43" s="1">
        <v>7.6499999999999995</v>
      </c>
      <c r="AN43" s="1">
        <v>1.8750000000000002</v>
      </c>
      <c r="AP43" s="1">
        <v>10</v>
      </c>
    </row>
    <row r="44" spans="35:42" x14ac:dyDescent="0.3">
      <c r="AI44" s="1">
        <v>0.8</v>
      </c>
      <c r="AJ44" s="1">
        <v>4052.0000000400069</v>
      </c>
      <c r="AK44" s="1">
        <v>2069.8164704743467</v>
      </c>
      <c r="AL44" s="1">
        <v>6.4</v>
      </c>
      <c r="AM44" s="1">
        <v>7.2</v>
      </c>
      <c r="AN44" s="1">
        <v>2.4999999999999996</v>
      </c>
      <c r="AP44" s="1">
        <v>15</v>
      </c>
    </row>
    <row r="45" spans="35:42" x14ac:dyDescent="0.3">
      <c r="AI45" s="1">
        <v>0.75</v>
      </c>
      <c r="AJ45" s="1">
        <v>3798.750000082774</v>
      </c>
      <c r="AK45" s="1">
        <v>1982.0025489807647</v>
      </c>
      <c r="AL45" s="1">
        <v>6</v>
      </c>
      <c r="AM45" s="1">
        <v>6.75</v>
      </c>
      <c r="AN45" s="1">
        <v>3.125</v>
      </c>
      <c r="AP45" s="1">
        <v>20</v>
      </c>
    </row>
    <row r="46" spans="35:42" x14ac:dyDescent="0.3">
      <c r="AI46" s="1">
        <v>0.7</v>
      </c>
      <c r="AJ46" s="1">
        <v>3545.5000001224485</v>
      </c>
      <c r="AK46" s="1">
        <v>1891.45734168945</v>
      </c>
      <c r="AL46" s="1">
        <v>5.6</v>
      </c>
      <c r="AM46" s="1">
        <v>6.3</v>
      </c>
      <c r="AN46" s="1">
        <v>3.7500000000000004</v>
      </c>
    </row>
    <row r="47" spans="35:42" x14ac:dyDescent="0.3">
      <c r="AI47" s="1">
        <v>0.65</v>
      </c>
      <c r="AJ47" s="1">
        <v>3292.2500001301364</v>
      </c>
      <c r="AK47" s="1">
        <v>1798.0415391063534</v>
      </c>
      <c r="AL47" s="1">
        <v>5.2</v>
      </c>
      <c r="AM47" s="1">
        <v>5.8500000000000005</v>
      </c>
      <c r="AN47" s="1">
        <v>4.375</v>
      </c>
    </row>
    <row r="48" spans="35:42" x14ac:dyDescent="0.3">
      <c r="AI48" s="1">
        <v>0.6</v>
      </c>
      <c r="AJ48" s="1">
        <v>3039.0000000935765</v>
      </c>
      <c r="AK48" s="1">
        <v>1701.7054113519355</v>
      </c>
      <c r="AL48" s="1">
        <v>4.8</v>
      </c>
      <c r="AM48" s="1">
        <v>5.3999999999999995</v>
      </c>
      <c r="AN48" s="1">
        <v>5</v>
      </c>
    </row>
    <row r="52" spans="33:119" x14ac:dyDescent="0.3">
      <c r="AL52" s="1" t="s">
        <v>57</v>
      </c>
      <c r="AM52" s="1" t="s">
        <v>79</v>
      </c>
    </row>
    <row r="53" spans="33:119" x14ac:dyDescent="0.3">
      <c r="AL53" s="1">
        <f>(AI66*AI30)+(AI67*AI31)+(AI69*AI32)+(AI68*AI33)</f>
        <v>5105.5200201059633</v>
      </c>
      <c r="AM53" s="45">
        <f>D23</f>
        <v>2335.0202383606193</v>
      </c>
    </row>
    <row r="54" spans="33:119" x14ac:dyDescent="0.3">
      <c r="AK54" s="42" t="s">
        <v>96</v>
      </c>
      <c r="AL54" s="127" t="s">
        <v>79</v>
      </c>
      <c r="AM54" s="127"/>
      <c r="AN54" s="127"/>
      <c r="AO54" s="127"/>
    </row>
    <row r="55" spans="33:119" x14ac:dyDescent="0.3">
      <c r="AK55" s="43" t="s">
        <v>56</v>
      </c>
      <c r="AL55" s="102">
        <v>5</v>
      </c>
      <c r="AM55" s="102">
        <v>10</v>
      </c>
      <c r="AN55" s="102">
        <v>15</v>
      </c>
      <c r="AO55" s="102">
        <v>20</v>
      </c>
    </row>
    <row r="56" spans="33:119" x14ac:dyDescent="0.3">
      <c r="AJ56" s="1" t="s">
        <v>96</v>
      </c>
      <c r="AK56" s="1">
        <v>1</v>
      </c>
      <c r="AL56" s="45">
        <v>2308.4905355532892</v>
      </c>
      <c r="AM56" s="1">
        <v>2226.6299323258481</v>
      </c>
      <c r="AN56" s="1">
        <v>2151.4592830592296</v>
      </c>
      <c r="AO56" s="1">
        <v>2082.0642132720523</v>
      </c>
      <c r="DO56"/>
    </row>
    <row r="57" spans="33:119" x14ac:dyDescent="0.3">
      <c r="AJ57" s="1">
        <f>'Model Parameters'!$P$7/100+1</f>
        <v>1.05</v>
      </c>
      <c r="AK57" s="1">
        <v>0.99</v>
      </c>
      <c r="AL57" s="1">
        <v>2293.4772400723382</v>
      </c>
      <c r="AM57" s="1">
        <v>2212.2078001853924</v>
      </c>
      <c r="AN57" s="1">
        <v>2137.5544151838349</v>
      </c>
      <c r="AO57" s="1">
        <v>2068.6214490133029</v>
      </c>
      <c r="DO57"/>
    </row>
    <row r="58" spans="33:119" x14ac:dyDescent="0.3">
      <c r="AK58" s="1">
        <v>0.98</v>
      </c>
      <c r="AL58" s="1">
        <v>2278.3952784916614</v>
      </c>
      <c r="AM58" s="1">
        <v>2197.7144011888499</v>
      </c>
      <c r="AN58" s="1">
        <v>2123.577268570411</v>
      </c>
      <c r="AO58" s="1">
        <v>2055.1068051989346</v>
      </c>
      <c r="DO58"/>
    </row>
    <row r="59" spans="33:119" x14ac:dyDescent="0.3">
      <c r="AK59" s="1">
        <v>0.97</v>
      </c>
      <c r="AL59" s="1">
        <v>2263.2432301311815</v>
      </c>
      <c r="AM59" s="1">
        <v>2183.1482837029494</v>
      </c>
      <c r="AN59" s="1">
        <v>2109.5266435026861</v>
      </c>
      <c r="AO59" s="1">
        <v>2041.5193173188566</v>
      </c>
      <c r="DO59"/>
    </row>
    <row r="60" spans="33:119" x14ac:dyDescent="0.3">
      <c r="AK60" s="1">
        <v>0.96</v>
      </c>
      <c r="AL60" s="1">
        <v>2248.0193700510395</v>
      </c>
      <c r="AM60" s="1">
        <v>2168.5079981366657</v>
      </c>
      <c r="AN60" s="1">
        <v>2095.4013498690556</v>
      </c>
      <c r="AO60" s="1">
        <v>2027.8580341786089</v>
      </c>
      <c r="DO60"/>
    </row>
    <row r="61" spans="33:119" x14ac:dyDescent="0.3">
      <c r="AK61" s="1">
        <v>0.95</v>
      </c>
      <c r="AL61" s="1">
        <v>2232.7219683238327</v>
      </c>
      <c r="AM61" s="1">
        <v>2153.7921011630474</v>
      </c>
      <c r="AN61" s="1">
        <v>2081.2002125314684</v>
      </c>
      <c r="AO61" s="1">
        <v>2014.1220260765235</v>
      </c>
      <c r="DO61"/>
    </row>
    <row r="62" spans="33:119" x14ac:dyDescent="0.3">
      <c r="AG62" s="42" t="s">
        <v>98</v>
      </c>
      <c r="AH62" s="42"/>
      <c r="AI62" s="42"/>
      <c r="AK62" s="1">
        <v>0.9</v>
      </c>
      <c r="AL62" s="1">
        <v>2155.0712869112008</v>
      </c>
      <c r="AM62" s="1">
        <v>2079.0287164639853</v>
      </c>
      <c r="AN62" s="1">
        <v>2009.0171304299527</v>
      </c>
      <c r="AO62" s="1">
        <v>1944.2903968209841</v>
      </c>
      <c r="DO62"/>
    </row>
    <row r="63" spans="33:119" x14ac:dyDescent="0.3">
      <c r="AG63" s="1" t="s">
        <v>96</v>
      </c>
      <c r="AH63" s="1">
        <f>'EGR - Zeldovich Model'!D2</f>
        <v>5</v>
      </c>
      <c r="AI63" s="1" t="s">
        <v>95</v>
      </c>
      <c r="AK63" s="1">
        <v>0.85</v>
      </c>
      <c r="AL63" s="1">
        <v>2075.3248840354258</v>
      </c>
      <c r="AM63" s="1">
        <v>2002.1673150778579</v>
      </c>
      <c r="AN63" s="1">
        <v>1934.775300447187</v>
      </c>
      <c r="AO63" s="1">
        <v>1872.4681847638058</v>
      </c>
      <c r="DO63"/>
    </row>
    <row r="64" spans="33:119" x14ac:dyDescent="0.3">
      <c r="AG64" s="1" t="s">
        <v>63</v>
      </c>
      <c r="AI64" s="45">
        <f>D23</f>
        <v>2335.0202383606193</v>
      </c>
      <c r="AK64" s="1">
        <v>0.8</v>
      </c>
      <c r="AL64" s="1">
        <v>1993.2804443008172</v>
      </c>
      <c r="AM64" s="1">
        <v>1923.0537796501769</v>
      </c>
      <c r="AN64" s="1">
        <v>1858.3629786283527</v>
      </c>
      <c r="AO64" s="1">
        <v>1798.5799474385692</v>
      </c>
      <c r="DO64"/>
    </row>
    <row r="65" spans="35:119" x14ac:dyDescent="0.3">
      <c r="AK65" s="1">
        <v>0.75</v>
      </c>
      <c r="AL65" s="1">
        <v>1908.7616414510971</v>
      </c>
      <c r="AM65" s="1">
        <v>1841.5656840758688</v>
      </c>
      <c r="AN65" s="1">
        <v>1779.7031108788158</v>
      </c>
      <c r="AO65" s="1">
        <v>1722.585575228471</v>
      </c>
      <c r="DO65"/>
    </row>
    <row r="66" spans="35:119" x14ac:dyDescent="0.3">
      <c r="AI66" s="1">
        <f>H11*AJ57</f>
        <v>8.0640000000000001</v>
      </c>
      <c r="AJ66" s="1" t="s">
        <v>31</v>
      </c>
      <c r="AK66" s="1">
        <v>0.7</v>
      </c>
      <c r="AL66" s="1">
        <v>1821.6362528163565</v>
      </c>
      <c r="AM66" s="1">
        <v>1757.6277951384563</v>
      </c>
      <c r="AN66" s="1">
        <v>1698.7656674249338</v>
      </c>
      <c r="AO66" s="1">
        <v>1644.4892765752045</v>
      </c>
      <c r="DO66"/>
    </row>
    <row r="67" spans="35:119" x14ac:dyDescent="0.3">
      <c r="AI67" s="104">
        <f>H12*AJ57</f>
        <v>9.072000000000001</v>
      </c>
      <c r="AJ67" s="1" t="s">
        <v>70</v>
      </c>
      <c r="AK67" s="1">
        <v>0.65</v>
      </c>
      <c r="AL67" s="1">
        <v>1731.8368092321916</v>
      </c>
      <c r="AM67" s="1">
        <v>1671.2277951350545</v>
      </c>
      <c r="AN67" s="1">
        <v>1615.5783348650905</v>
      </c>
      <c r="AO67" s="1">
        <v>1564.3456295403621</v>
      </c>
      <c r="DO67"/>
    </row>
    <row r="68" spans="35:119" x14ac:dyDescent="0.3">
      <c r="AI68" s="1">
        <f>H13*(($AH$63/100)+1)</f>
        <v>49.375000000000007</v>
      </c>
      <c r="AJ68" s="1" t="s">
        <v>4</v>
      </c>
      <c r="AK68" s="1">
        <v>0.6</v>
      </c>
      <c r="AL68" s="1">
        <v>1639.3803392625618</v>
      </c>
      <c r="AM68" s="1">
        <v>1582.4284060209384</v>
      </c>
      <c r="AN68" s="1">
        <v>1530.231924233628</v>
      </c>
      <c r="AO68" s="1">
        <v>1482.259778105996</v>
      </c>
      <c r="DO68"/>
    </row>
    <row r="69" spans="35:119" x14ac:dyDescent="0.3">
      <c r="AI69" s="104">
        <f>H14*(($AH$63/100)+1)</f>
        <v>0.52500000000000047</v>
      </c>
      <c r="AJ69" s="1" t="s">
        <v>1</v>
      </c>
      <c r="DO69"/>
    </row>
  </sheetData>
  <mergeCells count="22">
    <mergeCell ref="G2:H2"/>
    <mergeCell ref="G3:H3"/>
    <mergeCell ref="B11:C11"/>
    <mergeCell ref="B13:C13"/>
    <mergeCell ref="B14:C14"/>
    <mergeCell ref="B2:D2"/>
    <mergeCell ref="C4:D4"/>
    <mergeCell ref="C5:D5"/>
    <mergeCell ref="D7:H7"/>
    <mergeCell ref="B8:C8"/>
    <mergeCell ref="B10:C10"/>
    <mergeCell ref="AL54:AO54"/>
    <mergeCell ref="AN4:AQ4"/>
    <mergeCell ref="B21:C21"/>
    <mergeCell ref="B18:C18"/>
    <mergeCell ref="G16:H16"/>
    <mergeCell ref="B16:C16"/>
    <mergeCell ref="B17:C17"/>
    <mergeCell ref="B22:C22"/>
    <mergeCell ref="B23:C23"/>
    <mergeCell ref="B19:C19"/>
    <mergeCell ref="AG4:AJ4"/>
  </mergeCells>
  <dataValidations count="2">
    <dataValidation type="list" allowBlank="1" showInputMessage="1" showErrorMessage="1" sqref="G3:H3" xr:uid="{170B1877-A116-422E-B121-9267AB4B686A}">
      <formula1>$AG$8:$AG$10</formula1>
    </dataValidation>
    <dataValidation type="list" allowBlank="1" showInputMessage="1" showErrorMessage="1" sqref="D19" xr:uid="{70363580-5BEC-46CC-B081-9046B1D78222}">
      <formula1>$AG$13:$AG$25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ommandButton1">
          <controlPr defaultSize="0" autoLine="0" r:id="rId5">
            <anchor moveWithCells="1">
              <from>
                <xdr:col>9</xdr:col>
                <xdr:colOff>0</xdr:colOff>
                <xdr:row>1</xdr:row>
                <xdr:rowOff>22860</xdr:rowOff>
              </from>
              <to>
                <xdr:col>11</xdr:col>
                <xdr:colOff>388620</xdr:colOff>
                <xdr:row>5</xdr:row>
                <xdr:rowOff>83820</xdr:rowOff>
              </to>
            </anchor>
          </controlPr>
        </control>
      </mc:Choice>
      <mc:Fallback>
        <control shapeId="2056" r:id="rId4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6E60E-0FD0-4375-85E2-31040488E991}">
  <sheetPr codeName="Sheet2"/>
  <dimension ref="A1:FI71"/>
  <sheetViews>
    <sheetView workbookViewId="0">
      <selection activeCell="A49" sqref="A49:XFD49"/>
    </sheetView>
  </sheetViews>
  <sheetFormatPr defaultRowHeight="14.4" x14ac:dyDescent="0.3"/>
  <cols>
    <col min="1" max="1" width="1.44140625" style="1" customWidth="1"/>
    <col min="2" max="2" width="5" style="1" bestFit="1" customWidth="1"/>
    <col min="3" max="3" width="14.44140625" style="1" bestFit="1" customWidth="1"/>
    <col min="4" max="4" width="15.5546875" style="1" bestFit="1" customWidth="1"/>
    <col min="5" max="5" width="13.33203125" style="1" bestFit="1" customWidth="1"/>
    <col min="6" max="6" width="7.33203125" style="1" bestFit="1" customWidth="1"/>
    <col min="7" max="7" width="9.109375" style="1"/>
    <col min="8" max="8" width="5" style="1" bestFit="1" customWidth="1"/>
    <col min="9" max="9" width="14.44140625" style="1" bestFit="1" customWidth="1"/>
    <col min="10" max="10" width="15.5546875" style="1" bestFit="1" customWidth="1"/>
    <col min="11" max="11" width="13.33203125" style="1" bestFit="1" customWidth="1"/>
    <col min="12" max="12" width="7.33203125" style="1" bestFit="1" customWidth="1"/>
    <col min="13" max="13" width="9.109375" style="1"/>
    <col min="14" max="14" width="5" style="1" bestFit="1" customWidth="1"/>
    <col min="15" max="15" width="14.44140625" style="1" bestFit="1" customWidth="1"/>
    <col min="16" max="16" width="15.5546875" style="1" bestFit="1" customWidth="1"/>
    <col min="17" max="17" width="13.33203125" style="1" bestFit="1" customWidth="1"/>
    <col min="18" max="18" width="7.33203125" style="1" bestFit="1" customWidth="1"/>
    <col min="19" max="19" width="9.109375" style="1"/>
    <col min="20" max="20" width="5" style="1" bestFit="1" customWidth="1"/>
    <col min="21" max="21" width="14.44140625" style="1" bestFit="1" customWidth="1"/>
    <col min="22" max="22" width="15.5546875" style="1" bestFit="1" customWidth="1"/>
    <col min="23" max="23" width="13.33203125" style="1" bestFit="1" customWidth="1"/>
    <col min="24" max="24" width="7.33203125" style="1" bestFit="1" customWidth="1"/>
    <col min="25" max="25" width="9.109375" style="1"/>
    <col min="26" max="26" width="5" style="1" bestFit="1" customWidth="1"/>
    <col min="27" max="27" width="14.44140625" style="1" bestFit="1" customWidth="1"/>
    <col min="28" max="28" width="15.5546875" style="1" bestFit="1" customWidth="1"/>
    <col min="29" max="29" width="13.33203125" style="1" bestFit="1" customWidth="1"/>
    <col min="30" max="30" width="7.33203125" style="1" bestFit="1" customWidth="1"/>
    <col min="31" max="31" width="9.109375" style="1"/>
    <col min="32" max="32" width="5" style="1" bestFit="1" customWidth="1"/>
    <col min="33" max="33" width="14.44140625" style="1" bestFit="1" customWidth="1"/>
    <col min="34" max="34" width="15.5546875" style="1" bestFit="1" customWidth="1"/>
    <col min="35" max="35" width="13.33203125" style="1" bestFit="1" customWidth="1"/>
    <col min="36" max="36" width="7.33203125" style="1" bestFit="1" customWidth="1"/>
    <col min="37" max="37" width="9.109375" style="1"/>
    <col min="38" max="38" width="5" style="1" bestFit="1" customWidth="1"/>
    <col min="39" max="39" width="14.44140625" style="1" bestFit="1" customWidth="1"/>
    <col min="40" max="40" width="15.5546875" style="1" bestFit="1" customWidth="1"/>
    <col min="41" max="41" width="13.33203125" style="1" bestFit="1" customWidth="1"/>
    <col min="42" max="42" width="7.33203125" style="1" bestFit="1" customWidth="1"/>
    <col min="43" max="43" width="9.109375" style="1"/>
    <col min="44" max="44" width="5" style="1" bestFit="1" customWidth="1"/>
    <col min="45" max="45" width="14.44140625" style="1" bestFit="1" customWidth="1"/>
    <col min="46" max="46" width="15.5546875" style="1" bestFit="1" customWidth="1"/>
    <col min="47" max="47" width="13.33203125" style="1" bestFit="1" customWidth="1"/>
    <col min="48" max="48" width="7.33203125" style="1" bestFit="1" customWidth="1"/>
    <col min="49" max="49" width="9.109375" style="1"/>
    <col min="50" max="50" width="5" style="1" bestFit="1" customWidth="1"/>
    <col min="51" max="51" width="14.44140625" style="1" bestFit="1" customWidth="1"/>
    <col min="52" max="52" width="15.5546875" style="1" bestFit="1" customWidth="1"/>
    <col min="53" max="53" width="13.33203125" style="1" bestFit="1" customWidth="1"/>
    <col min="54" max="54" width="7.33203125" style="1" bestFit="1" customWidth="1"/>
    <col min="55" max="55" width="9.109375" style="1"/>
    <col min="56" max="56" width="5" style="1" bestFit="1" customWidth="1"/>
    <col min="57" max="57" width="14.44140625" style="1" bestFit="1" customWidth="1"/>
    <col min="58" max="58" width="15.5546875" style="1" bestFit="1" customWidth="1"/>
    <col min="59" max="59" width="13.33203125" style="1" bestFit="1" customWidth="1"/>
    <col min="60" max="60" width="7.33203125" style="1" bestFit="1" customWidth="1"/>
    <col min="61" max="61" width="9.109375" style="1"/>
    <col min="62" max="62" width="5" style="1" bestFit="1" customWidth="1"/>
    <col min="63" max="63" width="14.44140625" style="1" bestFit="1" customWidth="1"/>
    <col min="64" max="64" width="15.5546875" style="1" bestFit="1" customWidth="1"/>
    <col min="65" max="65" width="13.33203125" style="1" bestFit="1" customWidth="1"/>
    <col min="66" max="66" width="7.33203125" style="1" bestFit="1" customWidth="1"/>
    <col min="67" max="67" width="9.109375" style="1"/>
    <col min="68" max="68" width="5" style="1" bestFit="1" customWidth="1"/>
    <col min="69" max="69" width="14.44140625" style="1" bestFit="1" customWidth="1"/>
    <col min="70" max="70" width="15.5546875" style="1" bestFit="1" customWidth="1"/>
    <col min="71" max="71" width="13.33203125" style="1" bestFit="1" customWidth="1"/>
    <col min="72" max="72" width="7.33203125" style="1" bestFit="1" customWidth="1"/>
    <col min="73" max="73" width="9.109375" style="1"/>
    <col min="74" max="74" width="5" style="1" bestFit="1" customWidth="1"/>
    <col min="75" max="75" width="14.44140625" style="1" bestFit="1" customWidth="1"/>
    <col min="76" max="76" width="15.5546875" style="1" bestFit="1" customWidth="1"/>
    <col min="77" max="77" width="13.33203125" style="1" bestFit="1" customWidth="1"/>
    <col min="78" max="78" width="7.33203125" style="1" bestFit="1" customWidth="1"/>
    <col min="79" max="79" width="9.109375" style="1"/>
    <col min="80" max="80" width="5" style="1" bestFit="1" customWidth="1"/>
    <col min="81" max="81" width="14.44140625" style="1" bestFit="1" customWidth="1"/>
    <col min="82" max="82" width="7" style="1" bestFit="1" customWidth="1"/>
    <col min="83" max="83" width="10.109375" style="1" bestFit="1" customWidth="1"/>
    <col min="84" max="84" width="13.33203125" style="1" bestFit="1" customWidth="1"/>
    <col min="85" max="85" width="9.109375" style="1"/>
    <col min="86" max="86" width="5" style="1" bestFit="1" customWidth="1"/>
    <col min="87" max="87" width="14.44140625" style="1" bestFit="1" customWidth="1"/>
    <col min="88" max="88" width="15.5546875" style="1" bestFit="1" customWidth="1"/>
    <col min="89" max="89" width="13.33203125" style="1" bestFit="1" customWidth="1"/>
    <col min="90" max="90" width="7.33203125" style="1" bestFit="1" customWidth="1"/>
    <col min="91" max="91" width="9.109375" style="1"/>
    <col min="92" max="92" width="5" style="1" bestFit="1" customWidth="1"/>
    <col min="93" max="93" width="14.44140625" style="1" bestFit="1" customWidth="1"/>
    <col min="94" max="94" width="15.5546875" style="1" bestFit="1" customWidth="1"/>
    <col min="95" max="95" width="13.33203125" style="1" bestFit="1" customWidth="1"/>
    <col min="96" max="96" width="7.33203125" style="1" bestFit="1" customWidth="1"/>
    <col min="97" max="97" width="9.109375" style="1"/>
    <col min="98" max="98" width="5" style="1" bestFit="1" customWidth="1"/>
    <col min="99" max="99" width="14.44140625" style="1" bestFit="1" customWidth="1"/>
    <col min="100" max="100" width="15.5546875" style="1" bestFit="1" customWidth="1"/>
    <col min="101" max="101" width="13.33203125" style="1" bestFit="1" customWidth="1"/>
    <col min="102" max="102" width="7.33203125" style="1" bestFit="1" customWidth="1"/>
    <col min="103" max="103" width="9.109375" style="1"/>
    <col min="104" max="104" width="5" style="1" bestFit="1" customWidth="1"/>
    <col min="105" max="105" width="14.44140625" style="1" bestFit="1" customWidth="1"/>
    <col min="106" max="106" width="15.5546875" style="1" bestFit="1" customWidth="1"/>
    <col min="107" max="107" width="13.33203125" style="1" bestFit="1" customWidth="1"/>
    <col min="108" max="108" width="7.33203125" style="1" bestFit="1" customWidth="1"/>
    <col min="109" max="165" width="9.109375" style="1"/>
  </cols>
  <sheetData>
    <row r="1" spans="2:108" ht="7.5" customHeight="1" thickBot="1" x14ac:dyDescent="0.35"/>
    <row r="2" spans="2:108" ht="15" thickBot="1" x14ac:dyDescent="0.35">
      <c r="B2" s="156" t="s">
        <v>31</v>
      </c>
      <c r="C2" s="157"/>
      <c r="D2" s="157"/>
      <c r="E2" s="157"/>
      <c r="F2" s="158"/>
      <c r="H2" s="156" t="s">
        <v>37</v>
      </c>
      <c r="I2" s="157"/>
      <c r="J2" s="157"/>
      <c r="K2" s="157"/>
      <c r="L2" s="158"/>
      <c r="N2" s="156" t="s">
        <v>4</v>
      </c>
      <c r="O2" s="157"/>
      <c r="P2" s="157"/>
      <c r="Q2" s="157"/>
      <c r="R2" s="158"/>
      <c r="T2" s="156" t="s">
        <v>1</v>
      </c>
      <c r="U2" s="157"/>
      <c r="V2" s="157"/>
      <c r="W2" s="157"/>
      <c r="X2" s="158"/>
      <c r="Z2" s="156" t="s">
        <v>38</v>
      </c>
      <c r="AA2" s="157"/>
      <c r="AB2" s="157"/>
      <c r="AC2" s="157"/>
      <c r="AD2" s="158"/>
      <c r="AF2" s="156" t="s">
        <v>39</v>
      </c>
      <c r="AG2" s="157" t="s">
        <v>40</v>
      </c>
      <c r="AH2" s="157"/>
      <c r="AI2" s="157"/>
      <c r="AJ2" s="158"/>
      <c r="AL2" s="156" t="s">
        <v>41</v>
      </c>
      <c r="AM2" s="157"/>
      <c r="AN2" s="157"/>
      <c r="AO2" s="157"/>
      <c r="AP2" s="158"/>
      <c r="AR2" s="156" t="s">
        <v>42</v>
      </c>
      <c r="AS2" s="157"/>
      <c r="AT2" s="157"/>
      <c r="AU2" s="157"/>
      <c r="AV2" s="158"/>
      <c r="AX2" s="156" t="s">
        <v>43</v>
      </c>
      <c r="AY2" s="157"/>
      <c r="AZ2" s="157"/>
      <c r="BA2" s="157"/>
      <c r="BB2" s="158"/>
      <c r="BD2" s="156" t="s">
        <v>45</v>
      </c>
      <c r="BE2" s="157"/>
      <c r="BF2" s="157"/>
      <c r="BG2" s="157"/>
      <c r="BH2" s="158"/>
      <c r="BJ2" s="156" t="s">
        <v>46</v>
      </c>
      <c r="BK2" s="157"/>
      <c r="BL2" s="157"/>
      <c r="BM2" s="157"/>
      <c r="BN2" s="158"/>
      <c r="BP2" s="156" t="s">
        <v>47</v>
      </c>
      <c r="BQ2" s="157"/>
      <c r="BR2" s="157"/>
      <c r="BS2" s="157"/>
      <c r="BT2" s="158"/>
      <c r="BV2" s="156" t="s">
        <v>48</v>
      </c>
      <c r="BW2" s="157"/>
      <c r="BX2" s="157"/>
      <c r="BY2" s="157"/>
      <c r="BZ2" s="158"/>
      <c r="CB2" s="156" t="s">
        <v>49</v>
      </c>
      <c r="CC2" s="157"/>
      <c r="CD2" s="157"/>
      <c r="CE2" s="157"/>
      <c r="CF2" s="158"/>
      <c r="CH2" s="156" t="s">
        <v>52</v>
      </c>
      <c r="CI2" s="157"/>
      <c r="CJ2" s="157"/>
      <c r="CK2" s="157"/>
      <c r="CL2" s="158"/>
      <c r="CN2" s="156" t="s">
        <v>53</v>
      </c>
      <c r="CO2" s="157"/>
      <c r="CP2" s="157"/>
      <c r="CQ2" s="157"/>
      <c r="CR2" s="158"/>
      <c r="CT2" s="156" t="s">
        <v>54</v>
      </c>
      <c r="CU2" s="157"/>
      <c r="CV2" s="157"/>
      <c r="CW2" s="157"/>
      <c r="CX2" s="158"/>
      <c r="CZ2" s="156" t="s">
        <v>55</v>
      </c>
      <c r="DA2" s="157"/>
      <c r="DB2" s="157"/>
      <c r="DC2" s="157"/>
      <c r="DD2" s="158"/>
    </row>
    <row r="3" spans="2:108" ht="15" thickBot="1" x14ac:dyDescent="0.35">
      <c r="B3" s="23" t="s">
        <v>32</v>
      </c>
      <c r="C3" s="24" t="s">
        <v>33</v>
      </c>
      <c r="D3" s="24" t="s">
        <v>34</v>
      </c>
      <c r="E3" s="24" t="s">
        <v>35</v>
      </c>
      <c r="F3" s="25" t="s">
        <v>36</v>
      </c>
      <c r="H3" s="23" t="s">
        <v>32</v>
      </c>
      <c r="I3" s="24" t="s">
        <v>33</v>
      </c>
      <c r="J3" s="24" t="s">
        <v>34</v>
      </c>
      <c r="K3" s="24" t="s">
        <v>35</v>
      </c>
      <c r="L3" s="25" t="s">
        <v>36</v>
      </c>
      <c r="N3" s="23" t="s">
        <v>32</v>
      </c>
      <c r="O3" s="24" t="s">
        <v>33</v>
      </c>
      <c r="P3" s="24" t="s">
        <v>34</v>
      </c>
      <c r="Q3" s="24" t="s">
        <v>35</v>
      </c>
      <c r="R3" s="25" t="s">
        <v>36</v>
      </c>
      <c r="T3" s="23" t="s">
        <v>32</v>
      </c>
      <c r="U3" s="24" t="s">
        <v>33</v>
      </c>
      <c r="V3" s="24" t="s">
        <v>34</v>
      </c>
      <c r="W3" s="24" t="s">
        <v>35</v>
      </c>
      <c r="X3" s="25" t="s">
        <v>36</v>
      </c>
      <c r="Z3" s="23" t="s">
        <v>32</v>
      </c>
      <c r="AA3" s="24" t="s">
        <v>33</v>
      </c>
      <c r="AB3" s="24" t="s">
        <v>34</v>
      </c>
      <c r="AC3" s="24" t="s">
        <v>35</v>
      </c>
      <c r="AD3" s="25" t="s">
        <v>36</v>
      </c>
      <c r="AF3" s="23" t="s">
        <v>32</v>
      </c>
      <c r="AG3" s="24" t="s">
        <v>33</v>
      </c>
      <c r="AH3" s="24" t="s">
        <v>34</v>
      </c>
      <c r="AI3" s="24" t="s">
        <v>35</v>
      </c>
      <c r="AJ3" s="25" t="s">
        <v>36</v>
      </c>
      <c r="AL3" s="23" t="s">
        <v>32</v>
      </c>
      <c r="AM3" s="24" t="s">
        <v>33</v>
      </c>
      <c r="AN3" s="24" t="s">
        <v>34</v>
      </c>
      <c r="AO3" s="24" t="s">
        <v>35</v>
      </c>
      <c r="AP3" s="25" t="s">
        <v>36</v>
      </c>
      <c r="AR3" s="23" t="s">
        <v>32</v>
      </c>
      <c r="AS3" s="24" t="s">
        <v>33</v>
      </c>
      <c r="AT3" s="24" t="s">
        <v>34</v>
      </c>
      <c r="AU3" s="24" t="s">
        <v>35</v>
      </c>
      <c r="AV3" s="25" t="s">
        <v>36</v>
      </c>
      <c r="AX3" s="23" t="s">
        <v>32</v>
      </c>
      <c r="AY3" s="24" t="s">
        <v>33</v>
      </c>
      <c r="AZ3" s="24" t="s">
        <v>34</v>
      </c>
      <c r="BA3" s="24" t="s">
        <v>44</v>
      </c>
      <c r="BB3" s="25" t="s">
        <v>36</v>
      </c>
      <c r="BD3" s="23" t="s">
        <v>32</v>
      </c>
      <c r="BE3" s="24" t="s">
        <v>33</v>
      </c>
      <c r="BF3" s="24" t="s">
        <v>34</v>
      </c>
      <c r="BG3" s="24" t="s">
        <v>44</v>
      </c>
      <c r="BH3" s="25" t="s">
        <v>36</v>
      </c>
      <c r="BJ3" s="23" t="s">
        <v>32</v>
      </c>
      <c r="BK3" s="24" t="s">
        <v>33</v>
      </c>
      <c r="BL3" s="24" t="s">
        <v>34</v>
      </c>
      <c r="BM3" s="24" t="s">
        <v>44</v>
      </c>
      <c r="BN3" s="25" t="s">
        <v>36</v>
      </c>
      <c r="BP3" s="23" t="s">
        <v>32</v>
      </c>
      <c r="BQ3" s="24" t="s">
        <v>33</v>
      </c>
      <c r="BR3" s="24" t="s">
        <v>34</v>
      </c>
      <c r="BS3" s="24" t="s">
        <v>44</v>
      </c>
      <c r="BT3" s="25" t="s">
        <v>36</v>
      </c>
      <c r="BV3" s="23" t="s">
        <v>32</v>
      </c>
      <c r="BW3" s="24" t="s">
        <v>33</v>
      </c>
      <c r="BX3" s="24" t="s">
        <v>34</v>
      </c>
      <c r="BY3" s="24" t="s">
        <v>44</v>
      </c>
      <c r="BZ3" s="25" t="s">
        <v>36</v>
      </c>
      <c r="CB3" s="23" t="s">
        <v>32</v>
      </c>
      <c r="CC3" s="24" t="s">
        <v>33</v>
      </c>
      <c r="CD3" s="24" t="s">
        <v>50</v>
      </c>
      <c r="CE3" s="24" t="s">
        <v>51</v>
      </c>
      <c r="CF3" s="25" t="s">
        <v>44</v>
      </c>
      <c r="CH3" s="23" t="s">
        <v>32</v>
      </c>
      <c r="CI3" s="24" t="s">
        <v>33</v>
      </c>
      <c r="CJ3" s="24" t="s">
        <v>34</v>
      </c>
      <c r="CK3" s="24" t="s">
        <v>44</v>
      </c>
      <c r="CL3" s="25" t="s">
        <v>36</v>
      </c>
      <c r="CN3" s="23" t="s">
        <v>32</v>
      </c>
      <c r="CO3" s="24" t="s">
        <v>33</v>
      </c>
      <c r="CP3" s="24" t="s">
        <v>34</v>
      </c>
      <c r="CQ3" s="24" t="s">
        <v>35</v>
      </c>
      <c r="CR3" s="25" t="s">
        <v>36</v>
      </c>
      <c r="CT3" s="23" t="s">
        <v>32</v>
      </c>
      <c r="CU3" s="24" t="s">
        <v>33</v>
      </c>
      <c r="CV3" s="24" t="s">
        <v>34</v>
      </c>
      <c r="CW3" s="24" t="s">
        <v>35</v>
      </c>
      <c r="CX3" s="25" t="s">
        <v>36</v>
      </c>
      <c r="CZ3" s="23" t="s">
        <v>32</v>
      </c>
      <c r="DA3" s="24" t="s">
        <v>33</v>
      </c>
      <c r="DB3" s="24" t="s">
        <v>34</v>
      </c>
      <c r="DC3" s="24" t="s">
        <v>44</v>
      </c>
      <c r="DD3" s="25" t="s">
        <v>36</v>
      </c>
    </row>
    <row r="4" spans="2:108" x14ac:dyDescent="0.3">
      <c r="B4" s="28">
        <v>200</v>
      </c>
      <c r="C4" s="26">
        <v>32.39</v>
      </c>
      <c r="D4" s="22">
        <v>3.42</v>
      </c>
      <c r="E4" s="22">
        <v>199.87</v>
      </c>
      <c r="F4" s="31">
        <v>262.76</v>
      </c>
      <c r="H4" s="28">
        <v>200</v>
      </c>
      <c r="I4" s="26">
        <v>32.25</v>
      </c>
      <c r="J4" s="22">
        <v>3.23</v>
      </c>
      <c r="K4" s="22">
        <v>175.59</v>
      </c>
      <c r="L4" s="31">
        <v>168.5</v>
      </c>
      <c r="N4" s="28">
        <v>200</v>
      </c>
      <c r="O4" s="26">
        <v>28.79</v>
      </c>
      <c r="P4" s="22">
        <v>2.84</v>
      </c>
      <c r="Q4" s="22">
        <v>179.95</v>
      </c>
      <c r="R4" s="31">
        <v>23.35</v>
      </c>
      <c r="T4" s="28">
        <v>200</v>
      </c>
      <c r="U4" s="26">
        <v>28.47</v>
      </c>
      <c r="V4" s="22">
        <v>2.84</v>
      </c>
      <c r="W4" s="22">
        <v>193.51</v>
      </c>
      <c r="X4" s="31">
        <v>24.98</v>
      </c>
      <c r="Z4" s="28">
        <v>200</v>
      </c>
      <c r="AA4" s="26">
        <v>28.69</v>
      </c>
      <c r="AB4" s="22">
        <v>2.84</v>
      </c>
      <c r="AC4" s="22">
        <v>186.01</v>
      </c>
      <c r="AD4" s="31">
        <v>90.55</v>
      </c>
      <c r="AF4" s="28">
        <v>200</v>
      </c>
      <c r="AG4" s="26">
        <v>20.84</v>
      </c>
      <c r="AH4" s="22">
        <v>2.0499999999999998</v>
      </c>
      <c r="AI4" s="22">
        <v>149.68</v>
      </c>
      <c r="AJ4" s="31">
        <v>411.79</v>
      </c>
      <c r="AL4" s="28">
        <v>200</v>
      </c>
      <c r="AM4" s="26">
        <v>4.63</v>
      </c>
      <c r="AN4" s="22">
        <v>0.65</v>
      </c>
      <c r="AO4" s="22">
        <v>3.14</v>
      </c>
      <c r="AP4" s="31">
        <v>0.77</v>
      </c>
      <c r="AR4" s="28">
        <v>200</v>
      </c>
      <c r="AS4" s="26">
        <v>28.14</v>
      </c>
      <c r="AT4" s="22">
        <v>3.12</v>
      </c>
      <c r="AU4" s="22">
        <v>173.46</v>
      </c>
      <c r="AV4" s="31">
        <v>67.78</v>
      </c>
      <c r="AX4" s="28">
        <v>200</v>
      </c>
      <c r="AY4" s="26">
        <v>28.52</v>
      </c>
      <c r="AZ4" s="22">
        <v>2.82</v>
      </c>
      <c r="BA4" s="22">
        <v>119.13</v>
      </c>
      <c r="BB4" s="31">
        <v>16.02</v>
      </c>
      <c r="BD4" s="28">
        <v>200</v>
      </c>
      <c r="BE4" s="26">
        <v>20.79</v>
      </c>
      <c r="BF4" s="22">
        <v>2.04</v>
      </c>
      <c r="BG4" s="22">
        <v>106.3</v>
      </c>
      <c r="BH4" s="31">
        <v>117.07</v>
      </c>
      <c r="BJ4" s="28">
        <v>200</v>
      </c>
      <c r="BK4" s="26">
        <v>22.48</v>
      </c>
      <c r="BL4" s="22">
        <v>2.1800000000000002</v>
      </c>
      <c r="BM4" s="22">
        <v>152.08000000000001</v>
      </c>
      <c r="BN4" s="31">
        <v>130.26</v>
      </c>
      <c r="BP4" s="28">
        <v>200</v>
      </c>
      <c r="BQ4" s="26">
        <v>30.14</v>
      </c>
      <c r="BR4" s="22">
        <v>2.95</v>
      </c>
      <c r="BS4" s="22">
        <v>171.6</v>
      </c>
      <c r="BT4" s="31">
        <v>1.03</v>
      </c>
      <c r="BV4" s="28">
        <v>200</v>
      </c>
      <c r="BW4" s="26">
        <v>20.79</v>
      </c>
      <c r="BX4" s="22">
        <v>2.04</v>
      </c>
      <c r="BY4" s="22">
        <v>144.88</v>
      </c>
      <c r="BZ4" s="31">
        <v>265.57</v>
      </c>
      <c r="CB4" s="28">
        <v>200</v>
      </c>
      <c r="CC4" s="26">
        <v>29.37</v>
      </c>
      <c r="CD4" s="22">
        <v>2.9</v>
      </c>
      <c r="CE4" s="22">
        <v>198.85</v>
      </c>
      <c r="CF4" s="31">
        <v>28.64</v>
      </c>
      <c r="CH4" s="28">
        <v>200</v>
      </c>
      <c r="CI4" s="26">
        <v>32.93</v>
      </c>
      <c r="CJ4" s="22">
        <v>3.43</v>
      </c>
      <c r="CK4" s="22">
        <v>226.01</v>
      </c>
      <c r="CL4" s="31">
        <v>9.34</v>
      </c>
      <c r="CN4" s="28">
        <v>200</v>
      </c>
      <c r="CO4" s="26">
        <v>35.590000000000003</v>
      </c>
      <c r="CP4" s="22">
        <v>3.71</v>
      </c>
      <c r="CQ4" s="22">
        <v>233.08</v>
      </c>
      <c r="CR4" s="31">
        <v>208.79</v>
      </c>
      <c r="CT4" s="28">
        <v>200</v>
      </c>
      <c r="CU4" s="26">
        <v>42.79</v>
      </c>
      <c r="CV4" s="22">
        <v>4.5999999999999996</v>
      </c>
      <c r="CW4" s="22">
        <v>238.07</v>
      </c>
      <c r="CX4" s="31">
        <v>269.42</v>
      </c>
      <c r="CZ4" s="28">
        <v>200</v>
      </c>
      <c r="DA4" s="26">
        <v>52.35</v>
      </c>
      <c r="DB4" s="22">
        <v>6.19</v>
      </c>
      <c r="DC4" s="22">
        <v>245.27</v>
      </c>
      <c r="DD4" s="31">
        <v>95.68</v>
      </c>
    </row>
    <row r="5" spans="2:108" x14ac:dyDescent="0.3">
      <c r="B5" s="29">
        <v>250</v>
      </c>
      <c r="C5" s="27">
        <v>34.96</v>
      </c>
      <c r="D5" s="21">
        <v>1.74</v>
      </c>
      <c r="E5" s="21">
        <v>207.37</v>
      </c>
      <c r="F5" s="13">
        <v>215.11</v>
      </c>
      <c r="H5" s="29">
        <v>250</v>
      </c>
      <c r="I5" s="27">
        <v>32.9</v>
      </c>
      <c r="J5" s="21">
        <v>1.6</v>
      </c>
      <c r="K5" s="21">
        <v>182.86</v>
      </c>
      <c r="L5" s="13">
        <v>139.11000000000001</v>
      </c>
      <c r="N5" s="29">
        <v>250</v>
      </c>
      <c r="O5" s="27">
        <v>28.95</v>
      </c>
      <c r="P5" s="21">
        <v>1.4</v>
      </c>
      <c r="Q5" s="21">
        <v>186.39</v>
      </c>
      <c r="R5" s="13">
        <v>23.09</v>
      </c>
      <c r="T5" s="29">
        <v>250</v>
      </c>
      <c r="U5" s="27">
        <v>28.9</v>
      </c>
      <c r="V5" s="21">
        <v>1.4</v>
      </c>
      <c r="W5" s="21">
        <v>199.91</v>
      </c>
      <c r="X5" s="13">
        <v>24.72</v>
      </c>
      <c r="Z5" s="29">
        <v>250</v>
      </c>
      <c r="AA5" s="27">
        <v>28.89</v>
      </c>
      <c r="AB5" s="21">
        <v>1.4</v>
      </c>
      <c r="AC5" s="21">
        <v>192.43</v>
      </c>
      <c r="AD5" s="13">
        <v>77</v>
      </c>
      <c r="AF5" s="29">
        <v>250</v>
      </c>
      <c r="AG5" s="27">
        <v>20.84</v>
      </c>
      <c r="AH5" s="21">
        <v>1</v>
      </c>
      <c r="AI5" s="21">
        <v>154.33000000000001</v>
      </c>
      <c r="AJ5" s="13">
        <v>325.77999999999997</v>
      </c>
      <c r="AL5" s="29">
        <v>250</v>
      </c>
      <c r="AM5" s="27">
        <v>6.69</v>
      </c>
      <c r="AN5" s="21">
        <v>0.37</v>
      </c>
      <c r="AO5" s="21">
        <v>4.4000000000000004</v>
      </c>
      <c r="AP5" s="13">
        <v>0.7</v>
      </c>
      <c r="AR5" s="29">
        <v>250</v>
      </c>
      <c r="AS5" s="27">
        <v>31.9</v>
      </c>
      <c r="AT5" s="21">
        <v>1.62</v>
      </c>
      <c r="AU5" s="21">
        <v>180.15</v>
      </c>
      <c r="AV5" s="13">
        <v>58.48</v>
      </c>
      <c r="AX5" s="29">
        <v>250</v>
      </c>
      <c r="AY5" s="27">
        <v>28.71</v>
      </c>
      <c r="AZ5" s="21">
        <v>1.39</v>
      </c>
      <c r="BA5" s="21">
        <v>125.52</v>
      </c>
      <c r="BB5" s="13">
        <v>15.76</v>
      </c>
      <c r="BD5" s="29">
        <v>250</v>
      </c>
      <c r="BE5" s="27">
        <v>20.79</v>
      </c>
      <c r="BF5" s="21">
        <v>1</v>
      </c>
      <c r="BG5" s="21">
        <v>110.94</v>
      </c>
      <c r="BH5" s="13">
        <v>91.04</v>
      </c>
      <c r="BJ5" s="29">
        <v>250</v>
      </c>
      <c r="BK5" s="27">
        <v>22.15</v>
      </c>
      <c r="BL5" s="21">
        <v>1.06</v>
      </c>
      <c r="BM5" s="21">
        <v>157.06</v>
      </c>
      <c r="BN5" s="13">
        <v>100.49</v>
      </c>
      <c r="BP5" s="29">
        <v>250</v>
      </c>
      <c r="BQ5" s="27">
        <v>30.04</v>
      </c>
      <c r="BR5" s="21">
        <v>1.44</v>
      </c>
      <c r="BS5" s="21">
        <v>178.31</v>
      </c>
      <c r="BT5" s="13">
        <v>3.39</v>
      </c>
      <c r="BV5" s="29">
        <v>250</v>
      </c>
      <c r="BW5" s="27">
        <v>20.79</v>
      </c>
      <c r="BX5" s="21">
        <v>1</v>
      </c>
      <c r="BY5" s="21">
        <v>149.52000000000001</v>
      </c>
      <c r="BZ5" s="13">
        <v>208.91</v>
      </c>
      <c r="CB5" s="29">
        <v>250</v>
      </c>
      <c r="CC5" s="27">
        <v>29.56</v>
      </c>
      <c r="CD5" s="21">
        <v>1.43</v>
      </c>
      <c r="CE5" s="21">
        <v>205.42</v>
      </c>
      <c r="CF5" s="13">
        <v>18.05</v>
      </c>
      <c r="CH5" s="29">
        <v>250</v>
      </c>
      <c r="CI5" s="27">
        <v>35.03</v>
      </c>
      <c r="CJ5" s="21">
        <v>1.73</v>
      </c>
      <c r="CK5" s="21">
        <v>233.58</v>
      </c>
      <c r="CL5" s="13">
        <v>13.01</v>
      </c>
      <c r="CN5" s="29">
        <v>250</v>
      </c>
      <c r="CO5" s="27">
        <v>37.86</v>
      </c>
      <c r="CP5" s="21">
        <v>1.87</v>
      </c>
      <c r="CQ5" s="21">
        <v>241.27</v>
      </c>
      <c r="CR5" s="13">
        <v>172.74</v>
      </c>
      <c r="CT5" s="29">
        <v>250</v>
      </c>
      <c r="CU5" s="27">
        <v>47.05</v>
      </c>
      <c r="CV5" s="21">
        <v>2.36</v>
      </c>
      <c r="CW5" s="21">
        <v>248.08</v>
      </c>
      <c r="CX5" s="13">
        <v>221.39</v>
      </c>
      <c r="CZ5" s="29">
        <v>250</v>
      </c>
      <c r="DA5" s="27">
        <v>63.29</v>
      </c>
      <c r="DB5" s="21">
        <v>3.3</v>
      </c>
      <c r="DC5" s="21">
        <v>258.13</v>
      </c>
      <c r="DD5" s="13">
        <v>82.6</v>
      </c>
    </row>
    <row r="6" spans="2:108" x14ac:dyDescent="0.3">
      <c r="B6" s="29">
        <v>298</v>
      </c>
      <c r="C6" s="27">
        <v>37.200000000000003</v>
      </c>
      <c r="D6" s="21">
        <v>0</v>
      </c>
      <c r="E6" s="21">
        <v>213.73</v>
      </c>
      <c r="F6" s="13">
        <v>184.46</v>
      </c>
      <c r="H6" s="29">
        <v>298</v>
      </c>
      <c r="I6" s="27">
        <v>33.450000000000003</v>
      </c>
      <c r="J6" s="21">
        <v>0</v>
      </c>
      <c r="K6" s="21">
        <v>188.71</v>
      </c>
      <c r="L6" s="13">
        <v>120.26</v>
      </c>
      <c r="N6" s="29">
        <v>298</v>
      </c>
      <c r="O6" s="27">
        <v>29.07</v>
      </c>
      <c r="P6" s="21">
        <v>0</v>
      </c>
      <c r="Q6" s="21">
        <v>191.5</v>
      </c>
      <c r="R6" s="13">
        <v>23.03</v>
      </c>
      <c r="T6" s="29">
        <v>298</v>
      </c>
      <c r="U6" s="27">
        <v>29.31</v>
      </c>
      <c r="V6" s="21">
        <v>0</v>
      </c>
      <c r="W6" s="21">
        <v>205.03</v>
      </c>
      <c r="X6" s="13">
        <v>24.66</v>
      </c>
      <c r="Z6" s="29">
        <v>298</v>
      </c>
      <c r="AA6" s="27">
        <v>29.07</v>
      </c>
      <c r="AB6" s="21">
        <v>0</v>
      </c>
      <c r="AC6" s="21">
        <v>197.54</v>
      </c>
      <c r="AD6" s="13">
        <v>68.349999999999994</v>
      </c>
      <c r="AF6" s="29">
        <v>298</v>
      </c>
      <c r="AG6" s="27">
        <v>20.83</v>
      </c>
      <c r="AH6" s="21">
        <v>0</v>
      </c>
      <c r="AI6" s="21">
        <v>158</v>
      </c>
      <c r="AJ6" s="13">
        <v>270.13</v>
      </c>
      <c r="AL6" s="29">
        <v>298</v>
      </c>
      <c r="AM6" s="27">
        <v>8.51</v>
      </c>
      <c r="AN6" s="21">
        <v>0</v>
      </c>
      <c r="AO6" s="21">
        <v>5.74</v>
      </c>
      <c r="AP6" s="13">
        <v>0.69</v>
      </c>
      <c r="AR6" s="29">
        <v>298</v>
      </c>
      <c r="AS6" s="27">
        <v>35.14</v>
      </c>
      <c r="AT6" s="21">
        <v>0</v>
      </c>
      <c r="AU6" s="21">
        <v>186.05</v>
      </c>
      <c r="AV6" s="13">
        <v>52.59</v>
      </c>
      <c r="AX6" s="29">
        <v>298</v>
      </c>
      <c r="AY6" s="27">
        <v>28.87</v>
      </c>
      <c r="AZ6" s="21">
        <v>0</v>
      </c>
      <c r="BA6" s="21">
        <v>130.59</v>
      </c>
      <c r="BB6" s="13">
        <v>15.71</v>
      </c>
      <c r="BD6" s="29">
        <v>298</v>
      </c>
      <c r="BE6" s="27">
        <v>20.79</v>
      </c>
      <c r="BF6" s="21">
        <v>0</v>
      </c>
      <c r="BG6" s="21">
        <v>114.6</v>
      </c>
      <c r="BH6" s="13">
        <v>74.150000000000006</v>
      </c>
      <c r="BJ6" s="29">
        <v>298</v>
      </c>
      <c r="BK6" s="27">
        <v>21.9</v>
      </c>
      <c r="BL6" s="21">
        <v>0</v>
      </c>
      <c r="BM6" s="21">
        <v>160.94</v>
      </c>
      <c r="BN6" s="13">
        <v>81.17</v>
      </c>
      <c r="BP6" s="29">
        <v>298</v>
      </c>
      <c r="BQ6" s="27">
        <v>29.93</v>
      </c>
      <c r="BR6" s="21">
        <v>0</v>
      </c>
      <c r="BS6" s="21">
        <v>183.6</v>
      </c>
      <c r="BT6" s="13">
        <v>6.36</v>
      </c>
      <c r="BV6" s="29">
        <v>298</v>
      </c>
      <c r="BW6" s="27">
        <v>20.79</v>
      </c>
      <c r="BX6" s="21">
        <v>0</v>
      </c>
      <c r="BY6" s="21">
        <v>153.18</v>
      </c>
      <c r="BZ6" s="13">
        <v>172.23</v>
      </c>
      <c r="CB6" s="29">
        <v>298</v>
      </c>
      <c r="CC6" s="27">
        <v>29.73</v>
      </c>
      <c r="CD6" s="21">
        <v>0</v>
      </c>
      <c r="CE6" s="21">
        <v>210.64</v>
      </c>
      <c r="CF6" s="13">
        <v>11.09</v>
      </c>
      <c r="CH6" s="29">
        <v>298</v>
      </c>
      <c r="CI6" s="27">
        <v>36.880000000000003</v>
      </c>
      <c r="CJ6" s="21">
        <v>0</v>
      </c>
      <c r="CK6" s="21">
        <v>239.91</v>
      </c>
      <c r="CL6" s="13">
        <v>15.51</v>
      </c>
      <c r="CN6" s="29">
        <v>298</v>
      </c>
      <c r="CO6" s="27">
        <v>39.86</v>
      </c>
      <c r="CP6" s="21">
        <v>0</v>
      </c>
      <c r="CQ6" s="21">
        <v>248.11</v>
      </c>
      <c r="CR6" s="13">
        <v>149.6</v>
      </c>
      <c r="CT6" s="29">
        <v>298</v>
      </c>
      <c r="CU6" s="27">
        <v>50.78</v>
      </c>
      <c r="CV6" s="21">
        <v>0</v>
      </c>
      <c r="CW6" s="21">
        <v>256.7</v>
      </c>
      <c r="CX6" s="13">
        <v>190.54</v>
      </c>
      <c r="CZ6" s="29">
        <v>298</v>
      </c>
      <c r="DA6" s="27">
        <v>73.55</v>
      </c>
      <c r="DB6" s="21">
        <v>0</v>
      </c>
      <c r="DC6" s="21">
        <v>270.16000000000003</v>
      </c>
      <c r="DD6" s="13">
        <v>74.39</v>
      </c>
    </row>
    <row r="7" spans="2:108" x14ac:dyDescent="0.3">
      <c r="B7" s="29">
        <v>300</v>
      </c>
      <c r="C7" s="27">
        <v>37.28</v>
      </c>
      <c r="D7" s="21">
        <v>7.0000000000000007E-2</v>
      </c>
      <c r="E7" s="21">
        <v>213.96</v>
      </c>
      <c r="F7" s="13">
        <v>183.48</v>
      </c>
      <c r="H7" s="29">
        <v>300</v>
      </c>
      <c r="I7" s="27">
        <v>33.47</v>
      </c>
      <c r="J7" s="21">
        <v>0.06</v>
      </c>
      <c r="K7" s="21">
        <v>188.91</v>
      </c>
      <c r="L7" s="13">
        <v>119.66</v>
      </c>
      <c r="N7" s="29">
        <v>300</v>
      </c>
      <c r="O7" s="27">
        <v>29.07</v>
      </c>
      <c r="P7" s="21">
        <v>0.05</v>
      </c>
      <c r="Q7" s="21">
        <v>191.68</v>
      </c>
      <c r="R7" s="13">
        <v>23.03</v>
      </c>
      <c r="T7" s="29">
        <v>300</v>
      </c>
      <c r="U7" s="27">
        <v>29.33</v>
      </c>
      <c r="V7" s="21">
        <v>0.05</v>
      </c>
      <c r="W7" s="21">
        <v>205.21</v>
      </c>
      <c r="X7" s="13">
        <v>24.66</v>
      </c>
      <c r="Z7" s="29">
        <v>300</v>
      </c>
      <c r="AA7" s="27">
        <v>29.08</v>
      </c>
      <c r="AB7" s="21">
        <v>0.05</v>
      </c>
      <c r="AC7" s="21">
        <v>197.72</v>
      </c>
      <c r="AD7" s="13">
        <v>68.08</v>
      </c>
      <c r="AF7" s="29">
        <v>300</v>
      </c>
      <c r="AG7" s="27">
        <v>20.83</v>
      </c>
      <c r="AH7" s="21">
        <v>0.04</v>
      </c>
      <c r="AI7" s="21">
        <v>158.13</v>
      </c>
      <c r="AJ7" s="13">
        <v>268.35000000000002</v>
      </c>
      <c r="AL7" s="29">
        <v>300</v>
      </c>
      <c r="AM7" s="27">
        <v>8.57</v>
      </c>
      <c r="AN7" s="21">
        <v>0.02</v>
      </c>
      <c r="AO7" s="21">
        <v>5.79</v>
      </c>
      <c r="AP7" s="13">
        <v>0.69</v>
      </c>
      <c r="AR7" s="29">
        <v>300</v>
      </c>
      <c r="AS7" s="27">
        <v>35.26</v>
      </c>
      <c r="AT7" s="21">
        <v>7.0000000000000007E-2</v>
      </c>
      <c r="AU7" s="21">
        <v>186.27</v>
      </c>
      <c r="AV7" s="13">
        <v>52.4</v>
      </c>
      <c r="AX7" s="29">
        <v>300</v>
      </c>
      <c r="AY7" s="27">
        <v>28.88</v>
      </c>
      <c r="AZ7" s="21">
        <v>0.05</v>
      </c>
      <c r="BA7" s="21">
        <v>130.77000000000001</v>
      </c>
      <c r="BB7" s="13">
        <v>15.71</v>
      </c>
      <c r="BD7" s="29">
        <v>300</v>
      </c>
      <c r="BE7" s="27">
        <v>20.79</v>
      </c>
      <c r="BF7" s="21">
        <v>0.04</v>
      </c>
      <c r="BG7" s="21">
        <v>114.73</v>
      </c>
      <c r="BH7" s="13">
        <v>73.61</v>
      </c>
      <c r="BJ7" s="29">
        <v>300</v>
      </c>
      <c r="BK7" s="27">
        <v>21.89</v>
      </c>
      <c r="BL7" s="21">
        <v>0.04</v>
      </c>
      <c r="BM7" s="21">
        <v>161.07</v>
      </c>
      <c r="BN7" s="13">
        <v>80.55</v>
      </c>
      <c r="BP7" s="29">
        <v>300</v>
      </c>
      <c r="BQ7" s="27">
        <v>29.93</v>
      </c>
      <c r="BR7" s="21">
        <v>0.06</v>
      </c>
      <c r="BS7" s="21">
        <v>183.78</v>
      </c>
      <c r="BT7" s="13">
        <v>6.45</v>
      </c>
      <c r="BV7" s="29">
        <v>300</v>
      </c>
      <c r="BW7" s="27">
        <v>20.79</v>
      </c>
      <c r="BX7" s="21">
        <v>0.04</v>
      </c>
      <c r="BY7" s="21">
        <v>153.31</v>
      </c>
      <c r="BZ7" s="13">
        <v>171.06</v>
      </c>
      <c r="CB7" s="29">
        <v>300</v>
      </c>
      <c r="CC7" s="27">
        <v>29.73</v>
      </c>
      <c r="CD7" s="21">
        <v>0.06</v>
      </c>
      <c r="CE7" s="21">
        <v>210.83</v>
      </c>
      <c r="CF7" s="13">
        <v>10.87</v>
      </c>
      <c r="CH7" s="29">
        <v>300</v>
      </c>
      <c r="CI7" s="27">
        <v>36.950000000000003</v>
      </c>
      <c r="CJ7" s="21">
        <v>7.0000000000000007E-2</v>
      </c>
      <c r="CK7" s="21">
        <v>240.14</v>
      </c>
      <c r="CL7" s="13">
        <v>15.59</v>
      </c>
      <c r="CN7" s="29">
        <v>300</v>
      </c>
      <c r="CO7" s="27">
        <v>39.94</v>
      </c>
      <c r="CP7" s="21">
        <v>7.0000000000000007E-2</v>
      </c>
      <c r="CQ7" s="21">
        <v>248.35</v>
      </c>
      <c r="CR7" s="13">
        <v>148.86000000000001</v>
      </c>
      <c r="CT7" s="29">
        <v>300</v>
      </c>
      <c r="CU7" s="27">
        <v>50.91</v>
      </c>
      <c r="CV7" s="21">
        <v>0.09</v>
      </c>
      <c r="CW7" s="21">
        <v>257.01</v>
      </c>
      <c r="CX7" s="13">
        <v>189.55</v>
      </c>
      <c r="CZ7" s="29">
        <v>300</v>
      </c>
      <c r="DA7" s="27">
        <v>73.94</v>
      </c>
      <c r="DB7" s="21">
        <v>0.14000000000000001</v>
      </c>
      <c r="DC7" s="21">
        <v>270.62</v>
      </c>
      <c r="DD7" s="13">
        <v>74.13</v>
      </c>
    </row>
    <row r="8" spans="2:108" x14ac:dyDescent="0.3">
      <c r="B8" s="29">
        <v>350</v>
      </c>
      <c r="C8" s="27">
        <v>39.369999999999997</v>
      </c>
      <c r="D8" s="21">
        <v>1.99</v>
      </c>
      <c r="E8" s="21">
        <v>219.86</v>
      </c>
      <c r="F8" s="13">
        <v>161</v>
      </c>
      <c r="H8" s="29">
        <v>350</v>
      </c>
      <c r="I8" s="27">
        <v>33.97</v>
      </c>
      <c r="J8" s="21">
        <v>1.75</v>
      </c>
      <c r="K8" s="21">
        <v>194.11</v>
      </c>
      <c r="L8" s="13">
        <v>105.85</v>
      </c>
      <c r="N8" s="29">
        <v>350</v>
      </c>
      <c r="O8" s="27">
        <v>29.19</v>
      </c>
      <c r="P8" s="21">
        <v>1.51</v>
      </c>
      <c r="Q8" s="21">
        <v>196.17</v>
      </c>
      <c r="R8" s="13">
        <v>23.08</v>
      </c>
      <c r="T8" s="29">
        <v>350</v>
      </c>
      <c r="U8" s="27">
        <v>29.77</v>
      </c>
      <c r="V8" s="21">
        <v>1.53</v>
      </c>
      <c r="W8" s="21">
        <v>209.77</v>
      </c>
      <c r="X8" s="13">
        <v>24.7</v>
      </c>
      <c r="Z8" s="29">
        <v>350</v>
      </c>
      <c r="AA8" s="27">
        <v>29.25</v>
      </c>
      <c r="AB8" s="21">
        <v>1.51</v>
      </c>
      <c r="AC8" s="21">
        <v>202.21</v>
      </c>
      <c r="AD8" s="13">
        <v>61.79</v>
      </c>
      <c r="AF8" s="29">
        <v>350</v>
      </c>
      <c r="AG8" s="27">
        <v>20.83</v>
      </c>
      <c r="AH8" s="21">
        <v>1.08</v>
      </c>
      <c r="AI8" s="21">
        <v>161.34</v>
      </c>
      <c r="AJ8" s="13">
        <v>227.27</v>
      </c>
      <c r="AL8" s="29">
        <v>350</v>
      </c>
      <c r="AM8" s="27">
        <v>10.3</v>
      </c>
      <c r="AN8" s="21">
        <v>0.49</v>
      </c>
      <c r="AO8" s="21">
        <v>7.24</v>
      </c>
      <c r="AP8" s="13">
        <v>0.7</v>
      </c>
      <c r="AR8" s="29">
        <v>350</v>
      </c>
      <c r="AS8" s="27">
        <v>38.33</v>
      </c>
      <c r="AT8" s="21">
        <v>1.91</v>
      </c>
      <c r="AU8" s="21">
        <v>191.94</v>
      </c>
      <c r="AV8" s="13">
        <v>48.17</v>
      </c>
      <c r="AX8" s="29">
        <v>350</v>
      </c>
      <c r="AY8" s="27">
        <v>29.01</v>
      </c>
      <c r="AZ8" s="21">
        <v>1.5</v>
      </c>
      <c r="BA8" s="21">
        <v>135.22999999999999</v>
      </c>
      <c r="BB8" s="13">
        <v>15.75</v>
      </c>
      <c r="BD8" s="29">
        <v>350</v>
      </c>
      <c r="BE8" s="27">
        <v>20.79</v>
      </c>
      <c r="BF8" s="21">
        <v>1.08</v>
      </c>
      <c r="BG8" s="21">
        <v>117.93</v>
      </c>
      <c r="BH8" s="13">
        <v>61.09</v>
      </c>
      <c r="BJ8" s="29">
        <v>350</v>
      </c>
      <c r="BK8" s="27">
        <v>21.67</v>
      </c>
      <c r="BL8" s="21">
        <v>1.1299999999999999</v>
      </c>
      <c r="BM8" s="21">
        <v>164.43</v>
      </c>
      <c r="BN8" s="13">
        <v>66.239999999999995</v>
      </c>
      <c r="BP8" s="29">
        <v>350</v>
      </c>
      <c r="BQ8" s="27">
        <v>29.82</v>
      </c>
      <c r="BR8" s="21">
        <v>1.55</v>
      </c>
      <c r="BS8" s="21">
        <v>188.39</v>
      </c>
      <c r="BT8" s="13">
        <v>8.73</v>
      </c>
      <c r="BV8" s="29">
        <v>350</v>
      </c>
      <c r="BW8" s="27">
        <v>20.78</v>
      </c>
      <c r="BX8" s="21">
        <v>1.08</v>
      </c>
      <c r="BY8" s="21">
        <v>156.51</v>
      </c>
      <c r="BZ8" s="13">
        <v>143.96</v>
      </c>
      <c r="CB8" s="29">
        <v>350</v>
      </c>
      <c r="CC8" s="27">
        <v>29.91</v>
      </c>
      <c r="CD8" s="21">
        <v>1.55</v>
      </c>
      <c r="CE8" s="21">
        <v>215.42</v>
      </c>
      <c r="CF8" s="13">
        <v>5.65</v>
      </c>
      <c r="CH8" s="29">
        <v>350</v>
      </c>
      <c r="CI8" s="27">
        <v>38.71</v>
      </c>
      <c r="CJ8" s="21">
        <v>1.96</v>
      </c>
      <c r="CK8" s="21">
        <v>245.97</v>
      </c>
      <c r="CL8" s="13">
        <v>17.54</v>
      </c>
      <c r="CN8" s="29">
        <v>350</v>
      </c>
      <c r="CO8" s="27">
        <v>41.83</v>
      </c>
      <c r="CP8" s="21">
        <v>2.12</v>
      </c>
      <c r="CQ8" s="21">
        <v>254.66</v>
      </c>
      <c r="CR8" s="13">
        <v>131.91999999999999</v>
      </c>
      <c r="CT8" s="29">
        <v>350</v>
      </c>
      <c r="CU8" s="27">
        <v>54.42</v>
      </c>
      <c r="CV8" s="21">
        <v>2.73</v>
      </c>
      <c r="CW8" s="21">
        <v>265.13</v>
      </c>
      <c r="CX8" s="13">
        <v>166.96</v>
      </c>
      <c r="CZ8" s="29">
        <v>350</v>
      </c>
      <c r="DA8" s="27">
        <v>84.23</v>
      </c>
      <c r="DB8" s="21">
        <v>4.09</v>
      </c>
      <c r="DC8" s="21">
        <v>282.8</v>
      </c>
      <c r="DD8" s="13">
        <v>68.3</v>
      </c>
    </row>
    <row r="9" spans="2:108" x14ac:dyDescent="0.3">
      <c r="B9" s="29">
        <v>400</v>
      </c>
      <c r="C9" s="27">
        <v>41.27</v>
      </c>
      <c r="D9" s="21">
        <v>4</v>
      </c>
      <c r="E9" s="21">
        <v>225.25</v>
      </c>
      <c r="F9" s="13">
        <v>144.22</v>
      </c>
      <c r="H9" s="29">
        <v>400</v>
      </c>
      <c r="I9" s="27">
        <v>34.44</v>
      </c>
      <c r="J9" s="21">
        <v>3.46</v>
      </c>
      <c r="K9" s="21">
        <v>198.68</v>
      </c>
      <c r="L9" s="13">
        <v>95.58</v>
      </c>
      <c r="N9" s="29">
        <v>400</v>
      </c>
      <c r="O9" s="27">
        <v>29.32</v>
      </c>
      <c r="P9" s="21">
        <v>2.97</v>
      </c>
      <c r="Q9" s="21">
        <v>200.08</v>
      </c>
      <c r="R9" s="13">
        <v>23.17</v>
      </c>
      <c r="T9" s="29">
        <v>400</v>
      </c>
      <c r="U9" s="27">
        <v>30.21</v>
      </c>
      <c r="V9" s="21">
        <v>3.03</v>
      </c>
      <c r="W9" s="21">
        <v>213.77</v>
      </c>
      <c r="X9" s="13">
        <v>24.8</v>
      </c>
      <c r="Z9" s="29">
        <v>400</v>
      </c>
      <c r="AA9" s="27">
        <v>29.43</v>
      </c>
      <c r="AB9" s="21">
        <v>2.98</v>
      </c>
      <c r="AC9" s="21">
        <v>206.13</v>
      </c>
      <c r="AD9" s="13">
        <v>57.14</v>
      </c>
      <c r="AF9" s="29">
        <v>400</v>
      </c>
      <c r="AG9" s="27">
        <v>20.82</v>
      </c>
      <c r="AH9" s="21">
        <v>2.12</v>
      </c>
      <c r="AI9" s="21">
        <v>164.12</v>
      </c>
      <c r="AJ9" s="13">
        <v>196.41</v>
      </c>
      <c r="AL9" s="29">
        <v>400</v>
      </c>
      <c r="AM9" s="27">
        <v>11.87</v>
      </c>
      <c r="AN9" s="21">
        <v>1.04</v>
      </c>
      <c r="AO9" s="21">
        <v>8.7200000000000006</v>
      </c>
      <c r="AP9" s="13">
        <v>0.73</v>
      </c>
      <c r="AR9" s="29">
        <v>400</v>
      </c>
      <c r="AS9" s="27">
        <v>41.19</v>
      </c>
      <c r="AT9" s="21">
        <v>3.89</v>
      </c>
      <c r="AU9" s="21">
        <v>197.24</v>
      </c>
      <c r="AV9" s="13">
        <v>45.07</v>
      </c>
      <c r="AX9" s="29">
        <v>400</v>
      </c>
      <c r="AY9" s="27">
        <v>29.12</v>
      </c>
      <c r="AZ9" s="21">
        <v>2.95</v>
      </c>
      <c r="BA9" s="21">
        <v>139.11000000000001</v>
      </c>
      <c r="BB9" s="13">
        <v>15.84</v>
      </c>
      <c r="BD9" s="29">
        <v>400</v>
      </c>
      <c r="BE9" s="27">
        <v>20.79</v>
      </c>
      <c r="BF9" s="21">
        <v>2.12</v>
      </c>
      <c r="BG9" s="21">
        <v>120.71</v>
      </c>
      <c r="BH9" s="13">
        <v>51.66</v>
      </c>
      <c r="BJ9" s="29">
        <v>400</v>
      </c>
      <c r="BK9" s="27">
        <v>21.5</v>
      </c>
      <c r="BL9" s="21">
        <v>2.21</v>
      </c>
      <c r="BM9" s="21">
        <v>167.31</v>
      </c>
      <c r="BN9" s="13">
        <v>55.47</v>
      </c>
      <c r="BP9" s="29">
        <v>400</v>
      </c>
      <c r="BQ9" s="27">
        <v>29.72</v>
      </c>
      <c r="BR9" s="21">
        <v>3.04</v>
      </c>
      <c r="BS9" s="21">
        <v>192.36</v>
      </c>
      <c r="BT9" s="13">
        <v>10.5</v>
      </c>
      <c r="BV9" s="29">
        <v>400</v>
      </c>
      <c r="BW9" s="27">
        <v>20.78</v>
      </c>
      <c r="BX9" s="21">
        <v>2.12</v>
      </c>
      <c r="BY9" s="21">
        <v>159.29</v>
      </c>
      <c r="BZ9" s="13">
        <v>123.59</v>
      </c>
      <c r="CB9" s="29">
        <v>400</v>
      </c>
      <c r="CC9" s="27">
        <v>30.1</v>
      </c>
      <c r="CD9" s="21">
        <v>3.05</v>
      </c>
      <c r="CE9" s="21">
        <v>219.43</v>
      </c>
      <c r="CF9" s="13">
        <v>1.67</v>
      </c>
      <c r="CH9" s="29">
        <v>400</v>
      </c>
      <c r="CI9" s="27">
        <v>40.33</v>
      </c>
      <c r="CJ9" s="21">
        <v>3.94</v>
      </c>
      <c r="CK9" s="21">
        <v>251.25</v>
      </c>
      <c r="CL9" s="13">
        <v>19.079999999999998</v>
      </c>
      <c r="CN9" s="29">
        <v>400</v>
      </c>
      <c r="CO9" s="27">
        <v>43.55</v>
      </c>
      <c r="CP9" s="21">
        <v>4.25</v>
      </c>
      <c r="CQ9" s="21">
        <v>260.36</v>
      </c>
      <c r="CR9" s="13">
        <v>119.3</v>
      </c>
      <c r="CT9" s="29">
        <v>400</v>
      </c>
      <c r="CU9" s="27">
        <v>57.58</v>
      </c>
      <c r="CV9" s="21">
        <v>5.53</v>
      </c>
      <c r="CW9" s="21">
        <v>272.60000000000002</v>
      </c>
      <c r="CX9" s="13">
        <v>150.13</v>
      </c>
      <c r="CZ9" s="29">
        <v>400</v>
      </c>
      <c r="DA9" s="27">
        <v>94.1</v>
      </c>
      <c r="DB9" s="21">
        <v>8.5500000000000007</v>
      </c>
      <c r="DC9" s="21">
        <v>294.69</v>
      </c>
      <c r="DD9" s="13">
        <v>64.099999999999994</v>
      </c>
    </row>
    <row r="10" spans="2:108" x14ac:dyDescent="0.3">
      <c r="B10" s="29">
        <v>450</v>
      </c>
      <c r="C10" s="27">
        <v>43</v>
      </c>
      <c r="D10" s="21">
        <v>6.11</v>
      </c>
      <c r="E10" s="21">
        <v>230.21</v>
      </c>
      <c r="F10" s="13">
        <v>131.24</v>
      </c>
      <c r="H10" s="29">
        <v>450</v>
      </c>
      <c r="I10" s="27">
        <v>34.89</v>
      </c>
      <c r="J10" s="21">
        <v>5.19</v>
      </c>
      <c r="K10" s="21">
        <v>202.76</v>
      </c>
      <c r="L10" s="13">
        <v>87.64</v>
      </c>
      <c r="N10" s="29">
        <v>450</v>
      </c>
      <c r="O10" s="27">
        <v>29.46</v>
      </c>
      <c r="P10" s="21">
        <v>4.4400000000000004</v>
      </c>
      <c r="Q10" s="21">
        <v>203.54</v>
      </c>
      <c r="R10" s="13">
        <v>23.29</v>
      </c>
      <c r="T10" s="29">
        <v>450</v>
      </c>
      <c r="U10" s="27">
        <v>30.66</v>
      </c>
      <c r="V10" s="21">
        <v>4.55</v>
      </c>
      <c r="W10" s="21">
        <v>217.36</v>
      </c>
      <c r="X10" s="13">
        <v>24.93</v>
      </c>
      <c r="Z10" s="29">
        <v>450</v>
      </c>
      <c r="AA10" s="27">
        <v>29.63</v>
      </c>
      <c r="AB10" s="21">
        <v>4.46</v>
      </c>
      <c r="AC10" s="21">
        <v>209.61</v>
      </c>
      <c r="AD10" s="13">
        <v>53.57</v>
      </c>
      <c r="AF10" s="29">
        <v>450</v>
      </c>
      <c r="AG10" s="27">
        <v>20.81</v>
      </c>
      <c r="AH10" s="21">
        <v>3.16</v>
      </c>
      <c r="AI10" s="21">
        <v>166.57</v>
      </c>
      <c r="AJ10" s="13">
        <v>172.38</v>
      </c>
      <c r="AL10" s="29">
        <v>450</v>
      </c>
      <c r="AM10" s="27">
        <v>13.29</v>
      </c>
      <c r="AN10" s="21">
        <v>1.67</v>
      </c>
      <c r="AO10" s="21">
        <v>10.199999999999999</v>
      </c>
      <c r="AP10" s="13">
        <v>0.78</v>
      </c>
      <c r="AR10" s="29">
        <v>450</v>
      </c>
      <c r="AS10" s="27">
        <v>43.93</v>
      </c>
      <c r="AT10" s="21">
        <v>6.02</v>
      </c>
      <c r="AU10" s="21">
        <v>202.25</v>
      </c>
      <c r="AV10" s="13">
        <v>42.73</v>
      </c>
      <c r="AX10" s="29">
        <v>450</v>
      </c>
      <c r="AY10" s="27">
        <v>29.21</v>
      </c>
      <c r="AZ10" s="21">
        <v>4.41</v>
      </c>
      <c r="BA10" s="21">
        <v>142.54</v>
      </c>
      <c r="BB10" s="13">
        <v>15.97</v>
      </c>
      <c r="BD10" s="29">
        <v>450</v>
      </c>
      <c r="BE10" s="27">
        <v>20.79</v>
      </c>
      <c r="BF10" s="21">
        <v>3.16</v>
      </c>
      <c r="BG10" s="21">
        <v>123.16</v>
      </c>
      <c r="BH10" s="13">
        <v>44.29</v>
      </c>
      <c r="BJ10" s="29">
        <v>450</v>
      </c>
      <c r="BK10" s="27">
        <v>21.36</v>
      </c>
      <c r="BL10" s="21">
        <v>3.28</v>
      </c>
      <c r="BM10" s="21">
        <v>169.84</v>
      </c>
      <c r="BN10" s="13">
        <v>47.05</v>
      </c>
      <c r="BP10" s="29">
        <v>450</v>
      </c>
      <c r="BQ10" s="27">
        <v>29.63</v>
      </c>
      <c r="BR10" s="21">
        <v>4.5199999999999996</v>
      </c>
      <c r="BS10" s="21">
        <v>195.86</v>
      </c>
      <c r="BT10" s="13">
        <v>11.93</v>
      </c>
      <c r="BV10" s="29">
        <v>450</v>
      </c>
      <c r="BW10" s="27">
        <v>20.78</v>
      </c>
      <c r="BX10" s="21">
        <v>3.16</v>
      </c>
      <c r="BY10" s="21">
        <v>161.74</v>
      </c>
      <c r="BZ10" s="13">
        <v>107.71</v>
      </c>
      <c r="CB10" s="29">
        <v>450</v>
      </c>
      <c r="CC10" s="27">
        <v>30.32</v>
      </c>
      <c r="CD10" s="21">
        <v>4.5599999999999996</v>
      </c>
      <c r="CE10" s="21">
        <v>222.99</v>
      </c>
      <c r="CF10" s="13">
        <v>1.47</v>
      </c>
      <c r="CH10" s="29">
        <v>450</v>
      </c>
      <c r="CI10" s="27">
        <v>41.83</v>
      </c>
      <c r="CJ10" s="21">
        <v>5.99</v>
      </c>
      <c r="CK10" s="21">
        <v>256.08999999999997</v>
      </c>
      <c r="CL10" s="13">
        <v>20.350000000000001</v>
      </c>
      <c r="CN10" s="29">
        <v>450</v>
      </c>
      <c r="CO10" s="27">
        <v>45.12</v>
      </c>
      <c r="CP10" s="21">
        <v>6.47</v>
      </c>
      <c r="CQ10" s="21">
        <v>265.58</v>
      </c>
      <c r="CR10" s="13">
        <v>109.56</v>
      </c>
      <c r="CT10" s="29">
        <v>450</v>
      </c>
      <c r="CU10" s="27">
        <v>60.42</v>
      </c>
      <c r="CV10" s="21">
        <v>8.48</v>
      </c>
      <c r="CW10" s="21">
        <v>279.55</v>
      </c>
      <c r="CX10" s="13">
        <v>137.13999999999999</v>
      </c>
      <c r="CZ10" s="29">
        <v>450</v>
      </c>
      <c r="DA10" s="27">
        <v>103.5</v>
      </c>
      <c r="DB10" s="21">
        <v>13.49</v>
      </c>
      <c r="DC10" s="21">
        <v>306.32</v>
      </c>
      <c r="DD10" s="13">
        <v>60.99</v>
      </c>
    </row>
    <row r="11" spans="2:108" x14ac:dyDescent="0.3">
      <c r="B11" s="29">
        <v>500</v>
      </c>
      <c r="C11" s="27">
        <v>44.57</v>
      </c>
      <c r="D11" s="21">
        <v>8.3000000000000007</v>
      </c>
      <c r="E11" s="21">
        <v>234.82</v>
      </c>
      <c r="F11" s="13">
        <v>120.91</v>
      </c>
      <c r="H11" s="29">
        <v>500</v>
      </c>
      <c r="I11" s="27">
        <v>35.340000000000003</v>
      </c>
      <c r="J11" s="21">
        <v>6.95</v>
      </c>
      <c r="K11" s="21">
        <v>206.46</v>
      </c>
      <c r="L11" s="13">
        <v>81.34</v>
      </c>
      <c r="N11" s="29">
        <v>500</v>
      </c>
      <c r="O11" s="27">
        <v>29.63</v>
      </c>
      <c r="P11" s="21">
        <v>5.92</v>
      </c>
      <c r="Q11" s="21">
        <v>206.65</v>
      </c>
      <c r="R11" s="13">
        <v>23.43</v>
      </c>
      <c r="T11" s="29">
        <v>500</v>
      </c>
      <c r="U11" s="27">
        <v>31.11</v>
      </c>
      <c r="V11" s="21">
        <v>6.1</v>
      </c>
      <c r="W11" s="21">
        <v>220.61</v>
      </c>
      <c r="X11" s="13">
        <v>25.07</v>
      </c>
      <c r="Z11" s="29">
        <v>500</v>
      </c>
      <c r="AA11" s="27">
        <v>29.86</v>
      </c>
      <c r="AB11" s="21">
        <v>5.94</v>
      </c>
      <c r="AC11" s="21">
        <v>212.74</v>
      </c>
      <c r="AD11" s="13">
        <v>50.75</v>
      </c>
      <c r="AF11" s="29">
        <v>500</v>
      </c>
      <c r="AG11" s="27">
        <v>20.81</v>
      </c>
      <c r="AH11" s="21">
        <v>4.2</v>
      </c>
      <c r="AI11" s="21">
        <v>168.76</v>
      </c>
      <c r="AJ11" s="13">
        <v>153.12</v>
      </c>
      <c r="AL11" s="29">
        <v>500</v>
      </c>
      <c r="AM11" s="27">
        <v>14.58</v>
      </c>
      <c r="AN11" s="21">
        <v>2.37</v>
      </c>
      <c r="AO11" s="21">
        <v>11.67</v>
      </c>
      <c r="AP11" s="13">
        <v>0.83</v>
      </c>
      <c r="AR11" s="29">
        <v>500</v>
      </c>
      <c r="AS11" s="27">
        <v>46.61</v>
      </c>
      <c r="AT11" s="21">
        <v>8.2899999999999991</v>
      </c>
      <c r="AU11" s="21">
        <v>207.02</v>
      </c>
      <c r="AV11" s="13">
        <v>40.92</v>
      </c>
      <c r="AX11" s="29">
        <v>500</v>
      </c>
      <c r="AY11" s="27">
        <v>29.27</v>
      </c>
      <c r="AZ11" s="21">
        <v>5.87</v>
      </c>
      <c r="BA11" s="21">
        <v>145.63</v>
      </c>
      <c r="BB11" s="13">
        <v>16.100000000000001</v>
      </c>
      <c r="BD11" s="29">
        <v>500</v>
      </c>
      <c r="BE11" s="27">
        <v>20.79</v>
      </c>
      <c r="BF11" s="21">
        <v>4.2</v>
      </c>
      <c r="BG11" s="21">
        <v>125.35</v>
      </c>
      <c r="BH11" s="13">
        <v>38.369999999999997</v>
      </c>
      <c r="BJ11" s="29">
        <v>500</v>
      </c>
      <c r="BK11" s="27">
        <v>21.26</v>
      </c>
      <c r="BL11" s="21">
        <v>4.3499999999999996</v>
      </c>
      <c r="BM11" s="21">
        <v>172.08</v>
      </c>
      <c r="BN11" s="13">
        <v>40.29</v>
      </c>
      <c r="BP11" s="29">
        <v>500</v>
      </c>
      <c r="BQ11" s="27">
        <v>29.57</v>
      </c>
      <c r="BR11" s="21">
        <v>6</v>
      </c>
      <c r="BS11" s="21">
        <v>198.97</v>
      </c>
      <c r="BT11" s="13">
        <v>13.11</v>
      </c>
      <c r="BV11" s="29">
        <v>500</v>
      </c>
      <c r="BW11" s="27">
        <v>20.78</v>
      </c>
      <c r="BX11" s="21">
        <v>4.2</v>
      </c>
      <c r="BY11" s="21">
        <v>163.93</v>
      </c>
      <c r="BZ11" s="13">
        <v>94.98</v>
      </c>
      <c r="CB11" s="29">
        <v>500</v>
      </c>
      <c r="CC11" s="27">
        <v>30.57</v>
      </c>
      <c r="CD11" s="21">
        <v>6.08</v>
      </c>
      <c r="CE11" s="21">
        <v>226.19</v>
      </c>
      <c r="CF11" s="13">
        <v>4.0199999999999996</v>
      </c>
      <c r="CH11" s="29">
        <v>500</v>
      </c>
      <c r="CI11" s="27">
        <v>43.23</v>
      </c>
      <c r="CJ11" s="21">
        <v>8.1199999999999992</v>
      </c>
      <c r="CK11" s="21">
        <v>260.57</v>
      </c>
      <c r="CL11" s="13">
        <v>21.43</v>
      </c>
      <c r="CN11" s="29">
        <v>500</v>
      </c>
      <c r="CO11" s="27">
        <v>46.54</v>
      </c>
      <c r="CP11" s="21">
        <v>8.76</v>
      </c>
      <c r="CQ11" s="21">
        <v>270.39999999999998</v>
      </c>
      <c r="CR11" s="13">
        <v>101.83</v>
      </c>
      <c r="CT11" s="29">
        <v>500</v>
      </c>
      <c r="CU11" s="27">
        <v>62.96</v>
      </c>
      <c r="CV11" s="21">
        <v>11.57</v>
      </c>
      <c r="CW11" s="21">
        <v>286.05</v>
      </c>
      <c r="CX11" s="13">
        <v>126.83</v>
      </c>
      <c r="CZ11" s="29">
        <v>500</v>
      </c>
      <c r="DA11" s="27">
        <v>112.4</v>
      </c>
      <c r="DB11" s="21">
        <v>18.89</v>
      </c>
      <c r="DC11" s="21">
        <v>317.69</v>
      </c>
      <c r="DD11" s="13">
        <v>58.65</v>
      </c>
    </row>
    <row r="12" spans="2:108" x14ac:dyDescent="0.3">
      <c r="B12" s="29">
        <v>550</v>
      </c>
      <c r="C12" s="27">
        <v>46</v>
      </c>
      <c r="D12" s="21">
        <v>10.56</v>
      </c>
      <c r="E12" s="21">
        <v>239.14</v>
      </c>
      <c r="F12" s="13">
        <v>112.51</v>
      </c>
      <c r="H12" s="29">
        <v>550</v>
      </c>
      <c r="I12" s="27">
        <v>35.799999999999997</v>
      </c>
      <c r="J12" s="21">
        <v>8.73</v>
      </c>
      <c r="K12" s="21">
        <v>209.85</v>
      </c>
      <c r="L12" s="13">
        <v>76.22</v>
      </c>
      <c r="N12" s="29">
        <v>550</v>
      </c>
      <c r="O12" s="27">
        <v>29.84</v>
      </c>
      <c r="P12" s="21">
        <v>7.41</v>
      </c>
      <c r="Q12" s="21">
        <v>209.49</v>
      </c>
      <c r="R12" s="13">
        <v>23.58</v>
      </c>
      <c r="T12" s="29">
        <v>550</v>
      </c>
      <c r="U12" s="27">
        <v>31.57</v>
      </c>
      <c r="V12" s="21">
        <v>7.66</v>
      </c>
      <c r="W12" s="21">
        <v>223.6</v>
      </c>
      <c r="X12" s="13">
        <v>25.22</v>
      </c>
      <c r="Z12" s="29">
        <v>550</v>
      </c>
      <c r="AA12" s="27">
        <v>30.11</v>
      </c>
      <c r="AB12" s="21">
        <v>7.44</v>
      </c>
      <c r="AC12" s="21">
        <v>215.6</v>
      </c>
      <c r="AD12" s="13">
        <v>48.48</v>
      </c>
      <c r="AF12" s="29">
        <v>550</v>
      </c>
      <c r="AG12" s="27">
        <v>20.8</v>
      </c>
      <c r="AH12" s="21">
        <v>5.24</v>
      </c>
      <c r="AI12" s="21">
        <v>170.75</v>
      </c>
      <c r="AJ12" s="13">
        <v>137.35</v>
      </c>
      <c r="AL12" s="29">
        <v>550</v>
      </c>
      <c r="AM12" s="27">
        <v>15.74</v>
      </c>
      <c r="AN12" s="21">
        <v>3.13</v>
      </c>
      <c r="AO12" s="21">
        <v>13.12</v>
      </c>
      <c r="AP12" s="13">
        <v>0.89</v>
      </c>
      <c r="AR12" s="29">
        <v>550</v>
      </c>
      <c r="AS12" s="27">
        <v>49.26</v>
      </c>
      <c r="AT12" s="21">
        <v>10.68</v>
      </c>
      <c r="AU12" s="21">
        <v>211.59</v>
      </c>
      <c r="AV12" s="13">
        <v>39.49</v>
      </c>
      <c r="AX12" s="29">
        <v>550</v>
      </c>
      <c r="AY12" s="27">
        <v>29.33</v>
      </c>
      <c r="AZ12" s="21">
        <v>7.34</v>
      </c>
      <c r="BA12" s="21">
        <v>148.41999999999999</v>
      </c>
      <c r="BB12" s="13">
        <v>16.25</v>
      </c>
      <c r="BD12" s="29">
        <v>550</v>
      </c>
      <c r="BE12" s="27">
        <v>20.79</v>
      </c>
      <c r="BF12" s="21">
        <v>5.23</v>
      </c>
      <c r="BG12" s="21">
        <v>127.33</v>
      </c>
      <c r="BH12" s="13">
        <v>33.5</v>
      </c>
      <c r="BJ12" s="29">
        <v>550</v>
      </c>
      <c r="BK12" s="27">
        <v>21.17</v>
      </c>
      <c r="BL12" s="21">
        <v>5.41</v>
      </c>
      <c r="BM12" s="21">
        <v>174.1</v>
      </c>
      <c r="BN12" s="13">
        <v>34.74</v>
      </c>
      <c r="BP12" s="29">
        <v>550</v>
      </c>
      <c r="BQ12" s="27">
        <v>29.53</v>
      </c>
      <c r="BR12" s="21">
        <v>7.48</v>
      </c>
      <c r="BS12" s="21">
        <v>201.79</v>
      </c>
      <c r="BT12" s="13">
        <v>14.11</v>
      </c>
      <c r="BV12" s="29">
        <v>550</v>
      </c>
      <c r="BW12" s="27">
        <v>20.79</v>
      </c>
      <c r="BX12" s="21">
        <v>5.23</v>
      </c>
      <c r="BY12" s="21">
        <v>165.91</v>
      </c>
      <c r="BZ12" s="13">
        <v>84.54</v>
      </c>
      <c r="CB12" s="29">
        <v>550</v>
      </c>
      <c r="CC12" s="27">
        <v>30.85</v>
      </c>
      <c r="CD12" s="21">
        <v>7.61</v>
      </c>
      <c r="CE12" s="21">
        <v>229.12</v>
      </c>
      <c r="CF12" s="13">
        <v>6.15</v>
      </c>
      <c r="CH12" s="29">
        <v>550</v>
      </c>
      <c r="CI12" s="27">
        <v>44.52</v>
      </c>
      <c r="CJ12" s="21">
        <v>10.31</v>
      </c>
      <c r="CK12" s="21">
        <v>264.75</v>
      </c>
      <c r="CL12" s="13">
        <v>22.35</v>
      </c>
      <c r="CN12" s="29">
        <v>550</v>
      </c>
      <c r="CO12" s="27">
        <v>47.83</v>
      </c>
      <c r="CP12" s="21">
        <v>11.12</v>
      </c>
      <c r="CQ12" s="21">
        <v>274.89999999999998</v>
      </c>
      <c r="CR12" s="13">
        <v>95.55</v>
      </c>
      <c r="CT12" s="29">
        <v>550</v>
      </c>
      <c r="CU12" s="27">
        <v>65.23</v>
      </c>
      <c r="CV12" s="21">
        <v>14.77</v>
      </c>
      <c r="CW12" s="21">
        <v>292.16000000000003</v>
      </c>
      <c r="CX12" s="13">
        <v>118.46</v>
      </c>
      <c r="CZ12" s="29">
        <v>550</v>
      </c>
      <c r="DA12" s="27">
        <v>120.79</v>
      </c>
      <c r="DB12" s="21">
        <v>24.73</v>
      </c>
      <c r="DC12" s="21">
        <v>328.8</v>
      </c>
      <c r="DD12" s="13">
        <v>56.85</v>
      </c>
    </row>
    <row r="13" spans="2:108" x14ac:dyDescent="0.3">
      <c r="B13" s="29">
        <v>600</v>
      </c>
      <c r="C13" s="27">
        <v>47.31</v>
      </c>
      <c r="D13" s="21">
        <v>12.9</v>
      </c>
      <c r="E13" s="21">
        <v>243.2</v>
      </c>
      <c r="F13" s="13">
        <v>105.55</v>
      </c>
      <c r="H13" s="29">
        <v>600</v>
      </c>
      <c r="I13" s="27">
        <v>36.29</v>
      </c>
      <c r="J13" s="21">
        <v>10.53</v>
      </c>
      <c r="K13" s="21">
        <v>212.98</v>
      </c>
      <c r="L13" s="13">
        <v>71.989999999999995</v>
      </c>
      <c r="N13" s="29">
        <v>600</v>
      </c>
      <c r="O13" s="27">
        <v>30.08</v>
      </c>
      <c r="P13" s="21">
        <v>8.9</v>
      </c>
      <c r="Q13" s="21">
        <v>212.09</v>
      </c>
      <c r="R13" s="13">
        <v>23.72</v>
      </c>
      <c r="T13" s="29">
        <v>600</v>
      </c>
      <c r="U13" s="27">
        <v>32.03</v>
      </c>
      <c r="V13" s="21">
        <v>9.25</v>
      </c>
      <c r="W13" s="21">
        <v>226.36</v>
      </c>
      <c r="X13" s="13">
        <v>25.37</v>
      </c>
      <c r="Z13" s="29">
        <v>600</v>
      </c>
      <c r="AA13" s="27">
        <v>30.41</v>
      </c>
      <c r="AB13" s="21">
        <v>8.9499999999999993</v>
      </c>
      <c r="AC13" s="21">
        <v>218.23</v>
      </c>
      <c r="AD13" s="13">
        <v>46.61</v>
      </c>
      <c r="AF13" s="29">
        <v>600</v>
      </c>
      <c r="AG13" s="27">
        <v>20.8</v>
      </c>
      <c r="AH13" s="21">
        <v>6.28</v>
      </c>
      <c r="AI13" s="21">
        <v>172.56</v>
      </c>
      <c r="AJ13" s="13">
        <v>124.18</v>
      </c>
      <c r="AL13" s="29">
        <v>600</v>
      </c>
      <c r="AM13" s="27">
        <v>16.79</v>
      </c>
      <c r="AN13" s="21">
        <v>3.94</v>
      </c>
      <c r="AO13" s="21">
        <v>14.53</v>
      </c>
      <c r="AP13" s="13">
        <v>0.96</v>
      </c>
      <c r="AR13" s="29">
        <v>600</v>
      </c>
      <c r="AS13" s="27">
        <v>51.93</v>
      </c>
      <c r="AT13" s="21">
        <v>13.21</v>
      </c>
      <c r="AU13" s="21">
        <v>215.99</v>
      </c>
      <c r="AV13" s="13">
        <v>38.340000000000003</v>
      </c>
      <c r="AX13" s="29">
        <v>600</v>
      </c>
      <c r="AY13" s="27">
        <v>29.37</v>
      </c>
      <c r="AZ13" s="21">
        <v>8.81</v>
      </c>
      <c r="BA13" s="21">
        <v>150.97</v>
      </c>
      <c r="BB13" s="13">
        <v>16.39</v>
      </c>
      <c r="BD13" s="29">
        <v>600</v>
      </c>
      <c r="BE13" s="27">
        <v>20.79</v>
      </c>
      <c r="BF13" s="21">
        <v>6.27</v>
      </c>
      <c r="BG13" s="21">
        <v>129.13</v>
      </c>
      <c r="BH13" s="13">
        <v>29.42</v>
      </c>
      <c r="BJ13" s="29">
        <v>600</v>
      </c>
      <c r="BK13" s="27">
        <v>21.11</v>
      </c>
      <c r="BL13" s="21">
        <v>6.46</v>
      </c>
      <c r="BM13" s="21">
        <v>175.94</v>
      </c>
      <c r="BN13" s="13">
        <v>30.09</v>
      </c>
      <c r="BP13" s="29">
        <v>600</v>
      </c>
      <c r="BQ13" s="27">
        <v>29.53</v>
      </c>
      <c r="BR13" s="21">
        <v>8.9499999999999993</v>
      </c>
      <c r="BS13" s="21">
        <v>204.36</v>
      </c>
      <c r="BT13" s="13">
        <v>14.97</v>
      </c>
      <c r="BV13" s="29">
        <v>600</v>
      </c>
      <c r="BW13" s="27">
        <v>20.79</v>
      </c>
      <c r="BX13" s="21">
        <v>6.27</v>
      </c>
      <c r="BY13" s="21">
        <v>167.72</v>
      </c>
      <c r="BZ13" s="13">
        <v>75.83</v>
      </c>
      <c r="CB13" s="29">
        <v>600</v>
      </c>
      <c r="CC13" s="27">
        <v>31.17</v>
      </c>
      <c r="CD13" s="21">
        <v>9.16</v>
      </c>
      <c r="CE13" s="21">
        <v>231.82</v>
      </c>
      <c r="CF13" s="13">
        <v>7.95</v>
      </c>
      <c r="CH13" s="29">
        <v>600</v>
      </c>
      <c r="CI13" s="27">
        <v>45.73</v>
      </c>
      <c r="CJ13" s="21">
        <v>12.57</v>
      </c>
      <c r="CK13" s="21">
        <v>268.67</v>
      </c>
      <c r="CL13" s="13">
        <v>23.16</v>
      </c>
      <c r="CN13" s="29">
        <v>600</v>
      </c>
      <c r="CO13" s="27">
        <v>48.99</v>
      </c>
      <c r="CP13" s="21">
        <v>13.54</v>
      </c>
      <c r="CQ13" s="21">
        <v>279.11</v>
      </c>
      <c r="CR13" s="13">
        <v>90.37</v>
      </c>
      <c r="CT13" s="29">
        <v>600</v>
      </c>
      <c r="CU13" s="27">
        <v>67.23</v>
      </c>
      <c r="CV13" s="21">
        <v>18.09</v>
      </c>
      <c r="CW13" s="21">
        <v>297.92</v>
      </c>
      <c r="CX13" s="13">
        <v>111.55</v>
      </c>
      <c r="CZ13" s="29">
        <v>600</v>
      </c>
      <c r="DA13" s="27">
        <v>128.63</v>
      </c>
      <c r="DB13" s="21">
        <v>30.96</v>
      </c>
      <c r="DC13" s="21">
        <v>339.65</v>
      </c>
      <c r="DD13" s="13">
        <v>55.46</v>
      </c>
    </row>
    <row r="14" spans="2:108" x14ac:dyDescent="0.3">
      <c r="B14" s="29">
        <v>650</v>
      </c>
      <c r="C14" s="27">
        <v>48.51</v>
      </c>
      <c r="D14" s="21">
        <v>15.29</v>
      </c>
      <c r="E14" s="21">
        <v>247.03</v>
      </c>
      <c r="F14" s="13">
        <v>99.7</v>
      </c>
      <c r="H14" s="29">
        <v>650</v>
      </c>
      <c r="I14" s="27">
        <v>36.81</v>
      </c>
      <c r="J14" s="21">
        <v>12.35</v>
      </c>
      <c r="K14" s="21">
        <v>215.91</v>
      </c>
      <c r="L14" s="13">
        <v>68.430000000000007</v>
      </c>
      <c r="N14" s="29">
        <v>650</v>
      </c>
      <c r="O14" s="27">
        <v>30.37</v>
      </c>
      <c r="P14" s="21">
        <v>10.42</v>
      </c>
      <c r="Q14" s="21">
        <v>214.51</v>
      </c>
      <c r="R14" s="13">
        <v>23.87</v>
      </c>
      <c r="T14" s="29">
        <v>650</v>
      </c>
      <c r="U14" s="27">
        <v>32.479999999999997</v>
      </c>
      <c r="V14" s="21">
        <v>10.87</v>
      </c>
      <c r="W14" s="21">
        <v>228.94</v>
      </c>
      <c r="X14" s="13">
        <v>25.53</v>
      </c>
      <c r="Z14" s="29">
        <v>650</v>
      </c>
      <c r="AA14" s="27">
        <v>30.73</v>
      </c>
      <c r="AB14" s="21">
        <v>10.48</v>
      </c>
      <c r="AC14" s="21">
        <v>220.68</v>
      </c>
      <c r="AD14" s="13">
        <v>45.06</v>
      </c>
      <c r="AF14" s="29">
        <v>650</v>
      </c>
      <c r="AG14" s="27">
        <v>20.79</v>
      </c>
      <c r="AH14" s="21">
        <v>7.32</v>
      </c>
      <c r="AI14" s="21">
        <v>174.22</v>
      </c>
      <c r="AJ14" s="13">
        <v>113.02</v>
      </c>
      <c r="AL14" s="29">
        <v>650</v>
      </c>
      <c r="AM14" s="27">
        <v>17.72</v>
      </c>
      <c r="AN14" s="21">
        <v>4.8099999999999996</v>
      </c>
      <c r="AO14" s="21">
        <v>15.91</v>
      </c>
      <c r="AP14" s="13">
        <v>1.02</v>
      </c>
      <c r="AR14" s="29">
        <v>650</v>
      </c>
      <c r="AS14" s="27">
        <v>54.62</v>
      </c>
      <c r="AT14" s="21">
        <v>15.88</v>
      </c>
      <c r="AU14" s="21">
        <v>220.25</v>
      </c>
      <c r="AV14" s="13">
        <v>37.409999999999997</v>
      </c>
      <c r="AX14" s="29">
        <v>650</v>
      </c>
      <c r="AY14" s="27">
        <v>29.42</v>
      </c>
      <c r="AZ14" s="21">
        <v>10.28</v>
      </c>
      <c r="BA14" s="21">
        <v>153.32</v>
      </c>
      <c r="BB14" s="13">
        <v>16.54</v>
      </c>
      <c r="BD14" s="29">
        <v>650</v>
      </c>
      <c r="BE14" s="27">
        <v>20.79</v>
      </c>
      <c r="BF14" s="21">
        <v>7.31</v>
      </c>
      <c r="BG14" s="21">
        <v>130.80000000000001</v>
      </c>
      <c r="BH14" s="13">
        <v>25.95</v>
      </c>
      <c r="BJ14" s="29">
        <v>650</v>
      </c>
      <c r="BK14" s="27">
        <v>21.07</v>
      </c>
      <c r="BL14" s="21">
        <v>7.52</v>
      </c>
      <c r="BM14" s="21">
        <v>177.63</v>
      </c>
      <c r="BN14" s="13">
        <v>26.14</v>
      </c>
      <c r="BP14" s="29">
        <v>650</v>
      </c>
      <c r="BQ14" s="27">
        <v>29.55</v>
      </c>
      <c r="BR14" s="21">
        <v>10.43</v>
      </c>
      <c r="BS14" s="21">
        <v>206.72</v>
      </c>
      <c r="BT14" s="13">
        <v>15.72</v>
      </c>
      <c r="BV14" s="29">
        <v>650</v>
      </c>
      <c r="BW14" s="27">
        <v>20.79</v>
      </c>
      <c r="BX14" s="21">
        <v>7.31</v>
      </c>
      <c r="BY14" s="21">
        <v>169.38</v>
      </c>
      <c r="BZ14" s="13">
        <v>68.430000000000007</v>
      </c>
      <c r="CB14" s="29">
        <v>650</v>
      </c>
      <c r="CC14" s="27">
        <v>31.53</v>
      </c>
      <c r="CD14" s="21">
        <v>10.73</v>
      </c>
      <c r="CE14" s="21">
        <v>234.33</v>
      </c>
      <c r="CF14" s="13">
        <v>9.49</v>
      </c>
      <c r="CH14" s="29">
        <v>650</v>
      </c>
      <c r="CI14" s="27">
        <v>46.86</v>
      </c>
      <c r="CJ14" s="21">
        <v>14.88</v>
      </c>
      <c r="CK14" s="21">
        <v>272.38</v>
      </c>
      <c r="CL14" s="13">
        <v>23.88</v>
      </c>
      <c r="CN14" s="29">
        <v>650</v>
      </c>
      <c r="CO14" s="27">
        <v>50.03</v>
      </c>
      <c r="CP14" s="21">
        <v>16.02</v>
      </c>
      <c r="CQ14" s="21">
        <v>283.08</v>
      </c>
      <c r="CR14" s="13">
        <v>86.02</v>
      </c>
      <c r="CT14" s="29">
        <v>650</v>
      </c>
      <c r="CU14" s="27">
        <v>68.989999999999995</v>
      </c>
      <c r="CV14" s="21">
        <v>21.49</v>
      </c>
      <c r="CW14" s="21">
        <v>303.38</v>
      </c>
      <c r="CX14" s="13">
        <v>105.75</v>
      </c>
      <c r="CZ14" s="29">
        <v>650</v>
      </c>
      <c r="DA14" s="27">
        <v>135.94999999999999</v>
      </c>
      <c r="DB14" s="21">
        <v>37.58</v>
      </c>
      <c r="DC14" s="21">
        <v>350.24</v>
      </c>
      <c r="DD14" s="13">
        <v>54.39</v>
      </c>
    </row>
    <row r="15" spans="2:108" x14ac:dyDescent="0.3">
      <c r="B15" s="29">
        <v>700</v>
      </c>
      <c r="C15" s="27">
        <v>49.61</v>
      </c>
      <c r="D15" s="21">
        <v>17.75</v>
      </c>
      <c r="E15" s="21">
        <v>250.67</v>
      </c>
      <c r="F15" s="13">
        <v>94.72</v>
      </c>
      <c r="H15" s="29">
        <v>700</v>
      </c>
      <c r="I15" s="27">
        <v>37.36</v>
      </c>
      <c r="J15" s="21">
        <v>14.21</v>
      </c>
      <c r="K15" s="21">
        <v>218.65</v>
      </c>
      <c r="L15" s="13">
        <v>65.41</v>
      </c>
      <c r="N15" s="29">
        <v>700</v>
      </c>
      <c r="O15" s="27">
        <v>30.68</v>
      </c>
      <c r="P15" s="21">
        <v>11.94</v>
      </c>
      <c r="Q15" s="21">
        <v>216.77</v>
      </c>
      <c r="R15" s="13">
        <v>24.02</v>
      </c>
      <c r="T15" s="29">
        <v>700</v>
      </c>
      <c r="U15" s="27">
        <v>32.93</v>
      </c>
      <c r="V15" s="21">
        <v>12.5</v>
      </c>
      <c r="W15" s="21">
        <v>231.37</v>
      </c>
      <c r="X15" s="13">
        <v>25.68</v>
      </c>
      <c r="Z15" s="29">
        <v>700</v>
      </c>
      <c r="AA15" s="27">
        <v>31.09</v>
      </c>
      <c r="AB15" s="21">
        <v>12.03</v>
      </c>
      <c r="AC15" s="21">
        <v>222.97</v>
      </c>
      <c r="AD15" s="13">
        <v>43.74</v>
      </c>
      <c r="AF15" s="29">
        <v>700</v>
      </c>
      <c r="AG15" s="27">
        <v>20.79</v>
      </c>
      <c r="AH15" s="21">
        <v>8.36</v>
      </c>
      <c r="AI15" s="21">
        <v>175.76</v>
      </c>
      <c r="AJ15" s="13">
        <v>103.45</v>
      </c>
      <c r="AL15" s="29">
        <v>700</v>
      </c>
      <c r="AM15" s="27">
        <v>18.55</v>
      </c>
      <c r="AN15" s="21">
        <v>5.71</v>
      </c>
      <c r="AO15" s="21">
        <v>17.260000000000002</v>
      </c>
      <c r="AP15" s="13">
        <v>1.0900000000000001</v>
      </c>
      <c r="AR15" s="29">
        <v>700</v>
      </c>
      <c r="AS15" s="27">
        <v>57.33</v>
      </c>
      <c r="AT15" s="21">
        <v>18.670000000000002</v>
      </c>
      <c r="AU15" s="21">
        <v>224.4</v>
      </c>
      <c r="AV15" s="13">
        <v>36.65</v>
      </c>
      <c r="AX15" s="29">
        <v>700</v>
      </c>
      <c r="AY15" s="27">
        <v>29.46</v>
      </c>
      <c r="AZ15" s="21">
        <v>11.75</v>
      </c>
      <c r="BA15" s="21">
        <v>155.51</v>
      </c>
      <c r="BB15" s="13">
        <v>16.690000000000001</v>
      </c>
      <c r="BD15" s="29">
        <v>700</v>
      </c>
      <c r="BE15" s="27">
        <v>20.79</v>
      </c>
      <c r="BF15" s="21">
        <v>8.35</v>
      </c>
      <c r="BG15" s="21">
        <v>132.34</v>
      </c>
      <c r="BH15" s="13">
        <v>22.97</v>
      </c>
      <c r="BJ15" s="29">
        <v>700</v>
      </c>
      <c r="BK15" s="27">
        <v>21.03</v>
      </c>
      <c r="BL15" s="21">
        <v>8.57</v>
      </c>
      <c r="BM15" s="21">
        <v>179.19</v>
      </c>
      <c r="BN15" s="13">
        <v>22.74</v>
      </c>
      <c r="BP15" s="29">
        <v>700</v>
      </c>
      <c r="BQ15" s="27">
        <v>29.61</v>
      </c>
      <c r="BR15" s="21">
        <v>11.91</v>
      </c>
      <c r="BS15" s="21">
        <v>208.92</v>
      </c>
      <c r="BT15" s="13">
        <v>16.38</v>
      </c>
      <c r="BV15" s="29">
        <v>700</v>
      </c>
      <c r="BW15" s="27">
        <v>20.79</v>
      </c>
      <c r="BX15" s="21">
        <v>8.35</v>
      </c>
      <c r="BY15" s="21">
        <v>170.92</v>
      </c>
      <c r="BZ15" s="13">
        <v>62.08</v>
      </c>
      <c r="CB15" s="29">
        <v>700</v>
      </c>
      <c r="CC15" s="27">
        <v>31.91</v>
      </c>
      <c r="CD15" s="21">
        <v>12.32</v>
      </c>
      <c r="CE15" s="21">
        <v>236.68</v>
      </c>
      <c r="CF15" s="13">
        <v>10.84</v>
      </c>
      <c r="CH15" s="29">
        <v>700</v>
      </c>
      <c r="CI15" s="27">
        <v>47.91</v>
      </c>
      <c r="CJ15" s="21">
        <v>17.25</v>
      </c>
      <c r="CK15" s="21">
        <v>275.89</v>
      </c>
      <c r="CL15" s="13">
        <v>24.53</v>
      </c>
      <c r="CN15" s="29">
        <v>700</v>
      </c>
      <c r="CO15" s="27">
        <v>50.97</v>
      </c>
      <c r="CP15" s="21">
        <v>18.54</v>
      </c>
      <c r="CQ15" s="21">
        <v>286.82</v>
      </c>
      <c r="CR15" s="13">
        <v>82.32</v>
      </c>
      <c r="CT15" s="29">
        <v>700</v>
      </c>
      <c r="CU15" s="27">
        <v>70.52</v>
      </c>
      <c r="CV15" s="21">
        <v>24.98</v>
      </c>
      <c r="CW15" s="21">
        <v>308.55</v>
      </c>
      <c r="CX15" s="13">
        <v>100.82</v>
      </c>
      <c r="CZ15" s="29">
        <v>700</v>
      </c>
      <c r="DA15" s="27">
        <v>142.74</v>
      </c>
      <c r="DB15" s="21">
        <v>44.55</v>
      </c>
      <c r="DC15" s="21">
        <v>360.57</v>
      </c>
      <c r="DD15" s="13">
        <v>53.56</v>
      </c>
    </row>
    <row r="16" spans="2:108" x14ac:dyDescent="0.3">
      <c r="B16" s="29">
        <v>750</v>
      </c>
      <c r="C16" s="27">
        <v>50.62</v>
      </c>
      <c r="D16" s="21">
        <v>20.25</v>
      </c>
      <c r="E16" s="21">
        <v>254.13</v>
      </c>
      <c r="F16" s="13">
        <v>90.43</v>
      </c>
      <c r="H16" s="29">
        <v>750</v>
      </c>
      <c r="I16" s="27">
        <v>37.96</v>
      </c>
      <c r="J16" s="21">
        <v>16.09</v>
      </c>
      <c r="K16" s="21">
        <v>221.25</v>
      </c>
      <c r="L16" s="13">
        <v>62.81</v>
      </c>
      <c r="N16" s="29">
        <v>750</v>
      </c>
      <c r="O16" s="27">
        <v>31.03</v>
      </c>
      <c r="P16" s="21">
        <v>13.48</v>
      </c>
      <c r="Q16" s="21">
        <v>218.9</v>
      </c>
      <c r="R16" s="13">
        <v>24.17</v>
      </c>
      <c r="T16" s="29">
        <v>750</v>
      </c>
      <c r="U16" s="27">
        <v>33.35</v>
      </c>
      <c r="V16" s="21">
        <v>14.16</v>
      </c>
      <c r="W16" s="21">
        <v>233.65</v>
      </c>
      <c r="X16" s="13">
        <v>25.83</v>
      </c>
      <c r="Z16" s="29">
        <v>750</v>
      </c>
      <c r="AA16" s="27">
        <v>31.47</v>
      </c>
      <c r="AB16" s="21">
        <v>13.59</v>
      </c>
      <c r="AC16" s="21">
        <v>225.13</v>
      </c>
      <c r="AD16" s="13">
        <v>42.62</v>
      </c>
      <c r="AF16" s="29">
        <v>750</v>
      </c>
      <c r="AG16" s="27">
        <v>20.79</v>
      </c>
      <c r="AH16" s="21">
        <v>9.4</v>
      </c>
      <c r="AI16" s="21">
        <v>177.2</v>
      </c>
      <c r="AJ16" s="13">
        <v>95.14</v>
      </c>
      <c r="AL16" s="29">
        <v>750</v>
      </c>
      <c r="AM16" s="27">
        <v>19.28</v>
      </c>
      <c r="AN16" s="21">
        <v>6.66</v>
      </c>
      <c r="AO16" s="21">
        <v>18.559999999999999</v>
      </c>
      <c r="AP16" s="13">
        <v>1.1599999999999999</v>
      </c>
      <c r="AR16" s="29">
        <v>750</v>
      </c>
      <c r="AS16" s="27">
        <v>60.05</v>
      </c>
      <c r="AT16" s="21">
        <v>21.61</v>
      </c>
      <c r="AU16" s="21">
        <v>228.45</v>
      </c>
      <c r="AV16" s="13">
        <v>36.020000000000003</v>
      </c>
      <c r="AX16" s="29">
        <v>750</v>
      </c>
      <c r="AY16" s="27">
        <v>29.51</v>
      </c>
      <c r="AZ16" s="21">
        <v>13.22</v>
      </c>
      <c r="BA16" s="21">
        <v>157.54</v>
      </c>
      <c r="BB16" s="13">
        <v>16.829999999999998</v>
      </c>
      <c r="BD16" s="29">
        <v>750</v>
      </c>
      <c r="BE16" s="27">
        <v>20.79</v>
      </c>
      <c r="BF16" s="21">
        <v>9.39</v>
      </c>
      <c r="BG16" s="21">
        <v>133.77000000000001</v>
      </c>
      <c r="BH16" s="13">
        <v>20.37</v>
      </c>
      <c r="BJ16" s="29">
        <v>750</v>
      </c>
      <c r="BK16" s="27">
        <v>21.01</v>
      </c>
      <c r="BL16" s="21">
        <v>9.6199999999999992</v>
      </c>
      <c r="BM16" s="21">
        <v>180.64</v>
      </c>
      <c r="BN16" s="13">
        <v>19.78</v>
      </c>
      <c r="BP16" s="29">
        <v>750</v>
      </c>
      <c r="BQ16" s="27">
        <v>29.71</v>
      </c>
      <c r="BR16" s="21">
        <v>13.39</v>
      </c>
      <c r="BS16" s="21">
        <v>210.96</v>
      </c>
      <c r="BT16" s="13">
        <v>16.97</v>
      </c>
      <c r="BV16" s="29">
        <v>750</v>
      </c>
      <c r="BW16" s="27">
        <v>20.79</v>
      </c>
      <c r="BX16" s="21">
        <v>9.39</v>
      </c>
      <c r="BY16" s="21">
        <v>172.35</v>
      </c>
      <c r="BZ16" s="13">
        <v>56.57</v>
      </c>
      <c r="CB16" s="29">
        <v>750</v>
      </c>
      <c r="CC16" s="27">
        <v>32.31</v>
      </c>
      <c r="CD16" s="21">
        <v>13.92</v>
      </c>
      <c r="CE16" s="21">
        <v>238.89</v>
      </c>
      <c r="CF16" s="13">
        <v>12.02</v>
      </c>
      <c r="CH16" s="29">
        <v>750</v>
      </c>
      <c r="CI16" s="27">
        <v>48.88</v>
      </c>
      <c r="CJ16" s="21">
        <v>19.670000000000002</v>
      </c>
      <c r="CK16" s="21">
        <v>279.23</v>
      </c>
      <c r="CL16" s="13">
        <v>25.12</v>
      </c>
      <c r="CN16" s="29">
        <v>750</v>
      </c>
      <c r="CO16" s="27">
        <v>51.8</v>
      </c>
      <c r="CP16" s="21">
        <v>21.11</v>
      </c>
      <c r="CQ16" s="21">
        <v>290.36</v>
      </c>
      <c r="CR16" s="13">
        <v>79.150000000000006</v>
      </c>
      <c r="CT16" s="29">
        <v>750</v>
      </c>
      <c r="CU16" s="27">
        <v>71.86</v>
      </c>
      <c r="CV16" s="21">
        <v>28.54</v>
      </c>
      <c r="CW16" s="21">
        <v>313.45999999999998</v>
      </c>
      <c r="CX16" s="13">
        <v>96.6</v>
      </c>
      <c r="CZ16" s="29">
        <v>750</v>
      </c>
      <c r="DA16" s="27">
        <v>149.03</v>
      </c>
      <c r="DB16" s="21">
        <v>51.85</v>
      </c>
      <c r="DC16" s="21">
        <v>370.63</v>
      </c>
      <c r="DD16" s="13">
        <v>52.92</v>
      </c>
    </row>
    <row r="17" spans="2:108" x14ac:dyDescent="0.3">
      <c r="B17" s="29">
        <v>800</v>
      </c>
      <c r="C17" s="27">
        <v>51.55</v>
      </c>
      <c r="D17" s="21">
        <v>22.81</v>
      </c>
      <c r="E17" s="21">
        <v>257.42</v>
      </c>
      <c r="F17" s="13">
        <v>86.7</v>
      </c>
      <c r="H17" s="29">
        <v>800</v>
      </c>
      <c r="I17" s="27">
        <v>38.590000000000003</v>
      </c>
      <c r="J17" s="21">
        <v>18</v>
      </c>
      <c r="K17" s="21">
        <v>223.72</v>
      </c>
      <c r="L17" s="13">
        <v>60.56</v>
      </c>
      <c r="N17" s="29">
        <v>800</v>
      </c>
      <c r="O17" s="27">
        <v>31.39</v>
      </c>
      <c r="P17" s="21">
        <v>15.04</v>
      </c>
      <c r="Q17" s="21">
        <v>220.92</v>
      </c>
      <c r="R17" s="13">
        <v>24.31</v>
      </c>
      <c r="T17" s="29">
        <v>800</v>
      </c>
      <c r="U17" s="27">
        <v>33.76</v>
      </c>
      <c r="V17" s="21">
        <v>15.84</v>
      </c>
      <c r="W17" s="21">
        <v>235.82</v>
      </c>
      <c r="X17" s="13">
        <v>25.98</v>
      </c>
      <c r="Z17" s="29">
        <v>800</v>
      </c>
      <c r="AA17" s="27">
        <v>31.86</v>
      </c>
      <c r="AB17" s="21">
        <v>15.17</v>
      </c>
      <c r="AC17" s="21">
        <v>227.17</v>
      </c>
      <c r="AD17" s="13">
        <v>41.66</v>
      </c>
      <c r="AF17" s="29">
        <v>800</v>
      </c>
      <c r="AG17" s="27">
        <v>20.79</v>
      </c>
      <c r="AH17" s="21">
        <v>10.44</v>
      </c>
      <c r="AI17" s="21">
        <v>178.54</v>
      </c>
      <c r="AJ17" s="13">
        <v>87.85</v>
      </c>
      <c r="AL17" s="29">
        <v>800</v>
      </c>
      <c r="AM17" s="27">
        <v>19.920000000000002</v>
      </c>
      <c r="AN17" s="21">
        <v>7.64</v>
      </c>
      <c r="AO17" s="21">
        <v>19.829999999999998</v>
      </c>
      <c r="AP17" s="13">
        <v>1.24</v>
      </c>
      <c r="AR17" s="29">
        <v>800</v>
      </c>
      <c r="AS17" s="27">
        <v>62.75</v>
      </c>
      <c r="AT17" s="21">
        <v>24.68</v>
      </c>
      <c r="AU17" s="21">
        <v>232.41</v>
      </c>
      <c r="AV17" s="13">
        <v>35.5</v>
      </c>
      <c r="AX17" s="29">
        <v>800</v>
      </c>
      <c r="AY17" s="27">
        <v>29.58</v>
      </c>
      <c r="AZ17" s="21">
        <v>14.7</v>
      </c>
      <c r="BA17" s="21">
        <v>159.44999999999999</v>
      </c>
      <c r="BB17" s="13">
        <v>16.97</v>
      </c>
      <c r="BD17" s="29">
        <v>800</v>
      </c>
      <c r="BE17" s="27">
        <v>20.79</v>
      </c>
      <c r="BF17" s="21">
        <v>10.43</v>
      </c>
      <c r="BG17" s="21">
        <v>135.11000000000001</v>
      </c>
      <c r="BH17" s="13">
        <v>18.09</v>
      </c>
      <c r="BJ17" s="29">
        <v>800</v>
      </c>
      <c r="BK17" s="27">
        <v>20.99</v>
      </c>
      <c r="BL17" s="21">
        <v>10.67</v>
      </c>
      <c r="BM17" s="21">
        <v>182</v>
      </c>
      <c r="BN17" s="13">
        <v>17.18</v>
      </c>
      <c r="BP17" s="29">
        <v>800</v>
      </c>
      <c r="BQ17" s="27">
        <v>29.84</v>
      </c>
      <c r="BR17" s="21">
        <v>14.88</v>
      </c>
      <c r="BS17" s="21">
        <v>212.88</v>
      </c>
      <c r="BT17" s="13">
        <v>17.510000000000002</v>
      </c>
      <c r="BV17" s="29">
        <v>800</v>
      </c>
      <c r="BW17" s="27">
        <v>20.79</v>
      </c>
      <c r="BX17" s="21">
        <v>10.43</v>
      </c>
      <c r="BY17" s="21">
        <v>173.7</v>
      </c>
      <c r="BZ17" s="13">
        <v>51.73</v>
      </c>
      <c r="CB17" s="29">
        <v>800</v>
      </c>
      <c r="CC17" s="27">
        <v>32.71</v>
      </c>
      <c r="CD17" s="21">
        <v>15.55</v>
      </c>
      <c r="CE17" s="21">
        <v>240.99</v>
      </c>
      <c r="CF17" s="13">
        <v>13.07</v>
      </c>
      <c r="CH17" s="29">
        <v>800</v>
      </c>
      <c r="CI17" s="27">
        <v>49.76</v>
      </c>
      <c r="CJ17" s="21">
        <v>22.14</v>
      </c>
      <c r="CK17" s="21">
        <v>282.41000000000003</v>
      </c>
      <c r="CL17" s="13">
        <v>25.66</v>
      </c>
      <c r="CN17" s="29">
        <v>800</v>
      </c>
      <c r="CO17" s="27">
        <v>52.53</v>
      </c>
      <c r="CP17" s="21">
        <v>23.72</v>
      </c>
      <c r="CQ17" s="21">
        <v>293.73</v>
      </c>
      <c r="CR17" s="13">
        <v>76.39</v>
      </c>
      <c r="CT17" s="29">
        <v>800</v>
      </c>
      <c r="CU17" s="27">
        <v>73</v>
      </c>
      <c r="CV17" s="21">
        <v>32.159999999999997</v>
      </c>
      <c r="CW17" s="21">
        <v>318.13</v>
      </c>
      <c r="CX17" s="13">
        <v>92.93</v>
      </c>
      <c r="CZ17" s="29">
        <v>800</v>
      </c>
      <c r="DA17" s="27">
        <v>154.86000000000001</v>
      </c>
      <c r="DB17" s="21">
        <v>59.44</v>
      </c>
      <c r="DC17" s="21">
        <v>380.44</v>
      </c>
      <c r="DD17" s="13">
        <v>52.44</v>
      </c>
    </row>
    <row r="18" spans="2:108" x14ac:dyDescent="0.3">
      <c r="B18" s="29">
        <v>850</v>
      </c>
      <c r="C18" s="27">
        <v>52.38</v>
      </c>
      <c r="D18" s="21">
        <v>25.41</v>
      </c>
      <c r="E18" s="21">
        <v>260.57</v>
      </c>
      <c r="F18" s="13">
        <v>83.43</v>
      </c>
      <c r="H18" s="29">
        <v>850</v>
      </c>
      <c r="I18" s="27">
        <v>39.25</v>
      </c>
      <c r="J18" s="21">
        <v>19.95</v>
      </c>
      <c r="K18" s="21">
        <v>226.08</v>
      </c>
      <c r="L18" s="13">
        <v>58.59</v>
      </c>
      <c r="N18" s="29">
        <v>850</v>
      </c>
      <c r="O18" s="27">
        <v>31.76</v>
      </c>
      <c r="P18" s="21">
        <v>16.62</v>
      </c>
      <c r="Q18" s="21">
        <v>222.83</v>
      </c>
      <c r="R18" s="13">
        <v>24.45</v>
      </c>
      <c r="T18" s="29">
        <v>850</v>
      </c>
      <c r="U18" s="27">
        <v>34.130000000000003</v>
      </c>
      <c r="V18" s="21">
        <v>17.53</v>
      </c>
      <c r="W18" s="21">
        <v>237.88</v>
      </c>
      <c r="X18" s="13">
        <v>26.13</v>
      </c>
      <c r="Z18" s="29">
        <v>850</v>
      </c>
      <c r="AA18" s="27">
        <v>32.25</v>
      </c>
      <c r="AB18" s="21">
        <v>16.78</v>
      </c>
      <c r="AC18" s="21">
        <v>229.11</v>
      </c>
      <c r="AD18" s="13">
        <v>40.82</v>
      </c>
      <c r="AF18" s="29">
        <v>850</v>
      </c>
      <c r="AG18" s="27">
        <v>20.8</v>
      </c>
      <c r="AH18" s="21">
        <v>11.48</v>
      </c>
      <c r="AI18" s="21">
        <v>179.8</v>
      </c>
      <c r="AJ18" s="13">
        <v>81.42</v>
      </c>
      <c r="AL18" s="29">
        <v>850</v>
      </c>
      <c r="AM18" s="27">
        <v>20.47</v>
      </c>
      <c r="AN18" s="21">
        <v>8.65</v>
      </c>
      <c r="AO18" s="21">
        <v>21.05</v>
      </c>
      <c r="AP18" s="13">
        <v>1.31</v>
      </c>
      <c r="AR18" s="29">
        <v>850</v>
      </c>
      <c r="AS18" s="27">
        <v>65.38</v>
      </c>
      <c r="AT18" s="21">
        <v>27.88</v>
      </c>
      <c r="AU18" s="21">
        <v>236.29</v>
      </c>
      <c r="AV18" s="13">
        <v>35.07</v>
      </c>
      <c r="AX18" s="29">
        <v>850</v>
      </c>
      <c r="AY18" s="27">
        <v>29.67</v>
      </c>
      <c r="AZ18" s="21">
        <v>16.18</v>
      </c>
      <c r="BA18" s="21">
        <v>161.24</v>
      </c>
      <c r="BB18" s="13">
        <v>17.100000000000001</v>
      </c>
      <c r="BD18" s="29">
        <v>850</v>
      </c>
      <c r="BE18" s="27">
        <v>20.79</v>
      </c>
      <c r="BF18" s="21">
        <v>11.47</v>
      </c>
      <c r="BG18" s="21">
        <v>136.37</v>
      </c>
      <c r="BH18" s="13">
        <v>16.059999999999999</v>
      </c>
      <c r="BJ18" s="29">
        <v>850</v>
      </c>
      <c r="BK18" s="27">
        <v>20.97</v>
      </c>
      <c r="BL18" s="21">
        <v>11.72</v>
      </c>
      <c r="BM18" s="21">
        <v>183.27</v>
      </c>
      <c r="BN18" s="13">
        <v>14.88</v>
      </c>
      <c r="BP18" s="29">
        <v>850</v>
      </c>
      <c r="BQ18" s="27">
        <v>30.01</v>
      </c>
      <c r="BR18" s="21">
        <v>16.38</v>
      </c>
      <c r="BS18" s="21">
        <v>214.7</v>
      </c>
      <c r="BT18" s="13">
        <v>17.989999999999998</v>
      </c>
      <c r="BV18" s="29">
        <v>850</v>
      </c>
      <c r="BW18" s="27">
        <v>20.78</v>
      </c>
      <c r="BX18" s="21">
        <v>11.47</v>
      </c>
      <c r="BY18" s="21">
        <v>174.96</v>
      </c>
      <c r="BZ18" s="13">
        <v>47.46</v>
      </c>
      <c r="CB18" s="29">
        <v>850</v>
      </c>
      <c r="CC18" s="27">
        <v>33.11</v>
      </c>
      <c r="CD18" s="21">
        <v>17.190000000000001</v>
      </c>
      <c r="CE18" s="21">
        <v>242.99</v>
      </c>
      <c r="CF18" s="13">
        <v>14.02</v>
      </c>
      <c r="CH18" s="29">
        <v>850</v>
      </c>
      <c r="CI18" s="27">
        <v>50.55</v>
      </c>
      <c r="CJ18" s="21">
        <v>24.65</v>
      </c>
      <c r="CK18" s="21">
        <v>285.45</v>
      </c>
      <c r="CL18" s="13">
        <v>26.16</v>
      </c>
      <c r="CN18" s="29">
        <v>850</v>
      </c>
      <c r="CO18" s="27">
        <v>53.17</v>
      </c>
      <c r="CP18" s="21">
        <v>26.37</v>
      </c>
      <c r="CQ18" s="21">
        <v>296.94</v>
      </c>
      <c r="CR18" s="13">
        <v>73.989999999999995</v>
      </c>
      <c r="CT18" s="29">
        <v>850</v>
      </c>
      <c r="CU18" s="27">
        <v>73.97</v>
      </c>
      <c r="CV18" s="21">
        <v>35.840000000000003</v>
      </c>
      <c r="CW18" s="21">
        <v>322.58999999999997</v>
      </c>
      <c r="CX18" s="13">
        <v>89.73</v>
      </c>
      <c r="CZ18" s="29">
        <v>850</v>
      </c>
      <c r="DA18" s="27">
        <v>160.26</v>
      </c>
      <c r="DB18" s="21">
        <v>67.319999999999993</v>
      </c>
      <c r="DC18" s="21">
        <v>389.99</v>
      </c>
      <c r="DD18" s="13">
        <v>52.08</v>
      </c>
    </row>
    <row r="19" spans="2:108" x14ac:dyDescent="0.3">
      <c r="B19" s="29">
        <v>900</v>
      </c>
      <c r="C19" s="27">
        <v>53.13</v>
      </c>
      <c r="D19" s="21">
        <v>28.05</v>
      </c>
      <c r="E19" s="21">
        <v>263.58999999999997</v>
      </c>
      <c r="F19" s="13">
        <v>80.55</v>
      </c>
      <c r="H19" s="29">
        <v>900</v>
      </c>
      <c r="I19" s="27">
        <v>39.93</v>
      </c>
      <c r="J19" s="21">
        <v>21.93</v>
      </c>
      <c r="K19" s="21">
        <v>228.34</v>
      </c>
      <c r="L19" s="13">
        <v>56.85</v>
      </c>
      <c r="N19" s="29">
        <v>900</v>
      </c>
      <c r="O19" s="27">
        <v>32.130000000000003</v>
      </c>
      <c r="P19" s="21">
        <v>18.22</v>
      </c>
      <c r="Q19" s="21">
        <v>224.66</v>
      </c>
      <c r="R19" s="13">
        <v>24.59</v>
      </c>
      <c r="T19" s="29">
        <v>900</v>
      </c>
      <c r="U19" s="27">
        <v>34.450000000000003</v>
      </c>
      <c r="V19" s="21">
        <v>19.25</v>
      </c>
      <c r="W19" s="21">
        <v>239.84</v>
      </c>
      <c r="X19" s="13">
        <v>26.28</v>
      </c>
      <c r="Z19" s="29">
        <v>900</v>
      </c>
      <c r="AA19" s="27">
        <v>32.630000000000003</v>
      </c>
      <c r="AB19" s="21">
        <v>18.399999999999999</v>
      </c>
      <c r="AC19" s="21">
        <v>230.97</v>
      </c>
      <c r="AD19" s="13">
        <v>40.090000000000003</v>
      </c>
      <c r="AF19" s="29">
        <v>900</v>
      </c>
      <c r="AG19" s="27">
        <v>20.8</v>
      </c>
      <c r="AH19" s="21">
        <v>12.52</v>
      </c>
      <c r="AI19" s="21">
        <v>180.99</v>
      </c>
      <c r="AJ19" s="13">
        <v>75.69</v>
      </c>
      <c r="AL19" s="29">
        <v>900</v>
      </c>
      <c r="AM19" s="27">
        <v>20.94</v>
      </c>
      <c r="AN19" s="21">
        <v>9.68</v>
      </c>
      <c r="AO19" s="21">
        <v>22.23</v>
      </c>
      <c r="AP19" s="13">
        <v>1.38</v>
      </c>
      <c r="AR19" s="29">
        <v>900</v>
      </c>
      <c r="AS19" s="27">
        <v>67.88</v>
      </c>
      <c r="AT19" s="21">
        <v>31.22</v>
      </c>
      <c r="AU19" s="21">
        <v>240.1</v>
      </c>
      <c r="AV19" s="13">
        <v>34.72</v>
      </c>
      <c r="AX19" s="29">
        <v>900</v>
      </c>
      <c r="AY19" s="27">
        <v>29.79</v>
      </c>
      <c r="AZ19" s="21">
        <v>17.670000000000002</v>
      </c>
      <c r="BA19" s="21">
        <v>162.94</v>
      </c>
      <c r="BB19" s="13">
        <v>17.239999999999998</v>
      </c>
      <c r="BD19" s="29">
        <v>900</v>
      </c>
      <c r="BE19" s="27">
        <v>20.79</v>
      </c>
      <c r="BF19" s="21">
        <v>12.51</v>
      </c>
      <c r="BG19" s="21">
        <v>137.56</v>
      </c>
      <c r="BH19" s="13">
        <v>14.26</v>
      </c>
      <c r="BJ19" s="29">
        <v>900</v>
      </c>
      <c r="BK19" s="27">
        <v>20.95</v>
      </c>
      <c r="BL19" s="21">
        <v>12.77</v>
      </c>
      <c r="BM19" s="21">
        <v>184.46</v>
      </c>
      <c r="BN19" s="13">
        <v>12.82</v>
      </c>
      <c r="BP19" s="29">
        <v>900</v>
      </c>
      <c r="BQ19" s="27">
        <v>30.21</v>
      </c>
      <c r="BR19" s="21">
        <v>17.88</v>
      </c>
      <c r="BS19" s="21">
        <v>216.42</v>
      </c>
      <c r="BT19" s="13">
        <v>18.43</v>
      </c>
      <c r="BV19" s="29">
        <v>900</v>
      </c>
      <c r="BW19" s="27">
        <v>20.78</v>
      </c>
      <c r="BX19" s="21">
        <v>12.51</v>
      </c>
      <c r="BY19" s="21">
        <v>176.14</v>
      </c>
      <c r="BZ19" s="13">
        <v>43.65</v>
      </c>
      <c r="CB19" s="29">
        <v>900</v>
      </c>
      <c r="CC19" s="27">
        <v>33.49</v>
      </c>
      <c r="CD19" s="21">
        <v>18.86</v>
      </c>
      <c r="CE19" s="21">
        <v>244.89</v>
      </c>
      <c r="CF19" s="13">
        <v>14.87</v>
      </c>
      <c r="CH19" s="29">
        <v>900</v>
      </c>
      <c r="CI19" s="27">
        <v>51.24</v>
      </c>
      <c r="CJ19" s="21">
        <v>27.19</v>
      </c>
      <c r="CK19" s="21">
        <v>288.36</v>
      </c>
      <c r="CL19" s="13">
        <v>26.63</v>
      </c>
      <c r="CN19" s="29">
        <v>900</v>
      </c>
      <c r="CO19" s="27">
        <v>53.71</v>
      </c>
      <c r="CP19" s="21">
        <v>29.04</v>
      </c>
      <c r="CQ19" s="21">
        <v>299.99</v>
      </c>
      <c r="CR19" s="13">
        <v>71.87</v>
      </c>
      <c r="CT19" s="29">
        <v>900</v>
      </c>
      <c r="CU19" s="27">
        <v>74.78</v>
      </c>
      <c r="CV19" s="21">
        <v>39.56</v>
      </c>
      <c r="CW19" s="21">
        <v>326.83999999999997</v>
      </c>
      <c r="CX19" s="13">
        <v>86.92</v>
      </c>
      <c r="CZ19" s="29">
        <v>900</v>
      </c>
      <c r="DA19" s="27">
        <v>165.31</v>
      </c>
      <c r="DB19" s="21">
        <v>75.47</v>
      </c>
      <c r="DC19" s="21">
        <v>399.3</v>
      </c>
      <c r="DD19" s="13">
        <v>51.82</v>
      </c>
    </row>
    <row r="20" spans="2:108" x14ac:dyDescent="0.3">
      <c r="B20" s="29">
        <v>950</v>
      </c>
      <c r="C20" s="27">
        <v>53.79</v>
      </c>
      <c r="D20" s="21">
        <v>30.72</v>
      </c>
      <c r="E20" s="21">
        <v>266.48</v>
      </c>
      <c r="F20" s="13">
        <v>77.989999999999995</v>
      </c>
      <c r="H20" s="29">
        <v>950</v>
      </c>
      <c r="I20" s="27">
        <v>40.619999999999997</v>
      </c>
      <c r="J20" s="21">
        <v>23.94</v>
      </c>
      <c r="K20" s="21">
        <v>230.52</v>
      </c>
      <c r="L20" s="13">
        <v>55.31</v>
      </c>
      <c r="N20" s="29">
        <v>950</v>
      </c>
      <c r="O20" s="27">
        <v>32.47</v>
      </c>
      <c r="P20" s="21">
        <v>19.84</v>
      </c>
      <c r="Q20" s="21">
        <v>226.4</v>
      </c>
      <c r="R20" s="13">
        <v>24.72</v>
      </c>
      <c r="T20" s="29">
        <v>950</v>
      </c>
      <c r="U20" s="27">
        <v>34.729999999999997</v>
      </c>
      <c r="V20" s="21">
        <v>20.98</v>
      </c>
      <c r="W20" s="21">
        <v>241.71</v>
      </c>
      <c r="X20" s="13">
        <v>26.42</v>
      </c>
      <c r="Z20" s="29">
        <v>950</v>
      </c>
      <c r="AA20" s="27">
        <v>32.97</v>
      </c>
      <c r="AB20" s="21">
        <v>20.04</v>
      </c>
      <c r="AC20" s="21">
        <v>232.74</v>
      </c>
      <c r="AD20" s="13">
        <v>39.450000000000003</v>
      </c>
      <c r="AF20" s="29">
        <v>950</v>
      </c>
      <c r="AG20" s="27">
        <v>20.81</v>
      </c>
      <c r="AH20" s="21">
        <v>13.56</v>
      </c>
      <c r="AI20" s="21">
        <v>182.11</v>
      </c>
      <c r="AJ20" s="13">
        <v>70.56</v>
      </c>
      <c r="AL20" s="29">
        <v>950</v>
      </c>
      <c r="AM20" s="27">
        <v>21.33</v>
      </c>
      <c r="AN20" s="21">
        <v>10.74</v>
      </c>
      <c r="AO20" s="21">
        <v>23.38</v>
      </c>
      <c r="AP20" s="13">
        <v>1.45</v>
      </c>
      <c r="AR20" s="29">
        <v>950</v>
      </c>
      <c r="AS20" s="27">
        <v>70.17</v>
      </c>
      <c r="AT20" s="21">
        <v>34.67</v>
      </c>
      <c r="AU20" s="21">
        <v>243.83</v>
      </c>
      <c r="AV20" s="13">
        <v>34.42</v>
      </c>
      <c r="AX20" s="29">
        <v>950</v>
      </c>
      <c r="AY20" s="27">
        <v>29.95</v>
      </c>
      <c r="AZ20" s="21">
        <v>19.16</v>
      </c>
      <c r="BA20" s="21">
        <v>164.56</v>
      </c>
      <c r="BB20" s="13">
        <v>17.37</v>
      </c>
      <c r="BD20" s="29">
        <v>950</v>
      </c>
      <c r="BE20" s="27">
        <v>20.79</v>
      </c>
      <c r="BF20" s="21">
        <v>13.55</v>
      </c>
      <c r="BG20" s="21">
        <v>138.69</v>
      </c>
      <c r="BH20" s="13">
        <v>12.63</v>
      </c>
      <c r="BJ20" s="29">
        <v>950</v>
      </c>
      <c r="BK20" s="27">
        <v>20.93</v>
      </c>
      <c r="BL20" s="21">
        <v>13.81</v>
      </c>
      <c r="BM20" s="21">
        <v>185.6</v>
      </c>
      <c r="BN20" s="13">
        <v>10.97</v>
      </c>
      <c r="BP20" s="29">
        <v>950</v>
      </c>
      <c r="BQ20" s="27">
        <v>30.43</v>
      </c>
      <c r="BR20" s="21">
        <v>19.399999999999999</v>
      </c>
      <c r="BS20" s="21">
        <v>218.06</v>
      </c>
      <c r="BT20" s="13">
        <v>18.84</v>
      </c>
      <c r="BV20" s="29">
        <v>950</v>
      </c>
      <c r="BW20" s="27">
        <v>20.78</v>
      </c>
      <c r="BX20" s="21">
        <v>13.55</v>
      </c>
      <c r="BY20" s="21">
        <v>177.27</v>
      </c>
      <c r="BZ20" s="13">
        <v>40.229999999999997</v>
      </c>
      <c r="CB20" s="29">
        <v>950</v>
      </c>
      <c r="CC20" s="27">
        <v>33.82</v>
      </c>
      <c r="CD20" s="21">
        <v>20.54</v>
      </c>
      <c r="CE20" s="21">
        <v>246.71</v>
      </c>
      <c r="CF20" s="13">
        <v>15.64</v>
      </c>
      <c r="CH20" s="29">
        <v>950</v>
      </c>
      <c r="CI20" s="27">
        <v>51.82</v>
      </c>
      <c r="CJ20" s="21">
        <v>29.77</v>
      </c>
      <c r="CK20" s="21">
        <v>291.14999999999998</v>
      </c>
      <c r="CL20" s="13">
        <v>27.06</v>
      </c>
      <c r="CN20" s="29">
        <v>950</v>
      </c>
      <c r="CO20" s="27">
        <v>54.17</v>
      </c>
      <c r="CP20" s="21">
        <v>31.74</v>
      </c>
      <c r="CQ20" s="21">
        <v>302.91000000000003</v>
      </c>
      <c r="CR20" s="13">
        <v>70</v>
      </c>
      <c r="CT20" s="29">
        <v>950</v>
      </c>
      <c r="CU20" s="27">
        <v>75.45</v>
      </c>
      <c r="CV20" s="21">
        <v>43.31</v>
      </c>
      <c r="CW20" s="21">
        <v>330.9</v>
      </c>
      <c r="CX20" s="13">
        <v>84.43</v>
      </c>
      <c r="CZ20" s="29">
        <v>950</v>
      </c>
      <c r="DA20" s="27">
        <v>170.06</v>
      </c>
      <c r="DB20" s="21">
        <v>83.85</v>
      </c>
      <c r="DC20" s="21">
        <v>408.36</v>
      </c>
      <c r="DD20" s="13">
        <v>51.65</v>
      </c>
    </row>
    <row r="21" spans="2:108" x14ac:dyDescent="0.3">
      <c r="B21" s="29">
        <v>1000</v>
      </c>
      <c r="C21" s="27">
        <v>54.36</v>
      </c>
      <c r="D21" s="21">
        <v>33.42</v>
      </c>
      <c r="E21" s="21">
        <v>269.25</v>
      </c>
      <c r="F21" s="13">
        <v>75.7</v>
      </c>
      <c r="H21" s="29">
        <v>1000</v>
      </c>
      <c r="I21" s="27">
        <v>41.31</v>
      </c>
      <c r="J21" s="21">
        <v>25.99</v>
      </c>
      <c r="K21" s="21">
        <v>232.62</v>
      </c>
      <c r="L21" s="13">
        <v>53.94</v>
      </c>
      <c r="N21" s="29">
        <v>1000</v>
      </c>
      <c r="O21" s="27">
        <v>32.76</v>
      </c>
      <c r="P21" s="21">
        <v>21.47</v>
      </c>
      <c r="Q21" s="21">
        <v>228.08</v>
      </c>
      <c r="R21" s="13">
        <v>24.85</v>
      </c>
      <c r="T21" s="29">
        <v>1000</v>
      </c>
      <c r="U21" s="27">
        <v>34.93</v>
      </c>
      <c r="V21" s="21">
        <v>22.72</v>
      </c>
      <c r="W21" s="21">
        <v>243.49</v>
      </c>
      <c r="X21" s="13">
        <v>26.55</v>
      </c>
      <c r="Z21" s="29">
        <v>1000</v>
      </c>
      <c r="AA21" s="27">
        <v>33.25</v>
      </c>
      <c r="AB21" s="21">
        <v>21.7</v>
      </c>
      <c r="AC21" s="21">
        <v>234.44</v>
      </c>
      <c r="AD21" s="13">
        <v>38.880000000000003</v>
      </c>
      <c r="AF21" s="29">
        <v>1000</v>
      </c>
      <c r="AG21" s="27">
        <v>20.81</v>
      </c>
      <c r="AH21" s="21">
        <v>14.6</v>
      </c>
      <c r="AI21" s="21">
        <v>183.18</v>
      </c>
      <c r="AJ21" s="13">
        <v>65.930000000000007</v>
      </c>
      <c r="AL21" s="29">
        <v>1000</v>
      </c>
      <c r="AM21" s="27">
        <v>21.65</v>
      </c>
      <c r="AN21" s="21">
        <v>11.82</v>
      </c>
      <c r="AO21" s="21">
        <v>24.48</v>
      </c>
      <c r="AP21" s="13">
        <v>1.52</v>
      </c>
      <c r="AR21" s="29">
        <v>1000</v>
      </c>
      <c r="AS21" s="27">
        <v>72.16</v>
      </c>
      <c r="AT21" s="21">
        <v>38.229999999999997</v>
      </c>
      <c r="AU21" s="21">
        <v>247.48</v>
      </c>
      <c r="AV21" s="13">
        <v>34.18</v>
      </c>
      <c r="AX21" s="29">
        <v>1000</v>
      </c>
      <c r="AY21" s="27">
        <v>30.16</v>
      </c>
      <c r="AZ21" s="21">
        <v>20.66</v>
      </c>
      <c r="BA21" s="21">
        <v>166.1</v>
      </c>
      <c r="BB21" s="13">
        <v>17.489999999999998</v>
      </c>
      <c r="BD21" s="29">
        <v>1000</v>
      </c>
      <c r="BE21" s="27">
        <v>20.79</v>
      </c>
      <c r="BF21" s="21">
        <v>14.59</v>
      </c>
      <c r="BG21" s="21">
        <v>139.75</v>
      </c>
      <c r="BH21" s="13">
        <v>11.16</v>
      </c>
      <c r="BJ21" s="29">
        <v>1000</v>
      </c>
      <c r="BK21" s="27">
        <v>20.91</v>
      </c>
      <c r="BL21" s="21">
        <v>14.86</v>
      </c>
      <c r="BM21" s="21">
        <v>186.67</v>
      </c>
      <c r="BN21" s="13">
        <v>9.31</v>
      </c>
      <c r="BP21" s="29">
        <v>1000</v>
      </c>
      <c r="BQ21" s="27">
        <v>30.68</v>
      </c>
      <c r="BR21" s="21">
        <v>20.93</v>
      </c>
      <c r="BS21" s="21">
        <v>219.62</v>
      </c>
      <c r="BT21" s="13">
        <v>19.21</v>
      </c>
      <c r="BV21" s="29">
        <v>1000</v>
      </c>
      <c r="BW21" s="27">
        <v>20.78</v>
      </c>
      <c r="BX21" s="21">
        <v>14.59</v>
      </c>
      <c r="BY21" s="21">
        <v>178.33</v>
      </c>
      <c r="BZ21" s="13">
        <v>37.15</v>
      </c>
      <c r="CB21" s="29">
        <v>1000</v>
      </c>
      <c r="CC21" s="27">
        <v>34.07</v>
      </c>
      <c r="CD21" s="21">
        <v>22.24</v>
      </c>
      <c r="CE21" s="21">
        <v>248.45</v>
      </c>
      <c r="CF21" s="13">
        <v>16.350000000000001</v>
      </c>
      <c r="CH21" s="29">
        <v>1000</v>
      </c>
      <c r="CI21" s="27">
        <v>52.27</v>
      </c>
      <c r="CJ21" s="21">
        <v>32.369999999999997</v>
      </c>
      <c r="CK21" s="21">
        <v>293.82</v>
      </c>
      <c r="CL21" s="13">
        <v>27.47</v>
      </c>
      <c r="CN21" s="29">
        <v>1000</v>
      </c>
      <c r="CO21" s="27">
        <v>54.53</v>
      </c>
      <c r="CP21" s="21">
        <v>34.450000000000003</v>
      </c>
      <c r="CQ21" s="21">
        <v>305.7</v>
      </c>
      <c r="CR21" s="13">
        <v>68.33</v>
      </c>
      <c r="CT21" s="29">
        <v>1000</v>
      </c>
      <c r="CU21" s="27">
        <v>76</v>
      </c>
      <c r="CV21" s="21">
        <v>47.1</v>
      </c>
      <c r="CW21" s="21">
        <v>334.79</v>
      </c>
      <c r="CX21" s="13">
        <v>82.21</v>
      </c>
      <c r="CZ21" s="29">
        <v>1000</v>
      </c>
      <c r="DA21" s="27">
        <v>174.61</v>
      </c>
      <c r="DB21" s="21">
        <v>92.47</v>
      </c>
      <c r="DC21" s="21">
        <v>417.2</v>
      </c>
      <c r="DD21" s="13">
        <v>51.55</v>
      </c>
    </row>
    <row r="22" spans="2:108" x14ac:dyDescent="0.3">
      <c r="B22" s="29">
        <v>1050</v>
      </c>
      <c r="C22" s="27">
        <v>54.86</v>
      </c>
      <c r="D22" s="21">
        <v>36.15</v>
      </c>
      <c r="E22" s="21">
        <v>271.92</v>
      </c>
      <c r="F22" s="13">
        <v>73.64</v>
      </c>
      <c r="H22" s="29">
        <v>1050</v>
      </c>
      <c r="I22" s="27">
        <v>41.99</v>
      </c>
      <c r="J22" s="21">
        <v>28.07</v>
      </c>
      <c r="K22" s="21">
        <v>234.65</v>
      </c>
      <c r="L22" s="13">
        <v>52.71</v>
      </c>
      <c r="N22" s="29">
        <v>1050</v>
      </c>
      <c r="O22" s="27">
        <v>33.01</v>
      </c>
      <c r="P22" s="21">
        <v>23.11</v>
      </c>
      <c r="Q22" s="21">
        <v>229.68</v>
      </c>
      <c r="R22" s="13">
        <v>24.98</v>
      </c>
      <c r="T22" s="29">
        <v>1050</v>
      </c>
      <c r="U22" s="27">
        <v>35.1</v>
      </c>
      <c r="V22" s="21">
        <v>24.47</v>
      </c>
      <c r="W22" s="21">
        <v>245.2</v>
      </c>
      <c r="X22" s="13">
        <v>26.69</v>
      </c>
      <c r="Z22" s="29">
        <v>1050</v>
      </c>
      <c r="AA22" s="27">
        <v>33.49</v>
      </c>
      <c r="AB22" s="21">
        <v>23.36</v>
      </c>
      <c r="AC22" s="21">
        <v>236.07</v>
      </c>
      <c r="AD22" s="13">
        <v>38.380000000000003</v>
      </c>
      <c r="AF22" s="29">
        <v>1050</v>
      </c>
      <c r="AG22" s="27">
        <v>20.8</v>
      </c>
      <c r="AH22" s="21">
        <v>15.64</v>
      </c>
      <c r="AI22" s="21">
        <v>184.2</v>
      </c>
      <c r="AJ22" s="13">
        <v>61.74</v>
      </c>
      <c r="AL22" s="29">
        <v>1050</v>
      </c>
      <c r="AM22" s="27">
        <v>21.92</v>
      </c>
      <c r="AN22" s="21">
        <v>12.91</v>
      </c>
      <c r="AO22" s="21">
        <v>25.54</v>
      </c>
      <c r="AP22" s="13">
        <v>1.59</v>
      </c>
      <c r="AR22" s="29">
        <v>1050</v>
      </c>
      <c r="AS22" s="27">
        <v>73.92</v>
      </c>
      <c r="AT22" s="21">
        <v>41.88</v>
      </c>
      <c r="AU22" s="21">
        <v>251.05</v>
      </c>
      <c r="AV22" s="13">
        <v>33.979999999999997</v>
      </c>
      <c r="AX22" s="29">
        <v>1050</v>
      </c>
      <c r="AY22" s="27">
        <v>30.39</v>
      </c>
      <c r="AZ22" s="21">
        <v>22.18</v>
      </c>
      <c r="BA22" s="21">
        <v>167.58</v>
      </c>
      <c r="BB22" s="13">
        <v>17.62</v>
      </c>
      <c r="BD22" s="29">
        <v>1050</v>
      </c>
      <c r="BE22" s="27">
        <v>20.79</v>
      </c>
      <c r="BF22" s="21">
        <v>15.63</v>
      </c>
      <c r="BG22" s="21">
        <v>140.77000000000001</v>
      </c>
      <c r="BH22" s="13">
        <v>9.83</v>
      </c>
      <c r="BJ22" s="29">
        <v>1050</v>
      </c>
      <c r="BK22" s="27">
        <v>20.91</v>
      </c>
      <c r="BL22" s="21">
        <v>15.91</v>
      </c>
      <c r="BM22" s="21">
        <v>187.69</v>
      </c>
      <c r="BN22" s="13">
        <v>7.79</v>
      </c>
      <c r="BP22" s="29">
        <v>1050</v>
      </c>
      <c r="BQ22" s="27">
        <v>30.94</v>
      </c>
      <c r="BR22" s="21">
        <v>22.47</v>
      </c>
      <c r="BS22" s="21">
        <v>221.13</v>
      </c>
      <c r="BT22" s="13">
        <v>19.559999999999999</v>
      </c>
      <c r="BV22" s="29">
        <v>1050</v>
      </c>
      <c r="BW22" s="27">
        <v>20.79</v>
      </c>
      <c r="BX22" s="21">
        <v>15.63</v>
      </c>
      <c r="BY22" s="21">
        <v>179.35</v>
      </c>
      <c r="BZ22" s="13">
        <v>34.36</v>
      </c>
      <c r="CB22" s="29">
        <v>1050</v>
      </c>
      <c r="CC22" s="27">
        <v>34.28</v>
      </c>
      <c r="CD22" s="21">
        <v>23.95</v>
      </c>
      <c r="CE22" s="21">
        <v>250.12</v>
      </c>
      <c r="CF22" s="13">
        <v>17</v>
      </c>
      <c r="CH22" s="29">
        <v>1050</v>
      </c>
      <c r="CI22" s="27">
        <v>52.64</v>
      </c>
      <c r="CJ22" s="21">
        <v>35</v>
      </c>
      <c r="CK22" s="21">
        <v>296.38</v>
      </c>
      <c r="CL22" s="13">
        <v>27.85</v>
      </c>
      <c r="CN22" s="29">
        <v>1050</v>
      </c>
      <c r="CO22" s="27">
        <v>54.84</v>
      </c>
      <c r="CP22" s="21">
        <v>37.19</v>
      </c>
      <c r="CQ22" s="21">
        <v>308.36</v>
      </c>
      <c r="CR22" s="13">
        <v>66.83</v>
      </c>
      <c r="CT22" s="29">
        <v>1050</v>
      </c>
      <c r="CU22" s="27">
        <v>76.47</v>
      </c>
      <c r="CV22" s="21">
        <v>50.91</v>
      </c>
      <c r="CW22" s="21">
        <v>338.51</v>
      </c>
      <c r="CX22" s="13">
        <v>80.22</v>
      </c>
      <c r="CZ22" s="29">
        <v>1050</v>
      </c>
      <c r="DA22" s="27">
        <v>178.22</v>
      </c>
      <c r="DB22" s="21">
        <v>101.29</v>
      </c>
      <c r="DC22" s="21">
        <v>425.81</v>
      </c>
      <c r="DD22" s="13">
        <v>51.51</v>
      </c>
    </row>
    <row r="23" spans="2:108" x14ac:dyDescent="0.3">
      <c r="B23" s="29">
        <v>1100</v>
      </c>
      <c r="C23" s="27">
        <v>55.33</v>
      </c>
      <c r="D23" s="21">
        <v>38.909999999999997</v>
      </c>
      <c r="E23" s="21">
        <v>274.48</v>
      </c>
      <c r="F23" s="13">
        <v>71.790000000000006</v>
      </c>
      <c r="H23" s="29">
        <v>1100</v>
      </c>
      <c r="I23" s="27">
        <v>42.64</v>
      </c>
      <c r="J23" s="21">
        <v>30.19</v>
      </c>
      <c r="K23" s="21">
        <v>236.62</v>
      </c>
      <c r="L23" s="13">
        <v>51.6</v>
      </c>
      <c r="N23" s="29">
        <v>1100</v>
      </c>
      <c r="O23" s="27">
        <v>33.26</v>
      </c>
      <c r="P23" s="21">
        <v>24.77</v>
      </c>
      <c r="Q23" s="21">
        <v>231.22</v>
      </c>
      <c r="R23" s="13">
        <v>25.1</v>
      </c>
      <c r="T23" s="29">
        <v>1100</v>
      </c>
      <c r="U23" s="27">
        <v>35.270000000000003</v>
      </c>
      <c r="V23" s="21">
        <v>26.23</v>
      </c>
      <c r="W23" s="21">
        <v>246.84</v>
      </c>
      <c r="X23" s="13">
        <v>26.82</v>
      </c>
      <c r="Z23" s="29">
        <v>1100</v>
      </c>
      <c r="AA23" s="27">
        <v>33.72</v>
      </c>
      <c r="AB23" s="21">
        <v>25.04</v>
      </c>
      <c r="AC23" s="21">
        <v>237.63</v>
      </c>
      <c r="AD23" s="13">
        <v>37.93</v>
      </c>
      <c r="AF23" s="29">
        <v>1100</v>
      </c>
      <c r="AG23" s="27">
        <v>20.79</v>
      </c>
      <c r="AH23" s="21">
        <v>16.68</v>
      </c>
      <c r="AI23" s="21">
        <v>185.16</v>
      </c>
      <c r="AJ23" s="13">
        <v>57.92</v>
      </c>
      <c r="AL23" s="29">
        <v>1100</v>
      </c>
      <c r="AM23" s="27">
        <v>22.18</v>
      </c>
      <c r="AN23" s="21">
        <v>14.01</v>
      </c>
      <c r="AO23" s="21">
        <v>26.57</v>
      </c>
      <c r="AP23" s="13">
        <v>1.66</v>
      </c>
      <c r="AR23" s="29">
        <v>1100</v>
      </c>
      <c r="AS23" s="27">
        <v>75.599999999999994</v>
      </c>
      <c r="AT23" s="21">
        <v>45.62</v>
      </c>
      <c r="AU23" s="21">
        <v>254.52</v>
      </c>
      <c r="AV23" s="13">
        <v>33.81</v>
      </c>
      <c r="AX23" s="29">
        <v>1100</v>
      </c>
      <c r="AY23" s="27">
        <v>30.62</v>
      </c>
      <c r="AZ23" s="21">
        <v>23.7</v>
      </c>
      <c r="BA23" s="21">
        <v>168.99</v>
      </c>
      <c r="BB23" s="13">
        <v>17.73</v>
      </c>
      <c r="BD23" s="29">
        <v>1100</v>
      </c>
      <c r="BE23" s="27">
        <v>20.79</v>
      </c>
      <c r="BF23" s="21">
        <v>16.670000000000002</v>
      </c>
      <c r="BG23" s="21">
        <v>141.72999999999999</v>
      </c>
      <c r="BH23" s="13">
        <v>8.61</v>
      </c>
      <c r="BJ23" s="29">
        <v>1100</v>
      </c>
      <c r="BK23" s="27">
        <v>20.9</v>
      </c>
      <c r="BL23" s="21">
        <v>16.95</v>
      </c>
      <c r="BM23" s="21">
        <v>188.66</v>
      </c>
      <c r="BN23" s="13">
        <v>6.41</v>
      </c>
      <c r="BP23" s="29">
        <v>1100</v>
      </c>
      <c r="BQ23" s="27">
        <v>31.18</v>
      </c>
      <c r="BR23" s="21">
        <v>24.02</v>
      </c>
      <c r="BS23" s="21">
        <v>222.57</v>
      </c>
      <c r="BT23" s="13">
        <v>19.88</v>
      </c>
      <c r="BV23" s="29">
        <v>1100</v>
      </c>
      <c r="BW23" s="27">
        <v>20.79</v>
      </c>
      <c r="BX23" s="21">
        <v>16.670000000000002</v>
      </c>
      <c r="BY23" s="21">
        <v>180.32</v>
      </c>
      <c r="BZ23" s="13">
        <v>31.81</v>
      </c>
      <c r="CB23" s="29">
        <v>1100</v>
      </c>
      <c r="CC23" s="27">
        <v>34.479999999999997</v>
      </c>
      <c r="CD23" s="21">
        <v>25.67</v>
      </c>
      <c r="CE23" s="21">
        <v>251.72</v>
      </c>
      <c r="CF23" s="13">
        <v>17.600000000000001</v>
      </c>
      <c r="CH23" s="29">
        <v>1100</v>
      </c>
      <c r="CI23" s="27">
        <v>52.99</v>
      </c>
      <c r="CJ23" s="21">
        <v>37.64</v>
      </c>
      <c r="CK23" s="21">
        <v>298.83999999999997</v>
      </c>
      <c r="CL23" s="13">
        <v>28.21</v>
      </c>
      <c r="CN23" s="29">
        <v>1100</v>
      </c>
      <c r="CO23" s="27">
        <v>55.14</v>
      </c>
      <c r="CP23" s="21">
        <v>39.94</v>
      </c>
      <c r="CQ23" s="21">
        <v>310.92</v>
      </c>
      <c r="CR23" s="13">
        <v>65.489999999999995</v>
      </c>
      <c r="CT23" s="29">
        <v>1100</v>
      </c>
      <c r="CU23" s="27">
        <v>76.91</v>
      </c>
      <c r="CV23" s="21">
        <v>54.75</v>
      </c>
      <c r="CW23" s="21">
        <v>342.07</v>
      </c>
      <c r="CX23" s="13">
        <v>78.430000000000007</v>
      </c>
      <c r="CZ23" s="29">
        <v>1100</v>
      </c>
      <c r="DA23" s="27">
        <v>181.68</v>
      </c>
      <c r="DB23" s="21">
        <v>110.29</v>
      </c>
      <c r="DC23" s="21">
        <v>434.18</v>
      </c>
      <c r="DD23" s="13">
        <v>51.52</v>
      </c>
    </row>
    <row r="24" spans="2:108" x14ac:dyDescent="0.3">
      <c r="B24" s="29">
        <v>1150</v>
      </c>
      <c r="C24" s="27">
        <v>55.78</v>
      </c>
      <c r="D24" s="21">
        <v>41.69</v>
      </c>
      <c r="E24" s="21">
        <v>276.95</v>
      </c>
      <c r="F24" s="13">
        <v>70.11</v>
      </c>
      <c r="H24" s="29">
        <v>1150</v>
      </c>
      <c r="I24" s="27">
        <v>43.26</v>
      </c>
      <c r="J24" s="21">
        <v>32.340000000000003</v>
      </c>
      <c r="K24" s="21">
        <v>238.53</v>
      </c>
      <c r="L24" s="13">
        <v>50.6</v>
      </c>
      <c r="N24" s="29">
        <v>1150</v>
      </c>
      <c r="O24" s="27">
        <v>33.49</v>
      </c>
      <c r="P24" s="21">
        <v>26.44</v>
      </c>
      <c r="Q24" s="21">
        <v>232.71</v>
      </c>
      <c r="R24" s="13">
        <v>25.22</v>
      </c>
      <c r="T24" s="29">
        <v>1150</v>
      </c>
      <c r="U24" s="27">
        <v>35.43</v>
      </c>
      <c r="V24" s="21">
        <v>28</v>
      </c>
      <c r="W24" s="21">
        <v>248.41</v>
      </c>
      <c r="X24" s="13">
        <v>26.95</v>
      </c>
      <c r="Z24" s="29">
        <v>1150</v>
      </c>
      <c r="AA24" s="27">
        <v>33.94</v>
      </c>
      <c r="AB24" s="21">
        <v>26.74</v>
      </c>
      <c r="AC24" s="21">
        <v>239.13</v>
      </c>
      <c r="AD24" s="13">
        <v>37.53</v>
      </c>
      <c r="AF24" s="29">
        <v>1150</v>
      </c>
      <c r="AG24" s="27">
        <v>20.78</v>
      </c>
      <c r="AH24" s="21">
        <v>17.72</v>
      </c>
      <c r="AI24" s="21">
        <v>186.09</v>
      </c>
      <c r="AJ24" s="13">
        <v>54.43</v>
      </c>
      <c r="AL24" s="29">
        <v>1150</v>
      </c>
      <c r="AM24" s="27">
        <v>22.43</v>
      </c>
      <c r="AN24" s="21">
        <v>15.12</v>
      </c>
      <c r="AO24" s="21">
        <v>27.56</v>
      </c>
      <c r="AP24" s="13">
        <v>1.73</v>
      </c>
      <c r="AR24" s="29">
        <v>1150</v>
      </c>
      <c r="AS24" s="27">
        <v>77.19</v>
      </c>
      <c r="AT24" s="21">
        <v>49.44</v>
      </c>
      <c r="AU24" s="21">
        <v>257.92</v>
      </c>
      <c r="AV24" s="13">
        <v>33.68</v>
      </c>
      <c r="AX24" s="29">
        <v>1150</v>
      </c>
      <c r="AY24" s="27">
        <v>30.85</v>
      </c>
      <c r="AZ24" s="21">
        <v>25.24</v>
      </c>
      <c r="BA24" s="21">
        <v>170.36</v>
      </c>
      <c r="BB24" s="13">
        <v>17.850000000000001</v>
      </c>
      <c r="BD24" s="29">
        <v>1150</v>
      </c>
      <c r="BE24" s="27">
        <v>20.79</v>
      </c>
      <c r="BF24" s="21">
        <v>17.71</v>
      </c>
      <c r="BG24" s="21">
        <v>142.66</v>
      </c>
      <c r="BH24" s="13">
        <v>7.49</v>
      </c>
      <c r="BJ24" s="29">
        <v>1150</v>
      </c>
      <c r="BK24" s="27">
        <v>20.89</v>
      </c>
      <c r="BL24" s="21">
        <v>18</v>
      </c>
      <c r="BM24" s="21">
        <v>189.59</v>
      </c>
      <c r="BN24" s="13">
        <v>5.14</v>
      </c>
      <c r="BP24" s="29">
        <v>1150</v>
      </c>
      <c r="BQ24" s="27">
        <v>31.43</v>
      </c>
      <c r="BR24" s="21">
        <v>25.59</v>
      </c>
      <c r="BS24" s="21">
        <v>223.96</v>
      </c>
      <c r="BT24" s="13">
        <v>20.18</v>
      </c>
      <c r="BV24" s="29">
        <v>1150</v>
      </c>
      <c r="BW24" s="27">
        <v>20.79</v>
      </c>
      <c r="BX24" s="21">
        <v>17.71</v>
      </c>
      <c r="BY24" s="21">
        <v>181.24</v>
      </c>
      <c r="BZ24" s="13">
        <v>29.48</v>
      </c>
      <c r="CB24" s="29">
        <v>1150</v>
      </c>
      <c r="CC24" s="27">
        <v>34.67</v>
      </c>
      <c r="CD24" s="21">
        <v>27.4</v>
      </c>
      <c r="CE24" s="21">
        <v>253.25</v>
      </c>
      <c r="CF24" s="13">
        <v>18.149999999999999</v>
      </c>
      <c r="CH24" s="29">
        <v>1150</v>
      </c>
      <c r="CI24" s="27">
        <v>53.31</v>
      </c>
      <c r="CJ24" s="21">
        <v>40.29</v>
      </c>
      <c r="CK24" s="21">
        <v>301.2</v>
      </c>
      <c r="CL24" s="13">
        <v>28.55</v>
      </c>
      <c r="CN24" s="29">
        <v>1150</v>
      </c>
      <c r="CO24" s="27">
        <v>55.41</v>
      </c>
      <c r="CP24" s="21">
        <v>42.7</v>
      </c>
      <c r="CQ24" s="21">
        <v>313.38</v>
      </c>
      <c r="CR24" s="13">
        <v>64.28</v>
      </c>
      <c r="CT24" s="29">
        <v>1150</v>
      </c>
      <c r="CU24" s="27">
        <v>77.33</v>
      </c>
      <c r="CV24" s="21">
        <v>58.6</v>
      </c>
      <c r="CW24" s="21">
        <v>345.5</v>
      </c>
      <c r="CX24" s="13">
        <v>76.819999999999993</v>
      </c>
      <c r="CZ24" s="29">
        <v>1150</v>
      </c>
      <c r="DA24" s="27">
        <v>184.99</v>
      </c>
      <c r="DB24" s="21">
        <v>119.45</v>
      </c>
      <c r="DC24" s="21">
        <v>442.33</v>
      </c>
      <c r="DD24" s="13">
        <v>51.57</v>
      </c>
    </row>
    <row r="25" spans="2:108" x14ac:dyDescent="0.3">
      <c r="B25" s="29">
        <v>1200</v>
      </c>
      <c r="C25" s="27">
        <v>56.2</v>
      </c>
      <c r="D25" s="21">
        <v>44.49</v>
      </c>
      <c r="E25" s="21">
        <v>279.33</v>
      </c>
      <c r="F25" s="13">
        <v>68.58</v>
      </c>
      <c r="H25" s="29">
        <v>1200</v>
      </c>
      <c r="I25" s="27">
        <v>43.87</v>
      </c>
      <c r="J25" s="21">
        <v>34.520000000000003</v>
      </c>
      <c r="K25" s="21">
        <v>240.39</v>
      </c>
      <c r="L25" s="13">
        <v>49.69</v>
      </c>
      <c r="N25" s="29">
        <v>1200</v>
      </c>
      <c r="O25" s="27">
        <v>33.71</v>
      </c>
      <c r="P25" s="21">
        <v>28.12</v>
      </c>
      <c r="Q25" s="21">
        <v>234.14</v>
      </c>
      <c r="R25" s="13">
        <v>25.34</v>
      </c>
      <c r="T25" s="29">
        <v>1200</v>
      </c>
      <c r="U25" s="27">
        <v>35.590000000000003</v>
      </c>
      <c r="V25" s="21">
        <v>29.77</v>
      </c>
      <c r="W25" s="21">
        <v>249.92</v>
      </c>
      <c r="X25" s="13">
        <v>27.08</v>
      </c>
      <c r="Z25" s="29">
        <v>1200</v>
      </c>
      <c r="AA25" s="27">
        <v>34.15</v>
      </c>
      <c r="AB25" s="21">
        <v>28.44</v>
      </c>
      <c r="AC25" s="21">
        <v>240.58</v>
      </c>
      <c r="AD25" s="13">
        <v>37.17</v>
      </c>
      <c r="AF25" s="29">
        <v>1200</v>
      </c>
      <c r="AG25" s="27">
        <v>20.78</v>
      </c>
      <c r="AH25" s="21">
        <v>18.760000000000002</v>
      </c>
      <c r="AI25" s="21">
        <v>186.97</v>
      </c>
      <c r="AJ25" s="13">
        <v>51.23</v>
      </c>
      <c r="AL25" s="29">
        <v>1200</v>
      </c>
      <c r="AM25" s="27">
        <v>22.66</v>
      </c>
      <c r="AN25" s="21">
        <v>16.25</v>
      </c>
      <c r="AO25" s="21">
        <v>28.52</v>
      </c>
      <c r="AP25" s="13">
        <v>1.8</v>
      </c>
      <c r="AR25" s="29">
        <v>1200</v>
      </c>
      <c r="AS25" s="27">
        <v>78.709999999999994</v>
      </c>
      <c r="AT25" s="21">
        <v>53.34</v>
      </c>
      <c r="AU25" s="21">
        <v>261.24</v>
      </c>
      <c r="AV25" s="13">
        <v>33.58</v>
      </c>
      <c r="AX25" s="29">
        <v>1200</v>
      </c>
      <c r="AY25" s="27">
        <v>31.08</v>
      </c>
      <c r="AZ25" s="21">
        <v>26.79</v>
      </c>
      <c r="BA25" s="21">
        <v>171.68</v>
      </c>
      <c r="BB25" s="13">
        <v>17.96</v>
      </c>
      <c r="BD25" s="29">
        <v>1200</v>
      </c>
      <c r="BE25" s="27">
        <v>20.79</v>
      </c>
      <c r="BF25" s="21">
        <v>18.739999999999998</v>
      </c>
      <c r="BG25" s="21">
        <v>143.54</v>
      </c>
      <c r="BH25" s="13">
        <v>6.46</v>
      </c>
      <c r="BJ25" s="29">
        <v>1200</v>
      </c>
      <c r="BK25" s="27">
        <v>20.88</v>
      </c>
      <c r="BL25" s="21">
        <v>19.04</v>
      </c>
      <c r="BM25" s="21">
        <v>190.48</v>
      </c>
      <c r="BN25" s="13">
        <v>3.97</v>
      </c>
      <c r="BP25" s="29">
        <v>1200</v>
      </c>
      <c r="BQ25" s="27">
        <v>31.66</v>
      </c>
      <c r="BR25" s="21">
        <v>27.16</v>
      </c>
      <c r="BS25" s="21">
        <v>225.31</v>
      </c>
      <c r="BT25" s="13">
        <v>20.47</v>
      </c>
      <c r="BV25" s="29">
        <v>1200</v>
      </c>
      <c r="BW25" s="27">
        <v>20.79</v>
      </c>
      <c r="BX25" s="21">
        <v>18.75</v>
      </c>
      <c r="BY25" s="21">
        <v>182.13</v>
      </c>
      <c r="BZ25" s="13">
        <v>27.34</v>
      </c>
      <c r="CB25" s="29">
        <v>1200</v>
      </c>
      <c r="CC25" s="27">
        <v>34.85</v>
      </c>
      <c r="CD25" s="21">
        <v>29.13</v>
      </c>
      <c r="CE25" s="21">
        <v>254.73</v>
      </c>
      <c r="CF25" s="13">
        <v>18.670000000000002</v>
      </c>
      <c r="CH25" s="29">
        <v>1200</v>
      </c>
      <c r="CI25" s="27">
        <v>53.62</v>
      </c>
      <c r="CJ25" s="21">
        <v>42.97</v>
      </c>
      <c r="CK25" s="21">
        <v>303.47000000000003</v>
      </c>
      <c r="CL25" s="13">
        <v>28.88</v>
      </c>
      <c r="CN25" s="29">
        <v>1200</v>
      </c>
      <c r="CO25" s="27">
        <v>55.67</v>
      </c>
      <c r="CP25" s="21">
        <v>45.48</v>
      </c>
      <c r="CQ25" s="21">
        <v>315.74</v>
      </c>
      <c r="CR25" s="13">
        <v>63.17</v>
      </c>
      <c r="CT25" s="29">
        <v>1200</v>
      </c>
      <c r="CU25" s="27">
        <v>77.72</v>
      </c>
      <c r="CV25" s="21">
        <v>62.48</v>
      </c>
      <c r="CW25" s="21">
        <v>348.8</v>
      </c>
      <c r="CX25" s="13">
        <v>75.36</v>
      </c>
      <c r="CZ25" s="29">
        <v>1200</v>
      </c>
      <c r="DA25" s="27">
        <v>188.16</v>
      </c>
      <c r="DB25" s="21">
        <v>128.78</v>
      </c>
      <c r="DC25" s="21">
        <v>450.27</v>
      </c>
      <c r="DD25" s="13">
        <v>51.66</v>
      </c>
    </row>
    <row r="26" spans="2:108" x14ac:dyDescent="0.3">
      <c r="B26" s="29">
        <v>1250</v>
      </c>
      <c r="C26" s="27">
        <v>56.6</v>
      </c>
      <c r="D26" s="21">
        <v>47.31</v>
      </c>
      <c r="E26" s="21">
        <v>281.64</v>
      </c>
      <c r="F26" s="13">
        <v>67.19</v>
      </c>
      <c r="H26" s="29">
        <v>1250</v>
      </c>
      <c r="I26" s="27">
        <v>44.46</v>
      </c>
      <c r="J26" s="21">
        <v>36.72</v>
      </c>
      <c r="K26" s="21">
        <v>242.19</v>
      </c>
      <c r="L26" s="13">
        <v>48.87</v>
      </c>
      <c r="N26" s="29">
        <v>1250</v>
      </c>
      <c r="O26" s="27">
        <v>33.909999999999997</v>
      </c>
      <c r="P26" s="21">
        <v>29.81</v>
      </c>
      <c r="Q26" s="21">
        <v>235.52</v>
      </c>
      <c r="R26" s="13">
        <v>25.46</v>
      </c>
      <c r="T26" s="29">
        <v>1250</v>
      </c>
      <c r="U26" s="27">
        <v>35.75</v>
      </c>
      <c r="V26" s="21">
        <v>31.56</v>
      </c>
      <c r="W26" s="21">
        <v>251.38</v>
      </c>
      <c r="X26" s="13">
        <v>27.2</v>
      </c>
      <c r="Z26" s="29">
        <v>1250</v>
      </c>
      <c r="AA26" s="27">
        <v>34.340000000000003</v>
      </c>
      <c r="AB26" s="21">
        <v>30.15</v>
      </c>
      <c r="AC26" s="21">
        <v>241.98</v>
      </c>
      <c r="AD26" s="13">
        <v>36.840000000000003</v>
      </c>
      <c r="AF26" s="29">
        <v>1250</v>
      </c>
      <c r="AG26" s="27">
        <v>20.78</v>
      </c>
      <c r="AH26" s="21">
        <v>19.8</v>
      </c>
      <c r="AI26" s="21">
        <v>187.82</v>
      </c>
      <c r="AJ26" s="13">
        <v>48.28</v>
      </c>
      <c r="AL26" s="29">
        <v>1250</v>
      </c>
      <c r="AM26" s="27">
        <v>22.89</v>
      </c>
      <c r="AN26" s="21">
        <v>17.39</v>
      </c>
      <c r="AO26" s="21">
        <v>29.45</v>
      </c>
      <c r="AP26" s="13">
        <v>1.87</v>
      </c>
      <c r="AR26" s="29">
        <v>1250</v>
      </c>
      <c r="AS26" s="27">
        <v>80.150000000000006</v>
      </c>
      <c r="AT26" s="21">
        <v>57.31</v>
      </c>
      <c r="AU26" s="21">
        <v>264.48</v>
      </c>
      <c r="AV26" s="13">
        <v>33.5</v>
      </c>
      <c r="AX26" s="29">
        <v>1250</v>
      </c>
      <c r="AY26" s="27">
        <v>31.3</v>
      </c>
      <c r="AZ26" s="21">
        <v>28.35</v>
      </c>
      <c r="BA26" s="21">
        <v>172.95</v>
      </c>
      <c r="BB26" s="13">
        <v>18.07</v>
      </c>
      <c r="BD26" s="29">
        <v>1250</v>
      </c>
      <c r="BE26" s="27">
        <v>20.79</v>
      </c>
      <c r="BF26" s="21">
        <v>19.78</v>
      </c>
      <c r="BG26" s="21">
        <v>144.38999999999999</v>
      </c>
      <c r="BH26" s="13">
        <v>5.51</v>
      </c>
      <c r="BJ26" s="29">
        <v>1250</v>
      </c>
      <c r="BK26" s="27">
        <v>20.87</v>
      </c>
      <c r="BL26" s="21">
        <v>20.079999999999998</v>
      </c>
      <c r="BM26" s="21">
        <v>191.33</v>
      </c>
      <c r="BN26" s="13">
        <v>2.9</v>
      </c>
      <c r="BP26" s="29">
        <v>1250</v>
      </c>
      <c r="BQ26" s="27">
        <v>31.89</v>
      </c>
      <c r="BR26" s="21">
        <v>28.75</v>
      </c>
      <c r="BS26" s="21">
        <v>226.6</v>
      </c>
      <c r="BT26" s="13">
        <v>20.74</v>
      </c>
      <c r="BV26" s="29">
        <v>1250</v>
      </c>
      <c r="BW26" s="27">
        <v>20.79</v>
      </c>
      <c r="BX26" s="21">
        <v>19.79</v>
      </c>
      <c r="BY26" s="21">
        <v>182.97</v>
      </c>
      <c r="BZ26" s="13">
        <v>25.37</v>
      </c>
      <c r="CB26" s="29">
        <v>1250</v>
      </c>
      <c r="CC26" s="27">
        <v>35.020000000000003</v>
      </c>
      <c r="CD26" s="21">
        <v>30.88</v>
      </c>
      <c r="CE26" s="21">
        <v>256.16000000000003</v>
      </c>
      <c r="CF26" s="13">
        <v>19.149999999999999</v>
      </c>
      <c r="CH26" s="29">
        <v>1250</v>
      </c>
      <c r="CI26" s="27">
        <v>53.91</v>
      </c>
      <c r="CJ26" s="21">
        <v>45.66</v>
      </c>
      <c r="CK26" s="21">
        <v>305.67</v>
      </c>
      <c r="CL26" s="13">
        <v>29.19</v>
      </c>
      <c r="CN26" s="29">
        <v>1250</v>
      </c>
      <c r="CO26" s="27">
        <v>55.92</v>
      </c>
      <c r="CP26" s="21">
        <v>48.27</v>
      </c>
      <c r="CQ26" s="21">
        <v>318.02</v>
      </c>
      <c r="CR26" s="13">
        <v>62.17</v>
      </c>
      <c r="CT26" s="29">
        <v>1250</v>
      </c>
      <c r="CU26" s="27">
        <v>78.08</v>
      </c>
      <c r="CV26" s="21">
        <v>66.37</v>
      </c>
      <c r="CW26" s="21">
        <v>351.98</v>
      </c>
      <c r="CX26" s="13">
        <v>74.03</v>
      </c>
      <c r="CZ26" s="29">
        <v>1250</v>
      </c>
      <c r="DA26" s="27">
        <v>191.18</v>
      </c>
      <c r="DB26" s="21">
        <v>138.27000000000001</v>
      </c>
      <c r="DC26" s="21">
        <v>458.01</v>
      </c>
      <c r="DD26" s="13">
        <v>51.78</v>
      </c>
    </row>
    <row r="27" spans="2:108" x14ac:dyDescent="0.3">
      <c r="B27" s="29">
        <v>1300</v>
      </c>
      <c r="C27" s="27">
        <v>56.98</v>
      </c>
      <c r="D27" s="21">
        <v>50.15</v>
      </c>
      <c r="E27" s="21">
        <v>283.86</v>
      </c>
      <c r="F27" s="13">
        <v>65.91</v>
      </c>
      <c r="H27" s="29">
        <v>1300</v>
      </c>
      <c r="I27" s="27">
        <v>45.02</v>
      </c>
      <c r="J27" s="21">
        <v>38.96</v>
      </c>
      <c r="K27" s="21">
        <v>243.94</v>
      </c>
      <c r="L27" s="13">
        <v>48.11</v>
      </c>
      <c r="N27" s="29">
        <v>1300</v>
      </c>
      <c r="O27" s="27">
        <v>34.11</v>
      </c>
      <c r="P27" s="21">
        <v>31.51</v>
      </c>
      <c r="Q27" s="21">
        <v>236.85</v>
      </c>
      <c r="R27" s="13">
        <v>25.57</v>
      </c>
      <c r="T27" s="29">
        <v>1300</v>
      </c>
      <c r="U27" s="27">
        <v>35.9</v>
      </c>
      <c r="V27" s="21">
        <v>33.35</v>
      </c>
      <c r="W27" s="21">
        <v>252.78</v>
      </c>
      <c r="X27" s="13">
        <v>27.32</v>
      </c>
      <c r="Z27" s="29">
        <v>1300</v>
      </c>
      <c r="AA27" s="27">
        <v>34.53</v>
      </c>
      <c r="AB27" s="21">
        <v>31.87</v>
      </c>
      <c r="AC27" s="21">
        <v>243.33</v>
      </c>
      <c r="AD27" s="13">
        <v>36.549999999999997</v>
      </c>
      <c r="AF27" s="29">
        <v>1300</v>
      </c>
      <c r="AG27" s="27">
        <v>20.78</v>
      </c>
      <c r="AH27" s="21">
        <v>20.84</v>
      </c>
      <c r="AI27" s="21">
        <v>188.63</v>
      </c>
      <c r="AJ27" s="13">
        <v>45.55</v>
      </c>
      <c r="AL27" s="29">
        <v>1300</v>
      </c>
      <c r="AM27" s="27">
        <v>23.1</v>
      </c>
      <c r="AN27" s="21">
        <v>18.54</v>
      </c>
      <c r="AO27" s="21">
        <v>30.35</v>
      </c>
      <c r="AP27" s="13">
        <v>1.94</v>
      </c>
      <c r="AR27" s="29">
        <v>1300</v>
      </c>
      <c r="AS27" s="27">
        <v>81.52</v>
      </c>
      <c r="AT27" s="21">
        <v>61.35</v>
      </c>
      <c r="AU27" s="21">
        <v>267.64999999999998</v>
      </c>
      <c r="AV27" s="13">
        <v>33.450000000000003</v>
      </c>
      <c r="AX27" s="29">
        <v>1300</v>
      </c>
      <c r="AY27" s="27">
        <v>31.51</v>
      </c>
      <c r="AZ27" s="21">
        <v>29.92</v>
      </c>
      <c r="BA27" s="21">
        <v>174.18</v>
      </c>
      <c r="BB27" s="13">
        <v>18.18</v>
      </c>
      <c r="BD27" s="29">
        <v>1300</v>
      </c>
      <c r="BE27" s="27">
        <v>20.79</v>
      </c>
      <c r="BF27" s="21">
        <v>20.82</v>
      </c>
      <c r="BG27" s="21">
        <v>145.21</v>
      </c>
      <c r="BH27" s="13">
        <v>4.63</v>
      </c>
      <c r="BJ27" s="29">
        <v>1300</v>
      </c>
      <c r="BK27" s="27">
        <v>20.87</v>
      </c>
      <c r="BL27" s="21">
        <v>21.13</v>
      </c>
      <c r="BM27" s="21">
        <v>192.15</v>
      </c>
      <c r="BN27" s="13">
        <v>1.9</v>
      </c>
      <c r="BP27" s="29">
        <v>1300</v>
      </c>
      <c r="BQ27" s="27">
        <v>32.11</v>
      </c>
      <c r="BR27" s="21">
        <v>30.35</v>
      </c>
      <c r="BS27" s="21">
        <v>227.86</v>
      </c>
      <c r="BT27" s="13">
        <v>20.99</v>
      </c>
      <c r="BV27" s="29">
        <v>1300</v>
      </c>
      <c r="BW27" s="27">
        <v>20.79</v>
      </c>
      <c r="BX27" s="21">
        <v>20.83</v>
      </c>
      <c r="BY27" s="21">
        <v>183.79</v>
      </c>
      <c r="BZ27" s="13">
        <v>23.55</v>
      </c>
      <c r="CB27" s="29">
        <v>1300</v>
      </c>
      <c r="CC27" s="27">
        <v>35.18</v>
      </c>
      <c r="CD27" s="21">
        <v>32.64</v>
      </c>
      <c r="CE27" s="21">
        <v>257.54000000000002</v>
      </c>
      <c r="CF27" s="13">
        <v>19.600000000000001</v>
      </c>
      <c r="CH27" s="29">
        <v>1300</v>
      </c>
      <c r="CI27" s="27">
        <v>54.18</v>
      </c>
      <c r="CJ27" s="21">
        <v>48.36</v>
      </c>
      <c r="CK27" s="21">
        <v>307.79000000000002</v>
      </c>
      <c r="CL27" s="13">
        <v>29.48</v>
      </c>
      <c r="CN27" s="29">
        <v>1300</v>
      </c>
      <c r="CO27" s="27">
        <v>56.16</v>
      </c>
      <c r="CP27" s="21">
        <v>51.07</v>
      </c>
      <c r="CQ27" s="21">
        <v>320.22000000000003</v>
      </c>
      <c r="CR27" s="13">
        <v>61.26</v>
      </c>
      <c r="CT27" s="29">
        <v>1300</v>
      </c>
      <c r="CU27" s="27">
        <v>78.42</v>
      </c>
      <c r="CV27" s="21">
        <v>70.290000000000006</v>
      </c>
      <c r="CW27" s="21">
        <v>355.05</v>
      </c>
      <c r="CX27" s="13">
        <v>72.819999999999993</v>
      </c>
      <c r="CZ27" s="29">
        <v>1300</v>
      </c>
      <c r="DA27" s="27">
        <v>194.07</v>
      </c>
      <c r="DB27" s="21">
        <v>147.9</v>
      </c>
      <c r="DC27" s="21">
        <v>465.57</v>
      </c>
      <c r="DD27" s="13">
        <v>51.92</v>
      </c>
    </row>
    <row r="28" spans="2:108" x14ac:dyDescent="0.3">
      <c r="B28" s="29">
        <v>1350</v>
      </c>
      <c r="C28" s="27">
        <v>57.34</v>
      </c>
      <c r="D28" s="21">
        <v>53</v>
      </c>
      <c r="E28" s="21">
        <v>286.02</v>
      </c>
      <c r="F28" s="13">
        <v>64.739999999999995</v>
      </c>
      <c r="H28" s="29">
        <v>1350</v>
      </c>
      <c r="I28" s="27">
        <v>45.57</v>
      </c>
      <c r="J28" s="21">
        <v>41.23</v>
      </c>
      <c r="K28" s="21">
        <v>245.65</v>
      </c>
      <c r="L28" s="13">
        <v>47.42</v>
      </c>
      <c r="N28" s="29">
        <v>1350</v>
      </c>
      <c r="O28" s="27">
        <v>34.299999999999997</v>
      </c>
      <c r="P28" s="21">
        <v>33.22</v>
      </c>
      <c r="Q28" s="21">
        <v>238.14</v>
      </c>
      <c r="R28" s="13">
        <v>25.68</v>
      </c>
      <c r="T28" s="29">
        <v>1350</v>
      </c>
      <c r="U28" s="27">
        <v>36.049999999999997</v>
      </c>
      <c r="V28" s="21">
        <v>35.15</v>
      </c>
      <c r="W28" s="21">
        <v>254.14</v>
      </c>
      <c r="X28" s="13">
        <v>27.44</v>
      </c>
      <c r="Z28" s="29">
        <v>1350</v>
      </c>
      <c r="AA28" s="27">
        <v>34.700000000000003</v>
      </c>
      <c r="AB28" s="21">
        <v>33.6</v>
      </c>
      <c r="AC28" s="21">
        <v>244.64</v>
      </c>
      <c r="AD28" s="13">
        <v>36.28</v>
      </c>
      <c r="AF28" s="29">
        <v>1350</v>
      </c>
      <c r="AG28" s="27">
        <v>20.78</v>
      </c>
      <c r="AH28" s="21">
        <v>21.88</v>
      </c>
      <c r="AI28" s="21">
        <v>189.42</v>
      </c>
      <c r="AJ28" s="13">
        <v>43.02</v>
      </c>
      <c r="AL28" s="29">
        <v>1350</v>
      </c>
      <c r="AM28" s="27">
        <v>23.3</v>
      </c>
      <c r="AN28" s="21">
        <v>19.7</v>
      </c>
      <c r="AO28" s="21">
        <v>31.23</v>
      </c>
      <c r="AP28" s="13">
        <v>2</v>
      </c>
      <c r="AR28" s="29">
        <v>1350</v>
      </c>
      <c r="AS28" s="27">
        <v>82.82</v>
      </c>
      <c r="AT28" s="21">
        <v>65.459999999999994</v>
      </c>
      <c r="AU28" s="21">
        <v>270.75</v>
      </c>
      <c r="AV28" s="13">
        <v>33.409999999999997</v>
      </c>
      <c r="AX28" s="29">
        <v>1350</v>
      </c>
      <c r="AY28" s="27">
        <v>31.73</v>
      </c>
      <c r="AZ28" s="21">
        <v>31.5</v>
      </c>
      <c r="BA28" s="21">
        <v>175.38</v>
      </c>
      <c r="BB28" s="13">
        <v>18.29</v>
      </c>
      <c r="BD28" s="29">
        <v>1350</v>
      </c>
      <c r="BE28" s="27">
        <v>20.79</v>
      </c>
      <c r="BF28" s="21">
        <v>21.86</v>
      </c>
      <c r="BG28" s="21">
        <v>145.99</v>
      </c>
      <c r="BH28" s="13">
        <v>3.81</v>
      </c>
      <c r="BJ28" s="29">
        <v>1350</v>
      </c>
      <c r="BK28" s="27">
        <v>20.86</v>
      </c>
      <c r="BL28" s="21">
        <v>22.17</v>
      </c>
      <c r="BM28" s="21">
        <v>192.94</v>
      </c>
      <c r="BN28" s="13">
        <v>0.97</v>
      </c>
      <c r="BP28" s="29">
        <v>1350</v>
      </c>
      <c r="BQ28" s="27">
        <v>32.33</v>
      </c>
      <c r="BR28" s="21">
        <v>31.96</v>
      </c>
      <c r="BS28" s="21">
        <v>229.07</v>
      </c>
      <c r="BT28" s="13">
        <v>21.23</v>
      </c>
      <c r="BV28" s="29">
        <v>1350</v>
      </c>
      <c r="BW28" s="27">
        <v>20.79</v>
      </c>
      <c r="BX28" s="21">
        <v>21.87</v>
      </c>
      <c r="BY28" s="21">
        <v>184.57</v>
      </c>
      <c r="BZ28" s="13">
        <v>21.85</v>
      </c>
      <c r="CB28" s="29">
        <v>1350</v>
      </c>
      <c r="CC28" s="27">
        <v>35.33</v>
      </c>
      <c r="CD28" s="21">
        <v>34.4</v>
      </c>
      <c r="CE28" s="21">
        <v>258.87</v>
      </c>
      <c r="CF28" s="13">
        <v>20.03</v>
      </c>
      <c r="CH28" s="29">
        <v>1350</v>
      </c>
      <c r="CI28" s="27">
        <v>54.44</v>
      </c>
      <c r="CJ28" s="21">
        <v>51.07</v>
      </c>
      <c r="CK28" s="21">
        <v>309.83999999999997</v>
      </c>
      <c r="CL28" s="13">
        <v>29.77</v>
      </c>
      <c r="CN28" s="29">
        <v>1350</v>
      </c>
      <c r="CO28" s="27">
        <v>56.38</v>
      </c>
      <c r="CP28" s="21">
        <v>53.88</v>
      </c>
      <c r="CQ28" s="21">
        <v>322.33999999999997</v>
      </c>
      <c r="CR28" s="13">
        <v>60.42</v>
      </c>
      <c r="CT28" s="29">
        <v>1350</v>
      </c>
      <c r="CU28" s="27">
        <v>78.739999999999995</v>
      </c>
      <c r="CV28" s="21">
        <v>74.22</v>
      </c>
      <c r="CW28" s="21">
        <v>358.02</v>
      </c>
      <c r="CX28" s="13">
        <v>71.709999999999994</v>
      </c>
      <c r="CZ28" s="29">
        <v>1350</v>
      </c>
      <c r="DA28" s="27">
        <v>196.82</v>
      </c>
      <c r="DB28" s="21">
        <v>157.66999999999999</v>
      </c>
      <c r="DC28" s="21">
        <v>472.95</v>
      </c>
      <c r="DD28" s="13">
        <v>52.09</v>
      </c>
    </row>
    <row r="29" spans="2:108" x14ac:dyDescent="0.3">
      <c r="B29" s="29">
        <v>1400</v>
      </c>
      <c r="C29" s="27">
        <v>57.67</v>
      </c>
      <c r="D29" s="21">
        <v>55.88</v>
      </c>
      <c r="E29" s="21">
        <v>288.11</v>
      </c>
      <c r="F29" s="13">
        <v>63.66</v>
      </c>
      <c r="H29" s="29">
        <v>1400</v>
      </c>
      <c r="I29" s="27">
        <v>46.1</v>
      </c>
      <c r="J29" s="21">
        <v>43.52</v>
      </c>
      <c r="K29" s="21">
        <v>247.32</v>
      </c>
      <c r="L29" s="13">
        <v>46.79</v>
      </c>
      <c r="N29" s="29">
        <v>1400</v>
      </c>
      <c r="O29" s="27">
        <v>34.479999999999997</v>
      </c>
      <c r="P29" s="21">
        <v>34.94</v>
      </c>
      <c r="Q29" s="21">
        <v>239.39</v>
      </c>
      <c r="R29" s="13">
        <v>25.79</v>
      </c>
      <c r="T29" s="29">
        <v>1400</v>
      </c>
      <c r="U29" s="27">
        <v>36.200000000000003</v>
      </c>
      <c r="V29" s="21">
        <v>36.950000000000003</v>
      </c>
      <c r="W29" s="21">
        <v>255.46</v>
      </c>
      <c r="X29" s="13">
        <v>27.55</v>
      </c>
      <c r="Z29" s="29">
        <v>1400</v>
      </c>
      <c r="AA29" s="27">
        <v>34.869999999999997</v>
      </c>
      <c r="AB29" s="21">
        <v>35.340000000000003</v>
      </c>
      <c r="AC29" s="21">
        <v>245.9</v>
      </c>
      <c r="AD29" s="13">
        <v>36.04</v>
      </c>
      <c r="AF29" s="29">
        <v>1400</v>
      </c>
      <c r="AG29" s="27">
        <v>20.78</v>
      </c>
      <c r="AH29" s="21">
        <v>22.92</v>
      </c>
      <c r="AI29" s="21">
        <v>190.17</v>
      </c>
      <c r="AJ29" s="13">
        <v>40.67</v>
      </c>
      <c r="AL29" s="29">
        <v>1400</v>
      </c>
      <c r="AM29" s="27">
        <v>23.49</v>
      </c>
      <c r="AN29" s="21">
        <v>20.87</v>
      </c>
      <c r="AO29" s="21">
        <v>32.08</v>
      </c>
      <c r="AP29" s="13">
        <v>2.0699999999999998</v>
      </c>
      <c r="AR29" s="29">
        <v>1400</v>
      </c>
      <c r="AS29" s="27">
        <v>84.05</v>
      </c>
      <c r="AT29" s="21">
        <v>69.63</v>
      </c>
      <c r="AU29" s="21">
        <v>273.79000000000002</v>
      </c>
      <c r="AV29" s="13">
        <v>33.380000000000003</v>
      </c>
      <c r="AX29" s="29">
        <v>1400</v>
      </c>
      <c r="AY29" s="27">
        <v>31.94</v>
      </c>
      <c r="AZ29" s="21">
        <v>33.090000000000003</v>
      </c>
      <c r="BA29" s="21">
        <v>176.53</v>
      </c>
      <c r="BB29" s="13">
        <v>18.39</v>
      </c>
      <c r="BD29" s="29">
        <v>1400</v>
      </c>
      <c r="BE29" s="27">
        <v>20.79</v>
      </c>
      <c r="BF29" s="21">
        <v>22.9</v>
      </c>
      <c r="BG29" s="21">
        <v>146.75</v>
      </c>
      <c r="BH29" s="13">
        <v>3.04</v>
      </c>
      <c r="BJ29" s="29">
        <v>1400</v>
      </c>
      <c r="BK29" s="27">
        <v>20.85</v>
      </c>
      <c r="BL29" s="21">
        <v>23.21</v>
      </c>
      <c r="BM29" s="21">
        <v>193.7</v>
      </c>
      <c r="BN29" s="13">
        <v>0.1</v>
      </c>
      <c r="BP29" s="29">
        <v>1400</v>
      </c>
      <c r="BQ29" s="27">
        <v>32.54</v>
      </c>
      <c r="BR29" s="21">
        <v>33.58</v>
      </c>
      <c r="BS29" s="21">
        <v>230.25</v>
      </c>
      <c r="BT29" s="13">
        <v>21.46</v>
      </c>
      <c r="BV29" s="29">
        <v>1400</v>
      </c>
      <c r="BW29" s="27">
        <v>20.79</v>
      </c>
      <c r="BX29" s="21">
        <v>22.9</v>
      </c>
      <c r="BY29" s="21">
        <v>185.33</v>
      </c>
      <c r="BZ29" s="13">
        <v>20.28</v>
      </c>
      <c r="CB29" s="29">
        <v>1400</v>
      </c>
      <c r="CC29" s="27">
        <v>35.47</v>
      </c>
      <c r="CD29" s="21">
        <v>36.17</v>
      </c>
      <c r="CE29" s="21">
        <v>260.14999999999998</v>
      </c>
      <c r="CF29" s="13">
        <v>20.43</v>
      </c>
      <c r="CH29" s="29">
        <v>1400</v>
      </c>
      <c r="CI29" s="27">
        <v>54.68</v>
      </c>
      <c r="CJ29" s="21">
        <v>53.8</v>
      </c>
      <c r="CK29" s="21">
        <v>311.82</v>
      </c>
      <c r="CL29" s="13">
        <v>30.04</v>
      </c>
      <c r="CN29" s="29">
        <v>1400</v>
      </c>
      <c r="CO29" s="27">
        <v>56.58</v>
      </c>
      <c r="CP29" s="21">
        <v>56.71</v>
      </c>
      <c r="CQ29" s="21">
        <v>324.39999999999998</v>
      </c>
      <c r="CR29" s="13">
        <v>59.65</v>
      </c>
      <c r="CT29" s="29">
        <v>1400</v>
      </c>
      <c r="CU29" s="27">
        <v>79.040000000000006</v>
      </c>
      <c r="CV29" s="21">
        <v>78.16</v>
      </c>
      <c r="CW29" s="21">
        <v>360.89</v>
      </c>
      <c r="CX29" s="13">
        <v>70.69</v>
      </c>
      <c r="CZ29" s="29">
        <v>1400</v>
      </c>
      <c r="DA29" s="27">
        <v>199.45</v>
      </c>
      <c r="DB29" s="21">
        <v>167.58</v>
      </c>
      <c r="DC29" s="21">
        <v>480.15</v>
      </c>
      <c r="DD29" s="13">
        <v>52.28</v>
      </c>
    </row>
    <row r="30" spans="2:108" x14ac:dyDescent="0.3">
      <c r="B30" s="29">
        <v>1450</v>
      </c>
      <c r="C30" s="27">
        <v>57.99</v>
      </c>
      <c r="D30" s="21">
        <v>58.77</v>
      </c>
      <c r="E30" s="21">
        <v>290.14</v>
      </c>
      <c r="F30" s="13">
        <v>62.67</v>
      </c>
      <c r="H30" s="29">
        <v>1450</v>
      </c>
      <c r="I30" s="27">
        <v>46.61</v>
      </c>
      <c r="J30" s="21">
        <v>45.84</v>
      </c>
      <c r="K30" s="21">
        <v>248.95</v>
      </c>
      <c r="L30" s="13">
        <v>46.2</v>
      </c>
      <c r="N30" s="29">
        <v>1450</v>
      </c>
      <c r="O30" s="27">
        <v>34.64</v>
      </c>
      <c r="P30" s="21">
        <v>36.67</v>
      </c>
      <c r="Q30" s="21">
        <v>240.6</v>
      </c>
      <c r="R30" s="13">
        <v>25.9</v>
      </c>
      <c r="T30" s="29">
        <v>1450</v>
      </c>
      <c r="U30" s="27">
        <v>36.35</v>
      </c>
      <c r="V30" s="21">
        <v>38.770000000000003</v>
      </c>
      <c r="W30" s="21">
        <v>256.73</v>
      </c>
      <c r="X30" s="13">
        <v>27.66</v>
      </c>
      <c r="Z30" s="29">
        <v>1450</v>
      </c>
      <c r="AA30" s="27">
        <v>35.03</v>
      </c>
      <c r="AB30" s="21">
        <v>37.090000000000003</v>
      </c>
      <c r="AC30" s="21">
        <v>247.13</v>
      </c>
      <c r="AD30" s="13">
        <v>35.82</v>
      </c>
      <c r="AF30" s="29">
        <v>1450</v>
      </c>
      <c r="AG30" s="27">
        <v>20.79</v>
      </c>
      <c r="AH30" s="21">
        <v>23.95</v>
      </c>
      <c r="AI30" s="21">
        <v>190.9</v>
      </c>
      <c r="AJ30" s="13">
        <v>38.479999999999997</v>
      </c>
      <c r="AL30" s="29">
        <v>1450</v>
      </c>
      <c r="AM30" s="27">
        <v>23.67</v>
      </c>
      <c r="AN30" s="21">
        <v>22.05</v>
      </c>
      <c r="AO30" s="21">
        <v>32.9</v>
      </c>
      <c r="AP30" s="13">
        <v>2.13</v>
      </c>
      <c r="AR30" s="29">
        <v>1450</v>
      </c>
      <c r="AS30" s="27">
        <v>85.22</v>
      </c>
      <c r="AT30" s="21">
        <v>73.86</v>
      </c>
      <c r="AU30" s="21">
        <v>276.76</v>
      </c>
      <c r="AV30" s="13">
        <v>33.369999999999997</v>
      </c>
      <c r="AX30" s="29">
        <v>1450</v>
      </c>
      <c r="AY30" s="27">
        <v>32.15</v>
      </c>
      <c r="AZ30" s="21">
        <v>34.69</v>
      </c>
      <c r="BA30" s="21">
        <v>177.66</v>
      </c>
      <c r="BB30" s="13">
        <v>18.489999999999998</v>
      </c>
      <c r="BD30" s="29">
        <v>1450</v>
      </c>
      <c r="BE30" s="27">
        <v>20.79</v>
      </c>
      <c r="BF30" s="21">
        <v>23.94</v>
      </c>
      <c r="BG30" s="21">
        <v>147.47999999999999</v>
      </c>
      <c r="BH30" s="13">
        <v>2.33</v>
      </c>
      <c r="BJ30" s="29">
        <v>1450</v>
      </c>
      <c r="BK30" s="27">
        <v>20.85</v>
      </c>
      <c r="BL30" s="21">
        <v>24.26</v>
      </c>
      <c r="BM30" s="21">
        <v>194.43</v>
      </c>
      <c r="BN30" s="13">
        <v>0.7</v>
      </c>
      <c r="BP30" s="29">
        <v>1450</v>
      </c>
      <c r="BQ30" s="27">
        <v>32.74</v>
      </c>
      <c r="BR30" s="21">
        <v>35.22</v>
      </c>
      <c r="BS30" s="21">
        <v>231.4</v>
      </c>
      <c r="BT30" s="13">
        <v>21.68</v>
      </c>
      <c r="BV30" s="29">
        <v>1450</v>
      </c>
      <c r="BW30" s="27">
        <v>20.79</v>
      </c>
      <c r="BX30" s="21">
        <v>23.94</v>
      </c>
      <c r="BY30" s="21">
        <v>186.06</v>
      </c>
      <c r="BZ30" s="13">
        <v>18.809999999999999</v>
      </c>
      <c r="CB30" s="29">
        <v>1450</v>
      </c>
      <c r="CC30" s="27">
        <v>35.61</v>
      </c>
      <c r="CD30" s="21">
        <v>37.950000000000003</v>
      </c>
      <c r="CE30" s="21">
        <v>261.39999999999998</v>
      </c>
      <c r="CF30" s="13">
        <v>20.8</v>
      </c>
      <c r="CH30" s="29">
        <v>1450</v>
      </c>
      <c r="CI30" s="27">
        <v>54.9</v>
      </c>
      <c r="CJ30" s="21">
        <v>56.54</v>
      </c>
      <c r="CK30" s="21">
        <v>313.75</v>
      </c>
      <c r="CL30" s="13">
        <v>30.3</v>
      </c>
      <c r="CN30" s="29">
        <v>1450</v>
      </c>
      <c r="CO30" s="27">
        <v>56.78</v>
      </c>
      <c r="CP30" s="21">
        <v>59.54</v>
      </c>
      <c r="CQ30" s="21">
        <v>326.39</v>
      </c>
      <c r="CR30" s="13">
        <v>58.94</v>
      </c>
      <c r="CT30" s="29">
        <v>1450</v>
      </c>
      <c r="CU30" s="27">
        <v>79.31</v>
      </c>
      <c r="CV30" s="21">
        <v>82.12</v>
      </c>
      <c r="CW30" s="21">
        <v>363.66</v>
      </c>
      <c r="CX30" s="13">
        <v>69.760000000000005</v>
      </c>
      <c r="CZ30" s="29">
        <v>1450</v>
      </c>
      <c r="DA30" s="27">
        <v>201.95</v>
      </c>
      <c r="DB30" s="21">
        <v>177.61</v>
      </c>
      <c r="DC30" s="21">
        <v>487.19</v>
      </c>
      <c r="DD30" s="13">
        <v>52.48</v>
      </c>
    </row>
    <row r="31" spans="2:108" x14ac:dyDescent="0.3">
      <c r="B31" s="29">
        <v>1500</v>
      </c>
      <c r="C31" s="27">
        <v>58.29</v>
      </c>
      <c r="D31" s="21">
        <v>61.68</v>
      </c>
      <c r="E31" s="21">
        <v>292.11</v>
      </c>
      <c r="F31" s="13">
        <v>61.74</v>
      </c>
      <c r="H31" s="29">
        <v>1500</v>
      </c>
      <c r="I31" s="27">
        <v>47.1</v>
      </c>
      <c r="J31" s="21">
        <v>48.18</v>
      </c>
      <c r="K31" s="21">
        <v>250.53</v>
      </c>
      <c r="L31" s="13">
        <v>45.66</v>
      </c>
      <c r="N31" s="29">
        <v>1500</v>
      </c>
      <c r="O31" s="27">
        <v>34.799999999999997</v>
      </c>
      <c r="P31" s="21">
        <v>38.4</v>
      </c>
      <c r="Q31" s="21">
        <v>241.78</v>
      </c>
      <c r="R31" s="13">
        <v>26</v>
      </c>
      <c r="T31" s="29">
        <v>1500</v>
      </c>
      <c r="U31" s="27">
        <v>36.49</v>
      </c>
      <c r="V31" s="21">
        <v>40.590000000000003</v>
      </c>
      <c r="W31" s="21">
        <v>257.95999999999998</v>
      </c>
      <c r="X31" s="13">
        <v>27.77</v>
      </c>
      <c r="Z31" s="29">
        <v>1500</v>
      </c>
      <c r="AA31" s="27">
        <v>35.18</v>
      </c>
      <c r="AB31" s="21">
        <v>38.85</v>
      </c>
      <c r="AC31" s="21">
        <v>248.32</v>
      </c>
      <c r="AD31" s="13">
        <v>35.619999999999997</v>
      </c>
      <c r="AF31" s="29">
        <v>1500</v>
      </c>
      <c r="AG31" s="27">
        <v>20.8</v>
      </c>
      <c r="AH31" s="21">
        <v>24.99</v>
      </c>
      <c r="AI31" s="21">
        <v>191.61</v>
      </c>
      <c r="AJ31" s="13">
        <v>36.43</v>
      </c>
      <c r="AL31" s="29">
        <v>1500</v>
      </c>
      <c r="AM31" s="27">
        <v>23.84</v>
      </c>
      <c r="AN31" s="21">
        <v>23.24</v>
      </c>
      <c r="AO31" s="21">
        <v>33.71</v>
      </c>
      <c r="AP31" s="13">
        <v>2.19</v>
      </c>
      <c r="AR31" s="29">
        <v>1500</v>
      </c>
      <c r="AS31" s="27">
        <v>86.32</v>
      </c>
      <c r="AT31" s="21">
        <v>78.150000000000006</v>
      </c>
      <c r="AU31" s="21">
        <v>279.66000000000003</v>
      </c>
      <c r="AV31" s="13">
        <v>33.380000000000003</v>
      </c>
      <c r="AX31" s="29">
        <v>1500</v>
      </c>
      <c r="AY31" s="27">
        <v>32.35</v>
      </c>
      <c r="AZ31" s="21">
        <v>36.299999999999997</v>
      </c>
      <c r="BA31" s="21">
        <v>178.75</v>
      </c>
      <c r="BB31" s="13">
        <v>18.59</v>
      </c>
      <c r="BD31" s="29">
        <v>1500</v>
      </c>
      <c r="BE31" s="27">
        <v>20.79</v>
      </c>
      <c r="BF31" s="21">
        <v>24.98</v>
      </c>
      <c r="BG31" s="21">
        <v>148.18</v>
      </c>
      <c r="BH31" s="13">
        <v>1.66</v>
      </c>
      <c r="BJ31" s="29">
        <v>1500</v>
      </c>
      <c r="BK31" s="27">
        <v>20.84</v>
      </c>
      <c r="BL31" s="21">
        <v>25.3</v>
      </c>
      <c r="BM31" s="21">
        <v>195.14</v>
      </c>
      <c r="BN31" s="13">
        <v>1.46</v>
      </c>
      <c r="BP31" s="29">
        <v>1500</v>
      </c>
      <c r="BQ31" s="27">
        <v>32.94</v>
      </c>
      <c r="BR31" s="21">
        <v>36.86</v>
      </c>
      <c r="BS31" s="21">
        <v>232.51</v>
      </c>
      <c r="BT31" s="13">
        <v>21.88</v>
      </c>
      <c r="BV31" s="29">
        <v>1500</v>
      </c>
      <c r="BW31" s="27">
        <v>20.79</v>
      </c>
      <c r="BX31" s="21">
        <v>24.98</v>
      </c>
      <c r="BY31" s="21">
        <v>186.76</v>
      </c>
      <c r="BZ31" s="13">
        <v>17.440000000000001</v>
      </c>
      <c r="CB31" s="29">
        <v>1500</v>
      </c>
      <c r="CC31" s="27">
        <v>35.74</v>
      </c>
      <c r="CD31" s="21">
        <v>39.729999999999997</v>
      </c>
      <c r="CE31" s="21">
        <v>262.61</v>
      </c>
      <c r="CF31" s="13">
        <v>21.16</v>
      </c>
      <c r="CH31" s="29">
        <v>1500</v>
      </c>
      <c r="CI31" s="27">
        <v>55.11</v>
      </c>
      <c r="CJ31" s="21">
        <v>59.29</v>
      </c>
      <c r="CK31" s="21">
        <v>315.61</v>
      </c>
      <c r="CL31" s="13">
        <v>30.55</v>
      </c>
      <c r="CN31" s="29">
        <v>1500</v>
      </c>
      <c r="CO31" s="27">
        <v>56.96</v>
      </c>
      <c r="CP31" s="21">
        <v>62.39</v>
      </c>
      <c r="CQ31" s="21">
        <v>328.31</v>
      </c>
      <c r="CR31" s="13">
        <v>58.29</v>
      </c>
      <c r="CT31" s="29">
        <v>1500</v>
      </c>
      <c r="CU31" s="27">
        <v>79.569999999999993</v>
      </c>
      <c r="CV31" s="21">
        <v>86.09</v>
      </c>
      <c r="CW31" s="21">
        <v>366.36</v>
      </c>
      <c r="CX31" s="13">
        <v>68.900000000000006</v>
      </c>
      <c r="CZ31" s="29">
        <v>1500</v>
      </c>
      <c r="DA31" s="27">
        <v>204.33</v>
      </c>
      <c r="DB31" s="21">
        <v>187.77</v>
      </c>
      <c r="DC31" s="21">
        <v>494.08</v>
      </c>
      <c r="DD31" s="13">
        <v>52.7</v>
      </c>
    </row>
    <row r="32" spans="2:108" x14ac:dyDescent="0.3">
      <c r="B32" s="29">
        <v>1550</v>
      </c>
      <c r="C32" s="27">
        <v>58.57</v>
      </c>
      <c r="D32" s="21">
        <v>64.599999999999994</v>
      </c>
      <c r="E32" s="21">
        <v>294.02999999999997</v>
      </c>
      <c r="F32" s="13">
        <v>60.89</v>
      </c>
      <c r="H32" s="29">
        <v>1550</v>
      </c>
      <c r="I32" s="27">
        <v>47.58</v>
      </c>
      <c r="J32" s="21">
        <v>50.55</v>
      </c>
      <c r="K32" s="21">
        <v>252.09</v>
      </c>
      <c r="L32" s="13">
        <v>45.16</v>
      </c>
      <c r="N32" s="29">
        <v>1550</v>
      </c>
      <c r="O32" s="27">
        <v>34.950000000000003</v>
      </c>
      <c r="P32" s="21">
        <v>40.15</v>
      </c>
      <c r="Q32" s="21">
        <v>242.92</v>
      </c>
      <c r="R32" s="13">
        <v>26.1</v>
      </c>
      <c r="T32" s="29">
        <v>1550</v>
      </c>
      <c r="U32" s="27">
        <v>36.630000000000003</v>
      </c>
      <c r="V32" s="21">
        <v>42.42</v>
      </c>
      <c r="W32" s="21">
        <v>259.16000000000003</v>
      </c>
      <c r="X32" s="13">
        <v>27.88</v>
      </c>
      <c r="Z32" s="29">
        <v>1550</v>
      </c>
      <c r="AA32" s="27">
        <v>35.32</v>
      </c>
      <c r="AB32" s="21">
        <v>40.61</v>
      </c>
      <c r="AC32" s="21">
        <v>249.48</v>
      </c>
      <c r="AD32" s="13">
        <v>35.43</v>
      </c>
      <c r="AF32" s="29">
        <v>1550</v>
      </c>
      <c r="AG32" s="27">
        <v>20.81</v>
      </c>
      <c r="AH32" s="21">
        <v>26.03</v>
      </c>
      <c r="AI32" s="21">
        <v>192.29</v>
      </c>
      <c r="AJ32" s="13">
        <v>34.51</v>
      </c>
      <c r="AL32" s="29">
        <v>1550</v>
      </c>
      <c r="AM32" s="27">
        <v>24.01</v>
      </c>
      <c r="AN32" s="21">
        <v>24.43</v>
      </c>
      <c r="AO32" s="21">
        <v>34.49</v>
      </c>
      <c r="AP32" s="13">
        <v>2.25</v>
      </c>
      <c r="AR32" s="29">
        <v>1550</v>
      </c>
      <c r="AS32" s="27">
        <v>87.36</v>
      </c>
      <c r="AT32" s="21">
        <v>82.49</v>
      </c>
      <c r="AU32" s="21">
        <v>282.51</v>
      </c>
      <c r="AV32" s="13">
        <v>33.39</v>
      </c>
      <c r="AX32" s="29">
        <v>1550</v>
      </c>
      <c r="AY32" s="27">
        <v>32.56</v>
      </c>
      <c r="AZ32" s="21">
        <v>37.93</v>
      </c>
      <c r="BA32" s="21">
        <v>179.82</v>
      </c>
      <c r="BB32" s="13">
        <v>18.68</v>
      </c>
      <c r="BD32" s="29">
        <v>1550</v>
      </c>
      <c r="BE32" s="27">
        <v>20.79</v>
      </c>
      <c r="BF32" s="21">
        <v>26.02</v>
      </c>
      <c r="BG32" s="21">
        <v>148.86000000000001</v>
      </c>
      <c r="BH32" s="13">
        <v>1.03</v>
      </c>
      <c r="BJ32" s="29">
        <v>1550</v>
      </c>
      <c r="BK32" s="27">
        <v>20.84</v>
      </c>
      <c r="BL32" s="21">
        <v>26.34</v>
      </c>
      <c r="BM32" s="21">
        <v>195.82</v>
      </c>
      <c r="BN32" s="13">
        <v>2.17</v>
      </c>
      <c r="BP32" s="29">
        <v>1550</v>
      </c>
      <c r="BQ32" s="27">
        <v>33.130000000000003</v>
      </c>
      <c r="BR32" s="21">
        <v>38.51</v>
      </c>
      <c r="BS32" s="21">
        <v>233.6</v>
      </c>
      <c r="BT32" s="13">
        <v>22.08</v>
      </c>
      <c r="BV32" s="29">
        <v>1550</v>
      </c>
      <c r="BW32" s="27">
        <v>20.79</v>
      </c>
      <c r="BX32" s="21">
        <v>26.02</v>
      </c>
      <c r="BY32" s="21">
        <v>187.45</v>
      </c>
      <c r="BZ32" s="13">
        <v>16.149999999999999</v>
      </c>
      <c r="CB32" s="29">
        <v>1550</v>
      </c>
      <c r="CC32" s="27">
        <v>35.86</v>
      </c>
      <c r="CD32" s="21">
        <v>41.52</v>
      </c>
      <c r="CE32" s="21">
        <v>263.77999999999997</v>
      </c>
      <c r="CF32" s="13">
        <v>21.5</v>
      </c>
      <c r="CH32" s="29">
        <v>1550</v>
      </c>
      <c r="CI32" s="27">
        <v>55.3</v>
      </c>
      <c r="CJ32" s="21">
        <v>62.05</v>
      </c>
      <c r="CK32" s="21">
        <v>317.42</v>
      </c>
      <c r="CL32" s="13">
        <v>30.8</v>
      </c>
      <c r="CN32" s="29">
        <v>1550</v>
      </c>
      <c r="CO32" s="27">
        <v>57.14</v>
      </c>
      <c r="CP32" s="21">
        <v>65.239999999999995</v>
      </c>
      <c r="CQ32" s="21">
        <v>330.18</v>
      </c>
      <c r="CR32" s="13">
        <v>57.69</v>
      </c>
      <c r="CT32" s="29">
        <v>1550</v>
      </c>
      <c r="CU32" s="27">
        <v>79.81</v>
      </c>
      <c r="CV32" s="21">
        <v>90.08</v>
      </c>
      <c r="CW32" s="21">
        <v>368.97</v>
      </c>
      <c r="CX32" s="13">
        <v>68.099999999999994</v>
      </c>
      <c r="CZ32" s="29">
        <v>1550</v>
      </c>
      <c r="DA32" s="27">
        <v>206.59</v>
      </c>
      <c r="DB32" s="21">
        <v>198.05</v>
      </c>
      <c r="DC32" s="21">
        <v>500.82</v>
      </c>
      <c r="DD32" s="13">
        <v>52.93</v>
      </c>
    </row>
    <row r="33" spans="2:108" x14ac:dyDescent="0.3">
      <c r="B33" s="29">
        <v>1600</v>
      </c>
      <c r="C33" s="27">
        <v>58.83</v>
      </c>
      <c r="D33" s="21">
        <v>67.540000000000006</v>
      </c>
      <c r="E33" s="21">
        <v>295.89</v>
      </c>
      <c r="F33" s="13">
        <v>60.1</v>
      </c>
      <c r="H33" s="29">
        <v>1600</v>
      </c>
      <c r="I33" s="27">
        <v>48.03</v>
      </c>
      <c r="J33" s="21">
        <v>52.94</v>
      </c>
      <c r="K33" s="21">
        <v>253.6</v>
      </c>
      <c r="L33" s="13">
        <v>44.7</v>
      </c>
      <c r="N33" s="29">
        <v>1600</v>
      </c>
      <c r="O33" s="27">
        <v>35.1</v>
      </c>
      <c r="P33" s="21">
        <v>41.9</v>
      </c>
      <c r="Q33" s="21">
        <v>244.04</v>
      </c>
      <c r="R33" s="13">
        <v>26.2</v>
      </c>
      <c r="T33" s="29">
        <v>1600</v>
      </c>
      <c r="U33" s="27">
        <v>36.770000000000003</v>
      </c>
      <c r="V33" s="21">
        <v>44.25</v>
      </c>
      <c r="W33" s="21">
        <v>260.33</v>
      </c>
      <c r="X33" s="13">
        <v>27.99</v>
      </c>
      <c r="Z33" s="29">
        <v>1600</v>
      </c>
      <c r="AA33" s="27">
        <v>35.450000000000003</v>
      </c>
      <c r="AB33" s="21">
        <v>42.38</v>
      </c>
      <c r="AC33" s="21">
        <v>250.6</v>
      </c>
      <c r="AD33" s="13">
        <v>35.270000000000003</v>
      </c>
      <c r="AF33" s="29">
        <v>1600</v>
      </c>
      <c r="AG33" s="27">
        <v>20.82</v>
      </c>
      <c r="AH33" s="21">
        <v>27.08</v>
      </c>
      <c r="AI33" s="21">
        <v>192.95</v>
      </c>
      <c r="AJ33" s="13">
        <v>32.71</v>
      </c>
      <c r="AL33" s="29">
        <v>1600</v>
      </c>
      <c r="AM33" s="27">
        <v>24.16</v>
      </c>
      <c r="AN33" s="21">
        <v>25.64</v>
      </c>
      <c r="AO33" s="21">
        <v>35.26</v>
      </c>
      <c r="AP33" s="13">
        <v>2.31</v>
      </c>
      <c r="AR33" s="29">
        <v>1600</v>
      </c>
      <c r="AS33" s="27">
        <v>88.35</v>
      </c>
      <c r="AT33" s="21">
        <v>86.89</v>
      </c>
      <c r="AU33" s="21">
        <v>285.3</v>
      </c>
      <c r="AV33" s="13">
        <v>33.409999999999997</v>
      </c>
      <c r="AX33" s="29">
        <v>1600</v>
      </c>
      <c r="AY33" s="27">
        <v>32.76</v>
      </c>
      <c r="AZ33" s="21">
        <v>39.56</v>
      </c>
      <c r="BA33" s="21">
        <v>180.85</v>
      </c>
      <c r="BB33" s="13">
        <v>18.78</v>
      </c>
      <c r="BD33" s="29">
        <v>1600</v>
      </c>
      <c r="BE33" s="27">
        <v>20.79</v>
      </c>
      <c r="BF33" s="21">
        <v>27.06</v>
      </c>
      <c r="BG33" s="21">
        <v>149.52000000000001</v>
      </c>
      <c r="BH33" s="13">
        <v>0.44</v>
      </c>
      <c r="BJ33" s="29">
        <v>1600</v>
      </c>
      <c r="BK33" s="27">
        <v>20.83</v>
      </c>
      <c r="BL33" s="21">
        <v>27.38</v>
      </c>
      <c r="BM33" s="21">
        <v>196.48</v>
      </c>
      <c r="BN33" s="13">
        <v>2.84</v>
      </c>
      <c r="BP33" s="29">
        <v>1600</v>
      </c>
      <c r="BQ33" s="27">
        <v>33.32</v>
      </c>
      <c r="BR33" s="21">
        <v>40.17</v>
      </c>
      <c r="BS33" s="21">
        <v>234.65</v>
      </c>
      <c r="BT33" s="13">
        <v>22.27</v>
      </c>
      <c r="BV33" s="29">
        <v>1600</v>
      </c>
      <c r="BW33" s="27">
        <v>20.79</v>
      </c>
      <c r="BX33" s="21">
        <v>27.06</v>
      </c>
      <c r="BY33" s="21">
        <v>188.11</v>
      </c>
      <c r="BZ33" s="13">
        <v>14.94</v>
      </c>
      <c r="CB33" s="29">
        <v>1600</v>
      </c>
      <c r="CC33" s="27">
        <v>35.97</v>
      </c>
      <c r="CD33" s="21">
        <v>43.32</v>
      </c>
      <c r="CE33" s="21">
        <v>264.92</v>
      </c>
      <c r="CF33" s="13">
        <v>21.82</v>
      </c>
      <c r="CH33" s="29">
        <v>1600</v>
      </c>
      <c r="CI33" s="27">
        <v>55.48</v>
      </c>
      <c r="CJ33" s="21">
        <v>64.819999999999993</v>
      </c>
      <c r="CK33" s="21">
        <v>319.18</v>
      </c>
      <c r="CL33" s="13">
        <v>31.03</v>
      </c>
      <c r="CN33" s="29">
        <v>1600</v>
      </c>
      <c r="CO33" s="27">
        <v>57.3</v>
      </c>
      <c r="CP33" s="21">
        <v>68.099999999999994</v>
      </c>
      <c r="CQ33" s="21">
        <v>332</v>
      </c>
      <c r="CR33" s="13">
        <v>57.13</v>
      </c>
      <c r="CT33" s="29">
        <v>1600</v>
      </c>
      <c r="CU33" s="27">
        <v>80.03</v>
      </c>
      <c r="CV33" s="21">
        <v>94.07</v>
      </c>
      <c r="CW33" s="21">
        <v>371.51</v>
      </c>
      <c r="CX33" s="13">
        <v>67.36</v>
      </c>
      <c r="CZ33" s="29">
        <v>1600</v>
      </c>
      <c r="DA33" s="27">
        <v>208.74</v>
      </c>
      <c r="DB33" s="21">
        <v>208.43</v>
      </c>
      <c r="DC33" s="21">
        <v>507.41</v>
      </c>
      <c r="DD33" s="13">
        <v>53.17</v>
      </c>
    </row>
    <row r="34" spans="2:108" x14ac:dyDescent="0.3">
      <c r="B34" s="29">
        <v>1650</v>
      </c>
      <c r="C34" s="27">
        <v>59.08</v>
      </c>
      <c r="D34" s="21">
        <v>70.48</v>
      </c>
      <c r="E34" s="21">
        <v>297.70999999999998</v>
      </c>
      <c r="F34" s="13">
        <v>59.36</v>
      </c>
      <c r="H34" s="29">
        <v>1650</v>
      </c>
      <c r="I34" s="27">
        <v>48.47</v>
      </c>
      <c r="J34" s="21">
        <v>55.35</v>
      </c>
      <c r="K34" s="21">
        <v>255.09</v>
      </c>
      <c r="L34" s="13">
        <v>44.28</v>
      </c>
      <c r="N34" s="29">
        <v>1650</v>
      </c>
      <c r="O34" s="27">
        <v>35.229999999999997</v>
      </c>
      <c r="P34" s="21">
        <v>43.66</v>
      </c>
      <c r="Q34" s="21">
        <v>245.12</v>
      </c>
      <c r="R34" s="13">
        <v>26.3</v>
      </c>
      <c r="T34" s="29">
        <v>1650</v>
      </c>
      <c r="U34" s="27">
        <v>36.9</v>
      </c>
      <c r="V34" s="21">
        <v>46.09</v>
      </c>
      <c r="W34" s="21">
        <v>261.45999999999998</v>
      </c>
      <c r="X34" s="13">
        <v>28.09</v>
      </c>
      <c r="Z34" s="29">
        <v>1650</v>
      </c>
      <c r="AA34" s="27">
        <v>35.57</v>
      </c>
      <c r="AB34" s="21">
        <v>44.15</v>
      </c>
      <c r="AC34" s="21">
        <v>251.69</v>
      </c>
      <c r="AD34" s="13">
        <v>35.11</v>
      </c>
      <c r="AF34" s="29">
        <v>1650</v>
      </c>
      <c r="AG34" s="27">
        <v>20.83</v>
      </c>
      <c r="AH34" s="21">
        <v>28.12</v>
      </c>
      <c r="AI34" s="21">
        <v>193.59</v>
      </c>
      <c r="AJ34" s="13">
        <v>31.01</v>
      </c>
      <c r="AL34" s="29">
        <v>1650</v>
      </c>
      <c r="AM34" s="27">
        <v>24.31</v>
      </c>
      <c r="AN34" s="21">
        <v>26.85</v>
      </c>
      <c r="AO34" s="21">
        <v>36</v>
      </c>
      <c r="AP34" s="13">
        <v>2.37</v>
      </c>
      <c r="AR34" s="29">
        <v>1650</v>
      </c>
      <c r="AS34" s="27">
        <v>89.29</v>
      </c>
      <c r="AT34" s="21">
        <v>91.33</v>
      </c>
      <c r="AU34" s="21">
        <v>288.02999999999997</v>
      </c>
      <c r="AV34" s="13">
        <v>33.450000000000003</v>
      </c>
      <c r="AX34" s="29">
        <v>1650</v>
      </c>
      <c r="AY34" s="27">
        <v>32.950000000000003</v>
      </c>
      <c r="AZ34" s="21">
        <v>41.2</v>
      </c>
      <c r="BA34" s="21">
        <v>181.86</v>
      </c>
      <c r="BB34" s="13">
        <v>18.87</v>
      </c>
      <c r="BD34" s="29">
        <v>1650</v>
      </c>
      <c r="BE34" s="27">
        <v>20.79</v>
      </c>
      <c r="BF34" s="21">
        <v>28.1</v>
      </c>
      <c r="BG34" s="21">
        <v>150.16</v>
      </c>
      <c r="BH34" s="13">
        <v>0.12</v>
      </c>
      <c r="BJ34" s="29">
        <v>1650</v>
      </c>
      <c r="BK34" s="27">
        <v>20.83</v>
      </c>
      <c r="BL34" s="21">
        <v>28.42</v>
      </c>
      <c r="BM34" s="21">
        <v>197.12</v>
      </c>
      <c r="BN34" s="13">
        <v>3.47</v>
      </c>
      <c r="BP34" s="29">
        <v>1650</v>
      </c>
      <c r="BQ34" s="27">
        <v>33.5</v>
      </c>
      <c r="BR34" s="21">
        <v>41.84</v>
      </c>
      <c r="BS34" s="21">
        <v>235.68</v>
      </c>
      <c r="BT34" s="13">
        <v>22.46</v>
      </c>
      <c r="BV34" s="29">
        <v>1650</v>
      </c>
      <c r="BW34" s="27">
        <v>20.78</v>
      </c>
      <c r="BX34" s="21">
        <v>28.1</v>
      </c>
      <c r="BY34" s="21">
        <v>188.75</v>
      </c>
      <c r="BZ34" s="13">
        <v>13.8</v>
      </c>
      <c r="CB34" s="29">
        <v>1650</v>
      </c>
      <c r="CC34" s="27">
        <v>36.08</v>
      </c>
      <c r="CD34" s="21">
        <v>45.12</v>
      </c>
      <c r="CE34" s="21">
        <v>266.02999999999997</v>
      </c>
      <c r="CF34" s="13">
        <v>22.13</v>
      </c>
      <c r="CH34" s="29">
        <v>1650</v>
      </c>
      <c r="CI34" s="27">
        <v>55.65</v>
      </c>
      <c r="CJ34" s="21">
        <v>67.599999999999994</v>
      </c>
      <c r="CK34" s="21">
        <v>320.89</v>
      </c>
      <c r="CL34" s="13">
        <v>31.26</v>
      </c>
      <c r="CN34" s="29">
        <v>1650</v>
      </c>
      <c r="CO34" s="27">
        <v>57.45</v>
      </c>
      <c r="CP34" s="21">
        <v>70.97</v>
      </c>
      <c r="CQ34" s="21">
        <v>333.77</v>
      </c>
      <c r="CR34" s="13">
        <v>56.61</v>
      </c>
      <c r="CT34" s="29">
        <v>1650</v>
      </c>
      <c r="CU34" s="27">
        <v>80.23</v>
      </c>
      <c r="CV34" s="21">
        <v>98.08</v>
      </c>
      <c r="CW34" s="21">
        <v>373.97</v>
      </c>
      <c r="CX34" s="13">
        <v>66.680000000000007</v>
      </c>
      <c r="CZ34" s="29">
        <v>1650</v>
      </c>
      <c r="DA34" s="27">
        <v>210.79</v>
      </c>
      <c r="DB34" s="21">
        <v>218.92</v>
      </c>
      <c r="DC34" s="21">
        <v>513.87</v>
      </c>
      <c r="DD34" s="13">
        <v>53.42</v>
      </c>
    </row>
    <row r="35" spans="2:108" x14ac:dyDescent="0.3">
      <c r="B35" s="29">
        <v>1700</v>
      </c>
      <c r="C35" s="27">
        <v>59.31</v>
      </c>
      <c r="D35" s="21">
        <v>73.44</v>
      </c>
      <c r="E35" s="21">
        <v>299.47000000000003</v>
      </c>
      <c r="F35" s="13">
        <v>58.67</v>
      </c>
      <c r="H35" s="29">
        <v>1700</v>
      </c>
      <c r="I35" s="27">
        <v>48.9</v>
      </c>
      <c r="J35" s="21">
        <v>57.78</v>
      </c>
      <c r="K35" s="21">
        <v>256.54000000000002</v>
      </c>
      <c r="L35" s="13">
        <v>43.88</v>
      </c>
      <c r="N35" s="29">
        <v>1700</v>
      </c>
      <c r="O35" s="27">
        <v>35.36</v>
      </c>
      <c r="P35" s="21">
        <v>45.42</v>
      </c>
      <c r="Q35" s="21">
        <v>246.17</v>
      </c>
      <c r="R35" s="13">
        <v>26.4</v>
      </c>
      <c r="T35" s="29">
        <v>1700</v>
      </c>
      <c r="U35" s="27">
        <v>37.03</v>
      </c>
      <c r="V35" s="21">
        <v>47.94</v>
      </c>
      <c r="W35" s="21">
        <v>262.56</v>
      </c>
      <c r="X35" s="13">
        <v>28.19</v>
      </c>
      <c r="Z35" s="29">
        <v>1700</v>
      </c>
      <c r="AA35" s="27">
        <v>35.69</v>
      </c>
      <c r="AB35" s="21">
        <v>45.93</v>
      </c>
      <c r="AC35" s="21">
        <v>252.76</v>
      </c>
      <c r="AD35" s="13">
        <v>34.97</v>
      </c>
      <c r="AF35" s="29">
        <v>1700</v>
      </c>
      <c r="AG35" s="27">
        <v>20.84</v>
      </c>
      <c r="AH35" s="21">
        <v>29.16</v>
      </c>
      <c r="AI35" s="21">
        <v>194.21</v>
      </c>
      <c r="AJ35" s="13">
        <v>29.41</v>
      </c>
      <c r="AL35" s="29">
        <v>1700</v>
      </c>
      <c r="AM35" s="27">
        <v>24.45</v>
      </c>
      <c r="AN35" s="21">
        <v>28.07</v>
      </c>
      <c r="AO35" s="21">
        <v>36.729999999999997</v>
      </c>
      <c r="AP35" s="13">
        <v>2.4300000000000002</v>
      </c>
      <c r="AR35" s="29">
        <v>1700</v>
      </c>
      <c r="AS35" s="27">
        <v>90.17</v>
      </c>
      <c r="AT35" s="21">
        <v>95.81</v>
      </c>
      <c r="AU35" s="21">
        <v>290.70999999999998</v>
      </c>
      <c r="AV35" s="13">
        <v>33.49</v>
      </c>
      <c r="AX35" s="29">
        <v>1700</v>
      </c>
      <c r="AY35" s="27">
        <v>33.14</v>
      </c>
      <c r="AZ35" s="21">
        <v>42.86</v>
      </c>
      <c r="BA35" s="21">
        <v>182.85</v>
      </c>
      <c r="BB35" s="13">
        <v>18.96</v>
      </c>
      <c r="BD35" s="29">
        <v>1700</v>
      </c>
      <c r="BE35" s="27">
        <v>20.79</v>
      </c>
      <c r="BF35" s="21">
        <v>29.14</v>
      </c>
      <c r="BG35" s="21">
        <v>150.78</v>
      </c>
      <c r="BH35" s="13">
        <v>0.65</v>
      </c>
      <c r="BJ35" s="29">
        <v>1700</v>
      </c>
      <c r="BK35" s="27">
        <v>20.83</v>
      </c>
      <c r="BL35" s="21">
        <v>29.46</v>
      </c>
      <c r="BM35" s="21">
        <v>197.74</v>
      </c>
      <c r="BN35" s="13">
        <v>4.07</v>
      </c>
      <c r="BP35" s="29">
        <v>1700</v>
      </c>
      <c r="BQ35" s="27">
        <v>33.68</v>
      </c>
      <c r="BR35" s="21">
        <v>43.52</v>
      </c>
      <c r="BS35" s="21">
        <v>236.68</v>
      </c>
      <c r="BT35" s="13">
        <v>22.63</v>
      </c>
      <c r="BV35" s="29">
        <v>1700</v>
      </c>
      <c r="BW35" s="27">
        <v>20.78</v>
      </c>
      <c r="BX35" s="21">
        <v>29.14</v>
      </c>
      <c r="BY35" s="21">
        <v>189.37</v>
      </c>
      <c r="BZ35" s="13">
        <v>12.72</v>
      </c>
      <c r="CB35" s="29">
        <v>1700</v>
      </c>
      <c r="CC35" s="27">
        <v>36.18</v>
      </c>
      <c r="CD35" s="21">
        <v>46.92</v>
      </c>
      <c r="CE35" s="21">
        <v>267.11</v>
      </c>
      <c r="CF35" s="13">
        <v>22.42</v>
      </c>
      <c r="CH35" s="29">
        <v>1700</v>
      </c>
      <c r="CI35" s="27">
        <v>55.8</v>
      </c>
      <c r="CJ35" s="21">
        <v>70.39</v>
      </c>
      <c r="CK35" s="21">
        <v>322.55</v>
      </c>
      <c r="CL35" s="13">
        <v>31.47</v>
      </c>
      <c r="CN35" s="29">
        <v>1700</v>
      </c>
      <c r="CO35" s="27">
        <v>57.6</v>
      </c>
      <c r="CP35" s="21">
        <v>73.849999999999994</v>
      </c>
      <c r="CQ35" s="21">
        <v>335.48</v>
      </c>
      <c r="CR35" s="13">
        <v>56.13</v>
      </c>
      <c r="CT35" s="29">
        <v>1700</v>
      </c>
      <c r="CU35" s="27">
        <v>80.42</v>
      </c>
      <c r="CV35" s="21">
        <v>102.1</v>
      </c>
      <c r="CW35" s="21">
        <v>376.37</v>
      </c>
      <c r="CX35" s="13">
        <v>66.05</v>
      </c>
      <c r="CZ35" s="29">
        <v>1700</v>
      </c>
      <c r="DA35" s="27">
        <v>212.72</v>
      </c>
      <c r="DB35" s="21">
        <v>229.51</v>
      </c>
      <c r="DC35" s="21">
        <v>520.19000000000005</v>
      </c>
      <c r="DD35" s="13">
        <v>53.68</v>
      </c>
    </row>
    <row r="36" spans="2:108" x14ac:dyDescent="0.3">
      <c r="B36" s="29">
        <v>1750</v>
      </c>
      <c r="C36" s="27">
        <v>59.53</v>
      </c>
      <c r="D36" s="21">
        <v>76.41</v>
      </c>
      <c r="E36" s="21">
        <v>301.2</v>
      </c>
      <c r="F36" s="13">
        <v>58.02</v>
      </c>
      <c r="H36" s="29">
        <v>1750</v>
      </c>
      <c r="I36" s="27">
        <v>49.31</v>
      </c>
      <c r="J36" s="21">
        <v>60.24</v>
      </c>
      <c r="K36" s="21">
        <v>257.97000000000003</v>
      </c>
      <c r="L36" s="13">
        <v>43.51</v>
      </c>
      <c r="N36" s="29">
        <v>1750</v>
      </c>
      <c r="O36" s="27">
        <v>35.479999999999997</v>
      </c>
      <c r="P36" s="21">
        <v>47.19</v>
      </c>
      <c r="Q36" s="21">
        <v>247.2</v>
      </c>
      <c r="R36" s="13">
        <v>26.49</v>
      </c>
      <c r="T36" s="29">
        <v>1750</v>
      </c>
      <c r="U36" s="27">
        <v>37.17</v>
      </c>
      <c r="V36" s="21">
        <v>49.8</v>
      </c>
      <c r="W36" s="21">
        <v>263.64</v>
      </c>
      <c r="X36" s="13">
        <v>28.29</v>
      </c>
      <c r="Z36" s="29">
        <v>1750</v>
      </c>
      <c r="AA36" s="27">
        <v>35.799999999999997</v>
      </c>
      <c r="AB36" s="21">
        <v>47.72</v>
      </c>
      <c r="AC36" s="21">
        <v>253.79</v>
      </c>
      <c r="AD36" s="13">
        <v>34.840000000000003</v>
      </c>
      <c r="AF36" s="29">
        <v>1750</v>
      </c>
      <c r="AG36" s="27">
        <v>20.86</v>
      </c>
      <c r="AH36" s="21">
        <v>30.2</v>
      </c>
      <c r="AI36" s="21">
        <v>194.82</v>
      </c>
      <c r="AJ36" s="13">
        <v>27.9</v>
      </c>
      <c r="AL36" s="29">
        <v>1750</v>
      </c>
      <c r="AM36" s="27">
        <v>24.58</v>
      </c>
      <c r="AN36" s="21">
        <v>29.29</v>
      </c>
      <c r="AO36" s="21">
        <v>37.44</v>
      </c>
      <c r="AP36" s="13">
        <v>2.4900000000000002</v>
      </c>
      <c r="AR36" s="29">
        <v>1750</v>
      </c>
      <c r="AS36" s="27">
        <v>91</v>
      </c>
      <c r="AT36" s="21">
        <v>100.34</v>
      </c>
      <c r="AU36" s="21">
        <v>293.33999999999997</v>
      </c>
      <c r="AV36" s="13">
        <v>33.53</v>
      </c>
      <c r="AX36" s="29">
        <v>1750</v>
      </c>
      <c r="AY36" s="27">
        <v>33.33</v>
      </c>
      <c r="AZ36" s="21">
        <v>44.52</v>
      </c>
      <c r="BA36" s="21">
        <v>183.81</v>
      </c>
      <c r="BB36" s="13">
        <v>19.05</v>
      </c>
      <c r="BD36" s="29">
        <v>1750</v>
      </c>
      <c r="BE36" s="27">
        <v>20.79</v>
      </c>
      <c r="BF36" s="21">
        <v>30.18</v>
      </c>
      <c r="BG36" s="21">
        <v>151.38</v>
      </c>
      <c r="BH36" s="13">
        <v>1.1499999999999999</v>
      </c>
      <c r="BJ36" s="29">
        <v>1750</v>
      </c>
      <c r="BK36" s="27">
        <v>20.82</v>
      </c>
      <c r="BL36" s="21">
        <v>30.51</v>
      </c>
      <c r="BM36" s="21">
        <v>198.35</v>
      </c>
      <c r="BN36" s="13">
        <v>4.63</v>
      </c>
      <c r="BP36" s="29">
        <v>1750</v>
      </c>
      <c r="BQ36" s="27">
        <v>33.85</v>
      </c>
      <c r="BR36" s="21">
        <v>45.21</v>
      </c>
      <c r="BS36" s="21">
        <v>237.66</v>
      </c>
      <c r="BT36" s="13">
        <v>22.8</v>
      </c>
      <c r="BV36" s="29">
        <v>1750</v>
      </c>
      <c r="BW36" s="27">
        <v>20.78</v>
      </c>
      <c r="BX36" s="21">
        <v>30.18</v>
      </c>
      <c r="BY36" s="21">
        <v>189.97</v>
      </c>
      <c r="BZ36" s="13">
        <v>11.71</v>
      </c>
      <c r="CB36" s="29">
        <v>1750</v>
      </c>
      <c r="CC36" s="27">
        <v>36.270000000000003</v>
      </c>
      <c r="CD36" s="21">
        <v>48.73</v>
      </c>
      <c r="CE36" s="21">
        <v>268.16000000000003</v>
      </c>
      <c r="CF36" s="13">
        <v>22.7</v>
      </c>
      <c r="CH36" s="29">
        <v>1750</v>
      </c>
      <c r="CI36" s="27">
        <v>55.95</v>
      </c>
      <c r="CJ36" s="21">
        <v>73.180000000000007</v>
      </c>
      <c r="CK36" s="21">
        <v>324.17</v>
      </c>
      <c r="CL36" s="13">
        <v>31.69</v>
      </c>
      <c r="CN36" s="29">
        <v>1750</v>
      </c>
      <c r="CO36" s="27">
        <v>57.73</v>
      </c>
      <c r="CP36" s="21">
        <v>76.73</v>
      </c>
      <c r="CQ36" s="21">
        <v>337.16</v>
      </c>
      <c r="CR36" s="13">
        <v>55.68</v>
      </c>
      <c r="CT36" s="29">
        <v>1750</v>
      </c>
      <c r="CU36" s="27">
        <v>80.59</v>
      </c>
      <c r="CV36" s="21">
        <v>106.12</v>
      </c>
      <c r="CW36" s="21">
        <v>378.71</v>
      </c>
      <c r="CX36" s="13">
        <v>65.459999999999994</v>
      </c>
      <c r="CZ36" s="29">
        <v>1750</v>
      </c>
      <c r="DA36" s="27">
        <v>214.56</v>
      </c>
      <c r="DB36" s="21">
        <v>240.19</v>
      </c>
      <c r="DC36" s="21">
        <v>526.38</v>
      </c>
      <c r="DD36" s="13">
        <v>53.94</v>
      </c>
    </row>
    <row r="37" spans="2:108" x14ac:dyDescent="0.3">
      <c r="B37" s="29">
        <v>1800</v>
      </c>
      <c r="C37" s="27">
        <v>59.73</v>
      </c>
      <c r="D37" s="21">
        <v>79.400000000000006</v>
      </c>
      <c r="E37" s="21">
        <v>302.88</v>
      </c>
      <c r="F37" s="13">
        <v>57.42</v>
      </c>
      <c r="H37" s="29">
        <v>1800</v>
      </c>
      <c r="I37" s="27">
        <v>49.7</v>
      </c>
      <c r="J37" s="21">
        <v>62.71</v>
      </c>
      <c r="K37" s="21">
        <v>259.36</v>
      </c>
      <c r="L37" s="13">
        <v>43.16</v>
      </c>
      <c r="N37" s="29">
        <v>1800</v>
      </c>
      <c r="O37" s="27">
        <v>35.590000000000003</v>
      </c>
      <c r="P37" s="21">
        <v>48.97</v>
      </c>
      <c r="Q37" s="21">
        <v>248.2</v>
      </c>
      <c r="R37" s="13">
        <v>26.58</v>
      </c>
      <c r="T37" s="29">
        <v>1800</v>
      </c>
      <c r="U37" s="27">
        <v>37.29</v>
      </c>
      <c r="V37" s="21">
        <v>51.66</v>
      </c>
      <c r="W37" s="21">
        <v>264.69</v>
      </c>
      <c r="X37" s="13">
        <v>28.38</v>
      </c>
      <c r="Z37" s="29">
        <v>1800</v>
      </c>
      <c r="AA37" s="27">
        <v>35.909999999999997</v>
      </c>
      <c r="AB37" s="21">
        <v>49.51</v>
      </c>
      <c r="AC37" s="21">
        <v>254.8</v>
      </c>
      <c r="AD37" s="13">
        <v>34.72</v>
      </c>
      <c r="AF37" s="29">
        <v>1800</v>
      </c>
      <c r="AG37" s="27">
        <v>20.88</v>
      </c>
      <c r="AH37" s="21">
        <v>31.24</v>
      </c>
      <c r="AI37" s="21">
        <v>195.41</v>
      </c>
      <c r="AJ37" s="13">
        <v>26.48</v>
      </c>
      <c r="AL37" s="29">
        <v>1800</v>
      </c>
      <c r="AM37" s="27">
        <v>24.71</v>
      </c>
      <c r="AN37" s="21">
        <v>30.52</v>
      </c>
      <c r="AO37" s="21">
        <v>38.14</v>
      </c>
      <c r="AP37" s="13">
        <v>2.5499999999999998</v>
      </c>
      <c r="AR37" s="29">
        <v>1800</v>
      </c>
      <c r="AS37" s="27">
        <v>91.78</v>
      </c>
      <c r="AT37" s="21">
        <v>104.91</v>
      </c>
      <c r="AU37" s="21">
        <v>295.91000000000003</v>
      </c>
      <c r="AV37" s="13">
        <v>33.590000000000003</v>
      </c>
      <c r="AX37" s="29">
        <v>1800</v>
      </c>
      <c r="AY37" s="27">
        <v>33.520000000000003</v>
      </c>
      <c r="AZ37" s="21">
        <v>46.19</v>
      </c>
      <c r="BA37" s="21">
        <v>184.76</v>
      </c>
      <c r="BB37" s="13">
        <v>19.14</v>
      </c>
      <c r="BD37" s="29">
        <v>1800</v>
      </c>
      <c r="BE37" s="27">
        <v>20.79</v>
      </c>
      <c r="BF37" s="21">
        <v>31.22</v>
      </c>
      <c r="BG37" s="21">
        <v>151.97</v>
      </c>
      <c r="BH37" s="13">
        <v>1.63</v>
      </c>
      <c r="BJ37" s="29">
        <v>1800</v>
      </c>
      <c r="BK37" s="27">
        <v>20.82</v>
      </c>
      <c r="BL37" s="21">
        <v>31.55</v>
      </c>
      <c r="BM37" s="21">
        <v>198.93</v>
      </c>
      <c r="BN37" s="13">
        <v>5.17</v>
      </c>
      <c r="BP37" s="29">
        <v>1800</v>
      </c>
      <c r="BQ37" s="27">
        <v>34.020000000000003</v>
      </c>
      <c r="BR37" s="21">
        <v>46.91</v>
      </c>
      <c r="BS37" s="21">
        <v>238.62</v>
      </c>
      <c r="BT37" s="13">
        <v>22.96</v>
      </c>
      <c r="BV37" s="29">
        <v>1800</v>
      </c>
      <c r="BW37" s="27">
        <v>20.78</v>
      </c>
      <c r="BX37" s="21">
        <v>31.22</v>
      </c>
      <c r="BY37" s="21">
        <v>190.55</v>
      </c>
      <c r="BZ37" s="13">
        <v>10.75</v>
      </c>
      <c r="CB37" s="29">
        <v>1800</v>
      </c>
      <c r="CC37" s="27">
        <v>36.36</v>
      </c>
      <c r="CD37" s="21">
        <v>50.55</v>
      </c>
      <c r="CE37" s="21">
        <v>269.18</v>
      </c>
      <c r="CF37" s="13">
        <v>22.97</v>
      </c>
      <c r="CH37" s="29">
        <v>1800</v>
      </c>
      <c r="CI37" s="27">
        <v>56.08</v>
      </c>
      <c r="CJ37" s="21">
        <v>75.98</v>
      </c>
      <c r="CK37" s="21">
        <v>325.75</v>
      </c>
      <c r="CL37" s="13">
        <v>31.89</v>
      </c>
      <c r="CN37" s="29">
        <v>1800</v>
      </c>
      <c r="CO37" s="27">
        <v>57.86</v>
      </c>
      <c r="CP37" s="21">
        <v>79.62</v>
      </c>
      <c r="CQ37" s="21">
        <v>338.78</v>
      </c>
      <c r="CR37" s="13">
        <v>55.26</v>
      </c>
      <c r="CT37" s="29">
        <v>1800</v>
      </c>
      <c r="CU37" s="27">
        <v>80.75</v>
      </c>
      <c r="CV37" s="21">
        <v>110.15</v>
      </c>
      <c r="CW37" s="21">
        <v>380.98</v>
      </c>
      <c r="CX37" s="13">
        <v>64.91</v>
      </c>
      <c r="CZ37" s="29">
        <v>1800</v>
      </c>
      <c r="DA37" s="27">
        <v>216.3</v>
      </c>
      <c r="DB37" s="21">
        <v>250.96</v>
      </c>
      <c r="DC37" s="21">
        <v>532.45000000000005</v>
      </c>
      <c r="DD37" s="13">
        <v>54.21</v>
      </c>
    </row>
    <row r="38" spans="2:108" x14ac:dyDescent="0.3">
      <c r="B38" s="29">
        <v>1850</v>
      </c>
      <c r="C38" s="27">
        <v>59.93</v>
      </c>
      <c r="D38" s="21">
        <v>82.39</v>
      </c>
      <c r="E38" s="21">
        <v>304.52</v>
      </c>
      <c r="F38" s="13">
        <v>56.86</v>
      </c>
      <c r="H38" s="29">
        <v>1850</v>
      </c>
      <c r="I38" s="27">
        <v>50.08</v>
      </c>
      <c r="J38" s="21">
        <v>65.209999999999994</v>
      </c>
      <c r="K38" s="21">
        <v>260.73</v>
      </c>
      <c r="L38" s="13">
        <v>42.84</v>
      </c>
      <c r="N38" s="29">
        <v>1850</v>
      </c>
      <c r="O38" s="27">
        <v>35.700000000000003</v>
      </c>
      <c r="P38" s="21">
        <v>50.75</v>
      </c>
      <c r="Q38" s="21">
        <v>249.18</v>
      </c>
      <c r="R38" s="13">
        <v>26.67</v>
      </c>
      <c r="T38" s="29">
        <v>1850</v>
      </c>
      <c r="U38" s="27">
        <v>37.42</v>
      </c>
      <c r="V38" s="21">
        <v>53.53</v>
      </c>
      <c r="W38" s="21">
        <v>265.70999999999998</v>
      </c>
      <c r="X38" s="13">
        <v>28.48</v>
      </c>
      <c r="Z38" s="29">
        <v>1850</v>
      </c>
      <c r="AA38" s="27">
        <v>36.01</v>
      </c>
      <c r="AB38" s="21">
        <v>51.31</v>
      </c>
      <c r="AC38" s="21">
        <v>255.79</v>
      </c>
      <c r="AD38" s="13">
        <v>34.619999999999997</v>
      </c>
      <c r="AF38" s="29">
        <v>1850</v>
      </c>
      <c r="AG38" s="27">
        <v>20.9</v>
      </c>
      <c r="AH38" s="21">
        <v>32.29</v>
      </c>
      <c r="AI38" s="21">
        <v>195.98</v>
      </c>
      <c r="AJ38" s="13">
        <v>25.12</v>
      </c>
      <c r="AL38" s="29">
        <v>1850</v>
      </c>
      <c r="AM38" s="27">
        <v>24.82</v>
      </c>
      <c r="AN38" s="21">
        <v>31.76</v>
      </c>
      <c r="AO38" s="21">
        <v>38.82</v>
      </c>
      <c r="AP38" s="13">
        <v>2.6</v>
      </c>
      <c r="AR38" s="29">
        <v>1850</v>
      </c>
      <c r="AS38" s="27">
        <v>92.52</v>
      </c>
      <c r="AT38" s="21">
        <v>109.52</v>
      </c>
      <c r="AU38" s="21">
        <v>298.44</v>
      </c>
      <c r="AV38" s="13">
        <v>33.64</v>
      </c>
      <c r="AX38" s="29">
        <v>1850</v>
      </c>
      <c r="AY38" s="27">
        <v>33.700000000000003</v>
      </c>
      <c r="AZ38" s="21">
        <v>47.87</v>
      </c>
      <c r="BA38" s="21">
        <v>185.68</v>
      </c>
      <c r="BB38" s="13">
        <v>19.22</v>
      </c>
      <c r="BD38" s="29">
        <v>1850</v>
      </c>
      <c r="BE38" s="27">
        <v>20.79</v>
      </c>
      <c r="BF38" s="21">
        <v>32.26</v>
      </c>
      <c r="BG38" s="21">
        <v>152.54</v>
      </c>
      <c r="BH38" s="13">
        <v>2.08</v>
      </c>
      <c r="BJ38" s="29">
        <v>1850</v>
      </c>
      <c r="BK38" s="27">
        <v>20.82</v>
      </c>
      <c r="BL38" s="21">
        <v>32.590000000000003</v>
      </c>
      <c r="BM38" s="21">
        <v>199.5</v>
      </c>
      <c r="BN38" s="13">
        <v>5.68</v>
      </c>
      <c r="BP38" s="29">
        <v>1850</v>
      </c>
      <c r="BQ38" s="27">
        <v>34.18</v>
      </c>
      <c r="BR38" s="21">
        <v>48.61</v>
      </c>
      <c r="BS38" s="21">
        <v>239.55</v>
      </c>
      <c r="BT38" s="13">
        <v>23.12</v>
      </c>
      <c r="BV38" s="29">
        <v>1850</v>
      </c>
      <c r="BW38" s="27">
        <v>20.78</v>
      </c>
      <c r="BX38" s="21">
        <v>32.26</v>
      </c>
      <c r="BY38" s="21">
        <v>191.12</v>
      </c>
      <c r="BZ38" s="13">
        <v>9.84</v>
      </c>
      <c r="CB38" s="29">
        <v>1850</v>
      </c>
      <c r="CC38" s="27">
        <v>36.450000000000003</v>
      </c>
      <c r="CD38" s="21">
        <v>52.37</v>
      </c>
      <c r="CE38" s="21">
        <v>270.18</v>
      </c>
      <c r="CF38" s="13">
        <v>23.22</v>
      </c>
      <c r="CH38" s="29">
        <v>1850</v>
      </c>
      <c r="CI38" s="27">
        <v>56.2</v>
      </c>
      <c r="CJ38" s="21">
        <v>78.790000000000006</v>
      </c>
      <c r="CK38" s="21">
        <v>327.29000000000002</v>
      </c>
      <c r="CL38" s="13">
        <v>32.090000000000003</v>
      </c>
      <c r="CN38" s="29">
        <v>1850</v>
      </c>
      <c r="CO38" s="27">
        <v>57.98</v>
      </c>
      <c r="CP38" s="21">
        <v>82.51</v>
      </c>
      <c r="CQ38" s="21">
        <v>340.37</v>
      </c>
      <c r="CR38" s="13">
        <v>54.87</v>
      </c>
      <c r="CT38" s="29">
        <v>1850</v>
      </c>
      <c r="CU38" s="27">
        <v>80.900000000000006</v>
      </c>
      <c r="CV38" s="21">
        <v>114.2</v>
      </c>
      <c r="CW38" s="21">
        <v>383.19</v>
      </c>
      <c r="CX38" s="13">
        <v>64.400000000000006</v>
      </c>
      <c r="CZ38" s="29">
        <v>1850</v>
      </c>
      <c r="DA38" s="27">
        <v>217.94</v>
      </c>
      <c r="DB38" s="21">
        <v>261.82</v>
      </c>
      <c r="DC38" s="21">
        <v>538.4</v>
      </c>
      <c r="DD38" s="13">
        <v>54.49</v>
      </c>
    </row>
    <row r="39" spans="2:108" x14ac:dyDescent="0.3">
      <c r="B39" s="29">
        <v>1900</v>
      </c>
      <c r="C39" s="27">
        <v>60.11</v>
      </c>
      <c r="D39" s="21">
        <v>85.39</v>
      </c>
      <c r="E39" s="21">
        <v>306.12</v>
      </c>
      <c r="F39" s="13">
        <v>56.33</v>
      </c>
      <c r="H39" s="29">
        <v>1900</v>
      </c>
      <c r="I39" s="27">
        <v>50.45</v>
      </c>
      <c r="J39" s="21">
        <v>67.72</v>
      </c>
      <c r="K39" s="21">
        <v>262.07</v>
      </c>
      <c r="L39" s="13">
        <v>42.54</v>
      </c>
      <c r="N39" s="29">
        <v>1900</v>
      </c>
      <c r="O39" s="27">
        <v>35.799999999999997</v>
      </c>
      <c r="P39" s="21">
        <v>52.54</v>
      </c>
      <c r="Q39" s="21">
        <v>250.13</v>
      </c>
      <c r="R39" s="13">
        <v>26.76</v>
      </c>
      <c r="T39" s="29">
        <v>1900</v>
      </c>
      <c r="U39" s="27">
        <v>37.54</v>
      </c>
      <c r="V39" s="21">
        <v>55.4</v>
      </c>
      <c r="W39" s="21">
        <v>266.70999999999998</v>
      </c>
      <c r="X39" s="13">
        <v>28.57</v>
      </c>
      <c r="Z39" s="29">
        <v>1900</v>
      </c>
      <c r="AA39" s="27">
        <v>36.1</v>
      </c>
      <c r="AB39" s="21">
        <v>53.12</v>
      </c>
      <c r="AC39" s="21">
        <v>256.75</v>
      </c>
      <c r="AD39" s="13">
        <v>34.520000000000003</v>
      </c>
      <c r="AF39" s="29">
        <v>1900</v>
      </c>
      <c r="AG39" s="27">
        <v>20.92</v>
      </c>
      <c r="AH39" s="21">
        <v>33.33</v>
      </c>
      <c r="AI39" s="21">
        <v>196.54</v>
      </c>
      <c r="AJ39" s="13">
        <v>23.84</v>
      </c>
      <c r="AL39" s="29">
        <v>1900</v>
      </c>
      <c r="AM39" s="27">
        <v>24.94</v>
      </c>
      <c r="AN39" s="21">
        <v>33.01</v>
      </c>
      <c r="AO39" s="21">
        <v>39.479999999999997</v>
      </c>
      <c r="AP39" s="13">
        <v>2.66</v>
      </c>
      <c r="AR39" s="29">
        <v>1900</v>
      </c>
      <c r="AS39" s="27">
        <v>93.22</v>
      </c>
      <c r="AT39" s="21">
        <v>114.16</v>
      </c>
      <c r="AU39" s="21">
        <v>300.92</v>
      </c>
      <c r="AV39" s="13">
        <v>33.71</v>
      </c>
      <c r="AX39" s="29">
        <v>1900</v>
      </c>
      <c r="AY39" s="27">
        <v>33.880000000000003</v>
      </c>
      <c r="AZ39" s="21">
        <v>49.56</v>
      </c>
      <c r="BA39" s="21">
        <v>186.58</v>
      </c>
      <c r="BB39" s="13">
        <v>19.3</v>
      </c>
      <c r="BD39" s="29">
        <v>1900</v>
      </c>
      <c r="BE39" s="27">
        <v>20.79</v>
      </c>
      <c r="BF39" s="21">
        <v>33.29</v>
      </c>
      <c r="BG39" s="21">
        <v>153.09</v>
      </c>
      <c r="BH39" s="13">
        <v>2.5099999999999998</v>
      </c>
      <c r="BJ39" s="29">
        <v>1900</v>
      </c>
      <c r="BK39" s="27">
        <v>20.82</v>
      </c>
      <c r="BL39" s="21">
        <v>33.630000000000003</v>
      </c>
      <c r="BM39" s="21">
        <v>200.06</v>
      </c>
      <c r="BN39" s="13">
        <v>6.16</v>
      </c>
      <c r="BP39" s="29">
        <v>1900</v>
      </c>
      <c r="BQ39" s="27">
        <v>34.340000000000003</v>
      </c>
      <c r="BR39" s="21">
        <v>50.33</v>
      </c>
      <c r="BS39" s="21">
        <v>240.46</v>
      </c>
      <c r="BT39" s="13">
        <v>23.27</v>
      </c>
      <c r="BV39" s="29">
        <v>1900</v>
      </c>
      <c r="BW39" s="27">
        <v>20.78</v>
      </c>
      <c r="BX39" s="21">
        <v>33.299999999999997</v>
      </c>
      <c r="BY39" s="21">
        <v>191.68</v>
      </c>
      <c r="BZ39" s="13">
        <v>8.9700000000000006</v>
      </c>
      <c r="CB39" s="29">
        <v>1900</v>
      </c>
      <c r="CC39" s="27">
        <v>36.53</v>
      </c>
      <c r="CD39" s="21">
        <v>54.19</v>
      </c>
      <c r="CE39" s="21">
        <v>271.14999999999998</v>
      </c>
      <c r="CF39" s="13">
        <v>23.47</v>
      </c>
      <c r="CH39" s="29">
        <v>1900</v>
      </c>
      <c r="CI39" s="27">
        <v>56.31</v>
      </c>
      <c r="CJ39" s="21">
        <v>81.599999999999994</v>
      </c>
      <c r="CK39" s="21">
        <v>328.79</v>
      </c>
      <c r="CL39" s="13">
        <v>32.29</v>
      </c>
      <c r="CN39" s="29">
        <v>1900</v>
      </c>
      <c r="CO39" s="27">
        <v>58.09</v>
      </c>
      <c r="CP39" s="21">
        <v>85.42</v>
      </c>
      <c r="CQ39" s="21">
        <v>341.92</v>
      </c>
      <c r="CR39" s="13">
        <v>54.51</v>
      </c>
      <c r="CT39" s="29">
        <v>1900</v>
      </c>
      <c r="CU39" s="27">
        <v>81.03</v>
      </c>
      <c r="CV39" s="21">
        <v>118.24</v>
      </c>
      <c r="CW39" s="21">
        <v>385.35</v>
      </c>
      <c r="CX39" s="13">
        <v>63.92</v>
      </c>
      <c r="CZ39" s="29">
        <v>1900</v>
      </c>
      <c r="DA39" s="27">
        <v>219.5</v>
      </c>
      <c r="DB39" s="21">
        <v>272.75</v>
      </c>
      <c r="DC39" s="21">
        <v>544.23</v>
      </c>
      <c r="DD39" s="13">
        <v>54.77</v>
      </c>
    </row>
    <row r="40" spans="2:108" x14ac:dyDescent="0.3">
      <c r="B40" s="29">
        <v>1950</v>
      </c>
      <c r="C40" s="27">
        <v>60.27</v>
      </c>
      <c r="D40" s="21">
        <v>88.4</v>
      </c>
      <c r="E40" s="21">
        <v>307.68</v>
      </c>
      <c r="F40" s="13">
        <v>55.83</v>
      </c>
      <c r="H40" s="29">
        <v>1950</v>
      </c>
      <c r="I40" s="27">
        <v>50.8</v>
      </c>
      <c r="J40" s="21">
        <v>70.25</v>
      </c>
      <c r="K40" s="21">
        <v>263.38</v>
      </c>
      <c r="L40" s="13">
        <v>42.26</v>
      </c>
      <c r="N40" s="29">
        <v>1950</v>
      </c>
      <c r="O40" s="27">
        <v>35.9</v>
      </c>
      <c r="P40" s="21">
        <v>54.33</v>
      </c>
      <c r="Q40" s="21">
        <v>251.06</v>
      </c>
      <c r="R40" s="13">
        <v>26.85</v>
      </c>
      <c r="T40" s="29">
        <v>1950</v>
      </c>
      <c r="U40" s="27">
        <v>37.67</v>
      </c>
      <c r="V40" s="21">
        <v>57.28</v>
      </c>
      <c r="W40" s="21">
        <v>267.69</v>
      </c>
      <c r="X40" s="13">
        <v>28.66</v>
      </c>
      <c r="Z40" s="29">
        <v>1950</v>
      </c>
      <c r="AA40" s="27">
        <v>36.19</v>
      </c>
      <c r="AB40" s="21">
        <v>54.92</v>
      </c>
      <c r="AC40" s="21">
        <v>257.69</v>
      </c>
      <c r="AD40" s="13">
        <v>34.42</v>
      </c>
      <c r="AF40" s="29">
        <v>1950</v>
      </c>
      <c r="AG40" s="27">
        <v>20.94</v>
      </c>
      <c r="AH40" s="21">
        <v>34.380000000000003</v>
      </c>
      <c r="AI40" s="21">
        <v>197.08</v>
      </c>
      <c r="AJ40" s="13">
        <v>22.62</v>
      </c>
      <c r="AL40" s="29">
        <v>1950</v>
      </c>
      <c r="AM40" s="27">
        <v>25.05</v>
      </c>
      <c r="AN40" s="21">
        <v>34.26</v>
      </c>
      <c r="AO40" s="21">
        <v>40.130000000000003</v>
      </c>
      <c r="AP40" s="13">
        <v>2.71</v>
      </c>
      <c r="AR40" s="29">
        <v>1950</v>
      </c>
      <c r="AS40" s="27">
        <v>93.87</v>
      </c>
      <c r="AT40" s="21">
        <v>118.84</v>
      </c>
      <c r="AU40" s="21">
        <v>303.35000000000002</v>
      </c>
      <c r="AV40" s="13">
        <v>33.78</v>
      </c>
      <c r="AX40" s="29">
        <v>1950</v>
      </c>
      <c r="AY40" s="27">
        <v>34.06</v>
      </c>
      <c r="AZ40" s="21">
        <v>51.26</v>
      </c>
      <c r="BA40" s="21">
        <v>187.46</v>
      </c>
      <c r="BB40" s="13">
        <v>19.39</v>
      </c>
      <c r="BD40" s="29">
        <v>1950</v>
      </c>
      <c r="BE40" s="27">
        <v>20.79</v>
      </c>
      <c r="BF40" s="21">
        <v>34.33</v>
      </c>
      <c r="BG40" s="21">
        <v>153.63</v>
      </c>
      <c r="BH40" s="13">
        <v>2.92</v>
      </c>
      <c r="BJ40" s="29">
        <v>1950</v>
      </c>
      <c r="BK40" s="27">
        <v>20.82</v>
      </c>
      <c r="BL40" s="21">
        <v>34.67</v>
      </c>
      <c r="BM40" s="21">
        <v>200.6</v>
      </c>
      <c r="BN40" s="13">
        <v>6.62</v>
      </c>
      <c r="BP40" s="29">
        <v>1950</v>
      </c>
      <c r="BQ40" s="27">
        <v>34.49</v>
      </c>
      <c r="BR40" s="21">
        <v>52.05</v>
      </c>
      <c r="BS40" s="21">
        <v>241.36</v>
      </c>
      <c r="BT40" s="13">
        <v>23.42</v>
      </c>
      <c r="BV40" s="29">
        <v>1950</v>
      </c>
      <c r="BW40" s="27">
        <v>20.78</v>
      </c>
      <c r="BX40" s="21">
        <v>34.340000000000003</v>
      </c>
      <c r="BY40" s="21">
        <v>192.22</v>
      </c>
      <c r="BZ40" s="13">
        <v>8.15</v>
      </c>
      <c r="CB40" s="29">
        <v>1950</v>
      </c>
      <c r="CC40" s="27">
        <v>36.6</v>
      </c>
      <c r="CD40" s="21">
        <v>56.02</v>
      </c>
      <c r="CE40" s="21">
        <v>272.10000000000002</v>
      </c>
      <c r="CF40" s="13">
        <v>23.7</v>
      </c>
      <c r="CH40" s="29">
        <v>1950</v>
      </c>
      <c r="CI40" s="27">
        <v>56.42</v>
      </c>
      <c r="CJ40" s="21">
        <v>84.42</v>
      </c>
      <c r="CK40" s="21">
        <v>330.25</v>
      </c>
      <c r="CL40" s="13">
        <v>32.47</v>
      </c>
      <c r="CN40" s="29">
        <v>1950</v>
      </c>
      <c r="CO40" s="27">
        <v>58.2</v>
      </c>
      <c r="CP40" s="21">
        <v>88.32</v>
      </c>
      <c r="CQ40" s="21">
        <v>343.43</v>
      </c>
      <c r="CR40" s="13">
        <v>54.17</v>
      </c>
      <c r="CT40" s="29">
        <v>1950</v>
      </c>
      <c r="CU40" s="27">
        <v>81.16</v>
      </c>
      <c r="CV40" s="21">
        <v>122.3</v>
      </c>
      <c r="CW40" s="21">
        <v>387.46</v>
      </c>
      <c r="CX40" s="13">
        <v>63.47</v>
      </c>
      <c r="CZ40" s="29">
        <v>1950</v>
      </c>
      <c r="DA40" s="27">
        <v>220.96</v>
      </c>
      <c r="DB40" s="21">
        <v>283.77</v>
      </c>
      <c r="DC40" s="21">
        <v>549.95000000000005</v>
      </c>
      <c r="DD40" s="13">
        <v>55.05</v>
      </c>
    </row>
    <row r="41" spans="2:108" x14ac:dyDescent="0.3">
      <c r="B41" s="29">
        <v>2000</v>
      </c>
      <c r="C41" s="27">
        <v>60.43</v>
      </c>
      <c r="D41" s="21">
        <v>91.42</v>
      </c>
      <c r="E41" s="21">
        <v>309.20999999999998</v>
      </c>
      <c r="F41" s="13">
        <v>55.36</v>
      </c>
      <c r="H41" s="29">
        <v>2000</v>
      </c>
      <c r="I41" s="27">
        <v>51.14</v>
      </c>
      <c r="J41" s="21">
        <v>72.8</v>
      </c>
      <c r="K41" s="21">
        <v>264.67</v>
      </c>
      <c r="L41" s="13">
        <v>42</v>
      </c>
      <c r="N41" s="29">
        <v>2000</v>
      </c>
      <c r="O41" s="27">
        <v>35.99</v>
      </c>
      <c r="P41" s="21">
        <v>56.13</v>
      </c>
      <c r="Q41" s="21">
        <v>251.97</v>
      </c>
      <c r="R41" s="13">
        <v>26.93</v>
      </c>
      <c r="T41" s="29">
        <v>2000</v>
      </c>
      <c r="U41" s="27">
        <v>37.79</v>
      </c>
      <c r="V41" s="21">
        <v>59.17</v>
      </c>
      <c r="W41" s="21">
        <v>268.64</v>
      </c>
      <c r="X41" s="13">
        <v>28.75</v>
      </c>
      <c r="Z41" s="29">
        <v>2000</v>
      </c>
      <c r="AA41" s="27">
        <v>36.270000000000003</v>
      </c>
      <c r="AB41" s="21">
        <v>56.73</v>
      </c>
      <c r="AC41" s="21">
        <v>258.60000000000002</v>
      </c>
      <c r="AD41" s="13">
        <v>34.340000000000003</v>
      </c>
      <c r="AF41" s="29">
        <v>2000</v>
      </c>
      <c r="AG41" s="27">
        <v>20.96</v>
      </c>
      <c r="AH41" s="21">
        <v>35.43</v>
      </c>
      <c r="AI41" s="21">
        <v>197.61</v>
      </c>
      <c r="AJ41" s="13">
        <v>21.46</v>
      </c>
      <c r="AL41" s="29">
        <v>2000</v>
      </c>
      <c r="AM41" s="27">
        <v>25.15</v>
      </c>
      <c r="AN41" s="21">
        <v>35.51</v>
      </c>
      <c r="AO41" s="21">
        <v>40.76</v>
      </c>
      <c r="AP41" s="13">
        <v>2.77</v>
      </c>
      <c r="AR41" s="29">
        <v>2000</v>
      </c>
      <c r="AS41" s="27">
        <v>94.49</v>
      </c>
      <c r="AT41" s="21">
        <v>123.55</v>
      </c>
      <c r="AU41" s="21">
        <v>305.73</v>
      </c>
      <c r="AV41" s="13">
        <v>33.85</v>
      </c>
      <c r="AX41" s="29">
        <v>2000</v>
      </c>
      <c r="AY41" s="27">
        <v>34.229999999999997</v>
      </c>
      <c r="AZ41" s="21">
        <v>52.97</v>
      </c>
      <c r="BA41" s="21">
        <v>188.33</v>
      </c>
      <c r="BB41" s="13">
        <v>19.47</v>
      </c>
      <c r="BD41" s="29">
        <v>2000</v>
      </c>
      <c r="BE41" s="27">
        <v>20.79</v>
      </c>
      <c r="BF41" s="21">
        <v>35.369999999999997</v>
      </c>
      <c r="BG41" s="21">
        <v>154.16</v>
      </c>
      <c r="BH41" s="13">
        <v>3.31</v>
      </c>
      <c r="BJ41" s="29">
        <v>2000</v>
      </c>
      <c r="BK41" s="27">
        <v>20.82</v>
      </c>
      <c r="BL41" s="21">
        <v>35.71</v>
      </c>
      <c r="BM41" s="21">
        <v>201.13</v>
      </c>
      <c r="BN41" s="13">
        <v>7.06</v>
      </c>
      <c r="BP41" s="29">
        <v>2000</v>
      </c>
      <c r="BQ41" s="27">
        <v>34.630000000000003</v>
      </c>
      <c r="BR41" s="21">
        <v>53.77</v>
      </c>
      <c r="BS41" s="21">
        <v>242.23</v>
      </c>
      <c r="BT41" s="13">
        <v>23.56</v>
      </c>
      <c r="BV41" s="29">
        <v>2000</v>
      </c>
      <c r="BW41" s="27">
        <v>20.78</v>
      </c>
      <c r="BX41" s="21">
        <v>35.369999999999997</v>
      </c>
      <c r="BY41" s="21">
        <v>192.74</v>
      </c>
      <c r="BZ41" s="13">
        <v>7.37</v>
      </c>
      <c r="CB41" s="29">
        <v>2000</v>
      </c>
      <c r="CC41" s="27">
        <v>36.67</v>
      </c>
      <c r="CD41" s="21">
        <v>57.85</v>
      </c>
      <c r="CE41" s="21">
        <v>273.02999999999997</v>
      </c>
      <c r="CF41" s="13">
        <v>23.93</v>
      </c>
      <c r="CH41" s="29">
        <v>2000</v>
      </c>
      <c r="CI41" s="27">
        <v>56.51</v>
      </c>
      <c r="CJ41" s="21">
        <v>87.24</v>
      </c>
      <c r="CK41" s="21">
        <v>331.68</v>
      </c>
      <c r="CL41" s="13">
        <v>32.659999999999997</v>
      </c>
      <c r="CN41" s="29">
        <v>2000</v>
      </c>
      <c r="CO41" s="27">
        <v>58.3</v>
      </c>
      <c r="CP41" s="21">
        <v>91.24</v>
      </c>
      <c r="CQ41" s="21">
        <v>344.9</v>
      </c>
      <c r="CR41" s="13">
        <v>53.85</v>
      </c>
      <c r="CT41" s="29">
        <v>2000</v>
      </c>
      <c r="CU41" s="27">
        <v>81.27</v>
      </c>
      <c r="CV41" s="21">
        <v>126.36</v>
      </c>
      <c r="CW41" s="21">
        <v>389.51</v>
      </c>
      <c r="CX41" s="13">
        <v>63.05</v>
      </c>
      <c r="CZ41" s="29">
        <v>2000</v>
      </c>
      <c r="DA41" s="27">
        <v>222.35</v>
      </c>
      <c r="DB41" s="21">
        <v>294.85000000000002</v>
      </c>
      <c r="DC41" s="21">
        <v>555.55999999999995</v>
      </c>
      <c r="DD41" s="13">
        <v>55.34</v>
      </c>
    </row>
    <row r="42" spans="2:108" x14ac:dyDescent="0.3">
      <c r="B42" s="29">
        <v>2050</v>
      </c>
      <c r="C42" s="27">
        <v>60.58</v>
      </c>
      <c r="D42" s="21">
        <v>94.44</v>
      </c>
      <c r="E42" s="21">
        <v>310.7</v>
      </c>
      <c r="F42" s="13">
        <v>54.92</v>
      </c>
      <c r="H42" s="29">
        <v>2050</v>
      </c>
      <c r="I42" s="27">
        <v>51.47</v>
      </c>
      <c r="J42" s="21">
        <v>75.37</v>
      </c>
      <c r="K42" s="21">
        <v>265.94</v>
      </c>
      <c r="L42" s="13">
        <v>41.75</v>
      </c>
      <c r="N42" s="29">
        <v>2050</v>
      </c>
      <c r="O42" s="27">
        <v>36.07</v>
      </c>
      <c r="P42" s="21">
        <v>57.93</v>
      </c>
      <c r="Q42" s="21">
        <v>252.86</v>
      </c>
      <c r="R42" s="13">
        <v>27.01</v>
      </c>
      <c r="T42" s="29">
        <v>2050</v>
      </c>
      <c r="U42" s="27">
        <v>37.9</v>
      </c>
      <c r="V42" s="21">
        <v>61.06</v>
      </c>
      <c r="W42" s="21">
        <v>269.58</v>
      </c>
      <c r="X42" s="13">
        <v>28.84</v>
      </c>
      <c r="Z42" s="29">
        <v>2050</v>
      </c>
      <c r="AA42" s="27">
        <v>36.35</v>
      </c>
      <c r="AB42" s="21">
        <v>58.55</v>
      </c>
      <c r="AC42" s="21">
        <v>259.5</v>
      </c>
      <c r="AD42" s="13">
        <v>34.26</v>
      </c>
      <c r="AF42" s="29">
        <v>2050</v>
      </c>
      <c r="AG42" s="27">
        <v>20.99</v>
      </c>
      <c r="AH42" s="21">
        <v>36.479999999999997</v>
      </c>
      <c r="AI42" s="21">
        <v>198.13</v>
      </c>
      <c r="AJ42" s="13">
        <v>20.36</v>
      </c>
      <c r="AL42" s="29">
        <v>2050</v>
      </c>
      <c r="AM42" s="27">
        <v>25.25</v>
      </c>
      <c r="AN42" s="21">
        <v>36.770000000000003</v>
      </c>
      <c r="AO42" s="21">
        <v>41.39</v>
      </c>
      <c r="AP42" s="13">
        <v>2.82</v>
      </c>
      <c r="AR42" s="29">
        <v>2050</v>
      </c>
      <c r="AS42" s="27">
        <v>95.07</v>
      </c>
      <c r="AT42" s="21">
        <v>128.29</v>
      </c>
      <c r="AU42" s="21">
        <v>308.07</v>
      </c>
      <c r="AV42" s="13">
        <v>33.92</v>
      </c>
      <c r="AX42" s="29">
        <v>2050</v>
      </c>
      <c r="AY42" s="27">
        <v>34.409999999999997</v>
      </c>
      <c r="AZ42" s="21">
        <v>54.68</v>
      </c>
      <c r="BA42" s="21">
        <v>189.17</v>
      </c>
      <c r="BB42" s="13">
        <v>19.55</v>
      </c>
      <c r="BD42" s="29">
        <v>2050</v>
      </c>
      <c r="BE42" s="27">
        <v>20.79</v>
      </c>
      <c r="BF42" s="21">
        <v>36.409999999999997</v>
      </c>
      <c r="BG42" s="21">
        <v>154.66999999999999</v>
      </c>
      <c r="BH42" s="13">
        <v>3.68</v>
      </c>
      <c r="BJ42" s="29">
        <v>2050</v>
      </c>
      <c r="BK42" s="27">
        <v>20.82</v>
      </c>
      <c r="BL42" s="21">
        <v>36.75</v>
      </c>
      <c r="BM42" s="21">
        <v>201.64</v>
      </c>
      <c r="BN42" s="13">
        <v>7.48</v>
      </c>
      <c r="BP42" s="29">
        <v>2050</v>
      </c>
      <c r="BQ42" s="27">
        <v>34.78</v>
      </c>
      <c r="BR42" s="21">
        <v>55.51</v>
      </c>
      <c r="BS42" s="21">
        <v>243.09</v>
      </c>
      <c r="BT42" s="13">
        <v>23.69</v>
      </c>
      <c r="BV42" s="29">
        <v>2050</v>
      </c>
      <c r="BW42" s="27">
        <v>20.78</v>
      </c>
      <c r="BX42" s="21">
        <v>36.409999999999997</v>
      </c>
      <c r="BY42" s="21">
        <v>193.26</v>
      </c>
      <c r="BZ42" s="13">
        <v>6.62</v>
      </c>
      <c r="CB42" s="29">
        <v>2050</v>
      </c>
      <c r="CC42" s="27">
        <v>36.729999999999997</v>
      </c>
      <c r="CD42" s="21">
        <v>59.69</v>
      </c>
      <c r="CE42" s="21">
        <v>273.94</v>
      </c>
      <c r="CF42" s="13">
        <v>24.15</v>
      </c>
      <c r="CH42" s="29">
        <v>2050</v>
      </c>
      <c r="CI42" s="27">
        <v>56.6</v>
      </c>
      <c r="CJ42" s="21">
        <v>90.07</v>
      </c>
      <c r="CK42" s="21">
        <v>333.08</v>
      </c>
      <c r="CL42" s="13">
        <v>32.840000000000003</v>
      </c>
      <c r="CN42" s="29">
        <v>2050</v>
      </c>
      <c r="CO42" s="27">
        <v>58.39</v>
      </c>
      <c r="CP42" s="21">
        <v>94.15</v>
      </c>
      <c r="CQ42" s="21">
        <v>346.34</v>
      </c>
      <c r="CR42" s="13">
        <v>53.55</v>
      </c>
      <c r="CT42" s="29">
        <v>2050</v>
      </c>
      <c r="CU42" s="27">
        <v>81.37</v>
      </c>
      <c r="CV42" s="21">
        <v>130.43</v>
      </c>
      <c r="CW42" s="21">
        <v>391.52</v>
      </c>
      <c r="CX42" s="13">
        <v>62.66</v>
      </c>
      <c r="CZ42" s="29">
        <v>2050</v>
      </c>
      <c r="DA42" s="27">
        <v>223.65</v>
      </c>
      <c r="DB42" s="21">
        <v>306</v>
      </c>
      <c r="DC42" s="21">
        <v>561.07000000000005</v>
      </c>
      <c r="DD42" s="13">
        <v>55.62</v>
      </c>
    </row>
    <row r="43" spans="2:108" x14ac:dyDescent="0.3">
      <c r="B43" s="29">
        <v>2100</v>
      </c>
      <c r="C43" s="27">
        <v>60.71</v>
      </c>
      <c r="D43" s="21">
        <v>97.47</v>
      </c>
      <c r="E43" s="21">
        <v>312.16000000000003</v>
      </c>
      <c r="F43" s="13">
        <v>54.5</v>
      </c>
      <c r="H43" s="29">
        <v>2100</v>
      </c>
      <c r="I43" s="27">
        <v>51.78</v>
      </c>
      <c r="J43" s="21">
        <v>77.95</v>
      </c>
      <c r="K43" s="21">
        <v>267.19</v>
      </c>
      <c r="L43" s="13">
        <v>41.52</v>
      </c>
      <c r="N43" s="29">
        <v>2100</v>
      </c>
      <c r="O43" s="27">
        <v>36.15</v>
      </c>
      <c r="P43" s="21">
        <v>59.73</v>
      </c>
      <c r="Q43" s="21">
        <v>253.73</v>
      </c>
      <c r="R43" s="13">
        <v>27.1</v>
      </c>
      <c r="T43" s="29">
        <v>2100</v>
      </c>
      <c r="U43" s="27">
        <v>38.020000000000003</v>
      </c>
      <c r="V43" s="21">
        <v>62.96</v>
      </c>
      <c r="W43" s="21">
        <v>270.49</v>
      </c>
      <c r="X43" s="13">
        <v>28.93</v>
      </c>
      <c r="Z43" s="29">
        <v>2100</v>
      </c>
      <c r="AA43" s="27">
        <v>36.42</v>
      </c>
      <c r="AB43" s="21">
        <v>60.37</v>
      </c>
      <c r="AC43" s="21">
        <v>260.38</v>
      </c>
      <c r="AD43" s="13">
        <v>34.19</v>
      </c>
      <c r="AF43" s="29">
        <v>2100</v>
      </c>
      <c r="AG43" s="27">
        <v>21.01</v>
      </c>
      <c r="AH43" s="21">
        <v>37.53</v>
      </c>
      <c r="AI43" s="21">
        <v>198.63</v>
      </c>
      <c r="AJ43" s="13">
        <v>19.309999999999999</v>
      </c>
      <c r="AL43" s="29">
        <v>2100</v>
      </c>
      <c r="AM43" s="27">
        <v>25.34</v>
      </c>
      <c r="AN43" s="21">
        <v>38.04</v>
      </c>
      <c r="AO43" s="21">
        <v>42</v>
      </c>
      <c r="AP43" s="13">
        <v>2.87</v>
      </c>
      <c r="AR43" s="29">
        <v>2100</v>
      </c>
      <c r="AS43" s="27">
        <v>95.62</v>
      </c>
      <c r="AT43" s="21">
        <v>133.06</v>
      </c>
      <c r="AU43" s="21">
        <v>310.37</v>
      </c>
      <c r="AV43" s="13">
        <v>34</v>
      </c>
      <c r="AX43" s="29">
        <v>2100</v>
      </c>
      <c r="AY43" s="27">
        <v>34.57</v>
      </c>
      <c r="AZ43" s="21">
        <v>56.41</v>
      </c>
      <c r="BA43" s="21">
        <v>190</v>
      </c>
      <c r="BB43" s="13">
        <v>19.62</v>
      </c>
      <c r="BD43" s="29">
        <v>2100</v>
      </c>
      <c r="BE43" s="27">
        <v>20.79</v>
      </c>
      <c r="BF43" s="21">
        <v>37.450000000000003</v>
      </c>
      <c r="BG43" s="21">
        <v>155.16999999999999</v>
      </c>
      <c r="BH43" s="13">
        <v>4.03</v>
      </c>
      <c r="BJ43" s="29">
        <v>2100</v>
      </c>
      <c r="BK43" s="27">
        <v>20.82</v>
      </c>
      <c r="BL43" s="21">
        <v>37.79</v>
      </c>
      <c r="BM43" s="21">
        <v>202.14</v>
      </c>
      <c r="BN43" s="13">
        <v>7.88</v>
      </c>
      <c r="BP43" s="29">
        <v>2100</v>
      </c>
      <c r="BQ43" s="27">
        <v>34.909999999999997</v>
      </c>
      <c r="BR43" s="21">
        <v>57.25</v>
      </c>
      <c r="BS43" s="21">
        <v>243.93</v>
      </c>
      <c r="BT43" s="13">
        <v>23.83</v>
      </c>
      <c r="BV43" s="29">
        <v>2100</v>
      </c>
      <c r="BW43" s="27">
        <v>20.78</v>
      </c>
      <c r="BX43" s="21">
        <v>37.450000000000003</v>
      </c>
      <c r="BY43" s="21">
        <v>193.76</v>
      </c>
      <c r="BZ43" s="13">
        <v>5.91</v>
      </c>
      <c r="CB43" s="29">
        <v>2100</v>
      </c>
      <c r="CC43" s="27">
        <v>36.799999999999997</v>
      </c>
      <c r="CD43" s="21">
        <v>61.53</v>
      </c>
      <c r="CE43" s="21">
        <v>274.82</v>
      </c>
      <c r="CF43" s="13">
        <v>24.36</v>
      </c>
      <c r="CH43" s="29">
        <v>2100</v>
      </c>
      <c r="CI43" s="27">
        <v>56.68</v>
      </c>
      <c r="CJ43" s="21">
        <v>92.9</v>
      </c>
      <c r="CK43" s="21">
        <v>334.44</v>
      </c>
      <c r="CL43" s="13">
        <v>33.01</v>
      </c>
      <c r="CN43" s="29">
        <v>2100</v>
      </c>
      <c r="CO43" s="27">
        <v>58.48</v>
      </c>
      <c r="CP43" s="21">
        <v>97.07</v>
      </c>
      <c r="CQ43" s="21">
        <v>347.75</v>
      </c>
      <c r="CR43" s="13">
        <v>53.27</v>
      </c>
      <c r="CT43" s="29">
        <v>2100</v>
      </c>
      <c r="CU43" s="27">
        <v>81.459999999999994</v>
      </c>
      <c r="CV43" s="21">
        <v>134.5</v>
      </c>
      <c r="CW43" s="21">
        <v>393.48</v>
      </c>
      <c r="CX43" s="13">
        <v>62.29</v>
      </c>
      <c r="CZ43" s="29">
        <v>2100</v>
      </c>
      <c r="DA43" s="27">
        <v>224.88</v>
      </c>
      <c r="DB43" s="21">
        <v>317.20999999999998</v>
      </c>
      <c r="DC43" s="21">
        <v>566.47</v>
      </c>
      <c r="DD43" s="13">
        <v>55.91</v>
      </c>
    </row>
    <row r="44" spans="2:108" x14ac:dyDescent="0.3">
      <c r="B44" s="29">
        <v>2150</v>
      </c>
      <c r="C44" s="27">
        <v>60.84</v>
      </c>
      <c r="D44" s="21">
        <v>100.51</v>
      </c>
      <c r="E44" s="21">
        <v>313.58999999999997</v>
      </c>
      <c r="F44" s="13">
        <v>54.11</v>
      </c>
      <c r="H44" s="29">
        <v>2150</v>
      </c>
      <c r="I44" s="27">
        <v>52.08</v>
      </c>
      <c r="J44" s="21">
        <v>80.540000000000006</v>
      </c>
      <c r="K44" s="21">
        <v>268.41000000000003</v>
      </c>
      <c r="L44" s="13">
        <v>41.31</v>
      </c>
      <c r="N44" s="29">
        <v>2150</v>
      </c>
      <c r="O44" s="27">
        <v>36.229999999999997</v>
      </c>
      <c r="P44" s="21">
        <v>61.54</v>
      </c>
      <c r="Q44" s="21">
        <v>254.58</v>
      </c>
      <c r="R44" s="13">
        <v>27.18</v>
      </c>
      <c r="T44" s="29">
        <v>2150</v>
      </c>
      <c r="U44" s="27">
        <v>38.14</v>
      </c>
      <c r="V44" s="21">
        <v>64.86</v>
      </c>
      <c r="W44" s="21">
        <v>271.39</v>
      </c>
      <c r="X44" s="13">
        <v>29.01</v>
      </c>
      <c r="Z44" s="29">
        <v>2150</v>
      </c>
      <c r="AA44" s="27">
        <v>36.49</v>
      </c>
      <c r="AB44" s="21">
        <v>62.19</v>
      </c>
      <c r="AC44" s="21">
        <v>261.24</v>
      </c>
      <c r="AD44" s="13">
        <v>34.130000000000003</v>
      </c>
      <c r="AF44" s="29">
        <v>2150</v>
      </c>
      <c r="AG44" s="27">
        <v>21.04</v>
      </c>
      <c r="AH44" s="21">
        <v>38.58</v>
      </c>
      <c r="AI44" s="21">
        <v>199.13</v>
      </c>
      <c r="AJ44" s="13">
        <v>18.3</v>
      </c>
      <c r="AL44" s="29">
        <v>2150</v>
      </c>
      <c r="AM44" s="27">
        <v>25.43</v>
      </c>
      <c r="AN44" s="21">
        <v>39.299999999999997</v>
      </c>
      <c r="AO44" s="21">
        <v>42.59</v>
      </c>
      <c r="AP44" s="13">
        <v>2.92</v>
      </c>
      <c r="AR44" s="29">
        <v>2150</v>
      </c>
      <c r="AS44" s="27">
        <v>96.13</v>
      </c>
      <c r="AT44" s="21">
        <v>137.85</v>
      </c>
      <c r="AU44" s="21">
        <v>312.62</v>
      </c>
      <c r="AV44" s="13">
        <v>34.08</v>
      </c>
      <c r="AX44" s="29">
        <v>2150</v>
      </c>
      <c r="AY44" s="27">
        <v>34.74</v>
      </c>
      <c r="AZ44" s="21">
        <v>58.14</v>
      </c>
      <c r="BA44" s="21">
        <v>190.82</v>
      </c>
      <c r="BB44" s="13">
        <v>19.7</v>
      </c>
      <c r="BD44" s="29">
        <v>2150</v>
      </c>
      <c r="BE44" s="27">
        <v>20.79</v>
      </c>
      <c r="BF44" s="21">
        <v>38.49</v>
      </c>
      <c r="BG44" s="21">
        <v>155.66</v>
      </c>
      <c r="BH44" s="13">
        <v>4.38</v>
      </c>
      <c r="BJ44" s="29">
        <v>2150</v>
      </c>
      <c r="BK44" s="27">
        <v>20.82</v>
      </c>
      <c r="BL44" s="21">
        <v>38.83</v>
      </c>
      <c r="BM44" s="21">
        <v>202.63</v>
      </c>
      <c r="BN44" s="13">
        <v>8.26</v>
      </c>
      <c r="BP44" s="29">
        <v>2150</v>
      </c>
      <c r="BQ44" s="27">
        <v>35.049999999999997</v>
      </c>
      <c r="BR44" s="21">
        <v>59</v>
      </c>
      <c r="BS44" s="21">
        <v>244.75</v>
      </c>
      <c r="BT44" s="13">
        <v>23.96</v>
      </c>
      <c r="BV44" s="29">
        <v>2150</v>
      </c>
      <c r="BW44" s="27">
        <v>20.78</v>
      </c>
      <c r="BX44" s="21">
        <v>38.49</v>
      </c>
      <c r="BY44" s="21">
        <v>194.25</v>
      </c>
      <c r="BZ44" s="13">
        <v>5.23</v>
      </c>
      <c r="CB44" s="29">
        <v>2150</v>
      </c>
      <c r="CC44" s="27">
        <v>36.85</v>
      </c>
      <c r="CD44" s="21">
        <v>63.37</v>
      </c>
      <c r="CE44" s="21">
        <v>275.69</v>
      </c>
      <c r="CF44" s="13">
        <v>24.56</v>
      </c>
      <c r="CH44" s="29">
        <v>2150</v>
      </c>
      <c r="CI44" s="27">
        <v>56.76</v>
      </c>
      <c r="CJ44" s="21">
        <v>95.74</v>
      </c>
      <c r="CK44" s="21">
        <v>335.78</v>
      </c>
      <c r="CL44" s="13">
        <v>33.18</v>
      </c>
      <c r="CN44" s="29">
        <v>2150</v>
      </c>
      <c r="CO44" s="27">
        <v>58.56</v>
      </c>
      <c r="CP44" s="21">
        <v>100</v>
      </c>
      <c r="CQ44" s="21">
        <v>349.13</v>
      </c>
      <c r="CR44" s="13">
        <v>53.01</v>
      </c>
      <c r="CT44" s="29">
        <v>2150</v>
      </c>
      <c r="CU44" s="27">
        <v>81.540000000000006</v>
      </c>
      <c r="CV44" s="21">
        <v>138.57</v>
      </c>
      <c r="CW44" s="21">
        <v>395.4</v>
      </c>
      <c r="CX44" s="13">
        <v>61.95</v>
      </c>
      <c r="CZ44" s="29">
        <v>2150</v>
      </c>
      <c r="DA44" s="27">
        <v>226.03</v>
      </c>
      <c r="DB44" s="21">
        <v>328.48</v>
      </c>
      <c r="DC44" s="21">
        <v>571.78</v>
      </c>
      <c r="DD44" s="13">
        <v>56.21</v>
      </c>
    </row>
    <row r="45" spans="2:108" x14ac:dyDescent="0.3">
      <c r="B45" s="29">
        <v>2200</v>
      </c>
      <c r="C45" s="27">
        <v>60.96</v>
      </c>
      <c r="D45" s="21">
        <v>103.56</v>
      </c>
      <c r="E45" s="21">
        <v>314.99</v>
      </c>
      <c r="F45" s="13">
        <v>53.74</v>
      </c>
      <c r="H45" s="29">
        <v>2200</v>
      </c>
      <c r="I45" s="27">
        <v>52.38</v>
      </c>
      <c r="J45" s="21">
        <v>83.16</v>
      </c>
      <c r="K45" s="21">
        <v>269.61</v>
      </c>
      <c r="L45" s="13">
        <v>41.1</v>
      </c>
      <c r="N45" s="29">
        <v>2200</v>
      </c>
      <c r="O45" s="27">
        <v>36.299999999999997</v>
      </c>
      <c r="P45" s="21">
        <v>63.36</v>
      </c>
      <c r="Q45" s="21">
        <v>255.42</v>
      </c>
      <c r="R45" s="13">
        <v>27.26</v>
      </c>
      <c r="T45" s="29">
        <v>2200</v>
      </c>
      <c r="U45" s="27">
        <v>38.25</v>
      </c>
      <c r="V45" s="21">
        <v>66.77</v>
      </c>
      <c r="W45" s="21">
        <v>272.27</v>
      </c>
      <c r="X45" s="13">
        <v>29.1</v>
      </c>
      <c r="Z45" s="29">
        <v>2200</v>
      </c>
      <c r="AA45" s="27">
        <v>36.549999999999997</v>
      </c>
      <c r="AB45" s="21">
        <v>64.02</v>
      </c>
      <c r="AC45" s="21">
        <v>262.08</v>
      </c>
      <c r="AD45" s="13">
        <v>34.07</v>
      </c>
      <c r="AF45" s="29">
        <v>2200</v>
      </c>
      <c r="AG45" s="27">
        <v>21.07</v>
      </c>
      <c r="AH45" s="21">
        <v>39.630000000000003</v>
      </c>
      <c r="AI45" s="21">
        <v>199.61</v>
      </c>
      <c r="AJ45" s="13">
        <v>17.34</v>
      </c>
      <c r="AL45" s="29">
        <v>2200</v>
      </c>
      <c r="AM45" s="27">
        <v>25.52</v>
      </c>
      <c r="AN45" s="21">
        <v>40.58</v>
      </c>
      <c r="AO45" s="21">
        <v>43.18</v>
      </c>
      <c r="AP45" s="13">
        <v>2.97</v>
      </c>
      <c r="AR45" s="29">
        <v>2200</v>
      </c>
      <c r="AS45" s="27">
        <v>96.61</v>
      </c>
      <c r="AT45" s="21">
        <v>142.66999999999999</v>
      </c>
      <c r="AU45" s="21">
        <v>314.83999999999997</v>
      </c>
      <c r="AV45" s="13">
        <v>34.159999999999997</v>
      </c>
      <c r="AX45" s="29">
        <v>2200</v>
      </c>
      <c r="AY45" s="27">
        <v>34.9</v>
      </c>
      <c r="AZ45" s="21">
        <v>59.88</v>
      </c>
      <c r="BA45" s="21">
        <v>191.62</v>
      </c>
      <c r="BB45" s="13">
        <v>19.77</v>
      </c>
      <c r="BD45" s="29">
        <v>2200</v>
      </c>
      <c r="BE45" s="27">
        <v>20.79</v>
      </c>
      <c r="BF45" s="21">
        <v>39.53</v>
      </c>
      <c r="BG45" s="21">
        <v>156.13999999999999</v>
      </c>
      <c r="BH45" s="13">
        <v>4.7</v>
      </c>
      <c r="BJ45" s="29">
        <v>2200</v>
      </c>
      <c r="BK45" s="27">
        <v>20.82</v>
      </c>
      <c r="BL45" s="21">
        <v>39.869999999999997</v>
      </c>
      <c r="BM45" s="21">
        <v>203.11</v>
      </c>
      <c r="BN45" s="13">
        <v>8.6300000000000008</v>
      </c>
      <c r="BP45" s="29">
        <v>2200</v>
      </c>
      <c r="BQ45" s="27">
        <v>35.18</v>
      </c>
      <c r="BR45" s="21">
        <v>60.76</v>
      </c>
      <c r="BS45" s="21">
        <v>245.56</v>
      </c>
      <c r="BT45" s="13">
        <v>24.08</v>
      </c>
      <c r="BV45" s="29">
        <v>2200</v>
      </c>
      <c r="BW45" s="27">
        <v>20.78</v>
      </c>
      <c r="BX45" s="21">
        <v>39.53</v>
      </c>
      <c r="BY45" s="21">
        <v>194.72</v>
      </c>
      <c r="BZ45" s="13">
        <v>4.58</v>
      </c>
      <c r="CB45" s="29">
        <v>2200</v>
      </c>
      <c r="CC45" s="27">
        <v>36.909999999999997</v>
      </c>
      <c r="CD45" s="21">
        <v>65.209999999999994</v>
      </c>
      <c r="CE45" s="21">
        <v>276.54000000000002</v>
      </c>
      <c r="CF45" s="13">
        <v>24.76</v>
      </c>
      <c r="CH45" s="29">
        <v>2200</v>
      </c>
      <c r="CI45" s="27">
        <v>56.82</v>
      </c>
      <c r="CJ45" s="21">
        <v>98.58</v>
      </c>
      <c r="CK45" s="21">
        <v>337.08</v>
      </c>
      <c r="CL45" s="13">
        <v>33.35</v>
      </c>
      <c r="CN45" s="29">
        <v>2200</v>
      </c>
      <c r="CO45" s="27">
        <v>58.63</v>
      </c>
      <c r="CP45" s="21">
        <v>102.93</v>
      </c>
      <c r="CQ45" s="21">
        <v>350.48</v>
      </c>
      <c r="CR45" s="13">
        <v>52.76</v>
      </c>
      <c r="CT45" s="29">
        <v>2200</v>
      </c>
      <c r="CU45" s="27">
        <v>81.62</v>
      </c>
      <c r="CV45" s="21">
        <v>142.65</v>
      </c>
      <c r="CW45" s="21">
        <v>397.28</v>
      </c>
      <c r="CX45" s="13">
        <v>61.62</v>
      </c>
      <c r="CZ45" s="29">
        <v>2200</v>
      </c>
      <c r="DA45" s="27">
        <v>227.11</v>
      </c>
      <c r="DB45" s="21">
        <v>339.81</v>
      </c>
      <c r="DC45" s="21">
        <v>576.99</v>
      </c>
      <c r="DD45" s="13">
        <v>56.5</v>
      </c>
    </row>
    <row r="46" spans="2:108" x14ac:dyDescent="0.3">
      <c r="B46" s="29">
        <v>2250</v>
      </c>
      <c r="C46" s="27">
        <v>61.08</v>
      </c>
      <c r="D46" s="21">
        <v>106.61</v>
      </c>
      <c r="E46" s="21">
        <v>316.37</v>
      </c>
      <c r="F46" s="13">
        <v>53.39</v>
      </c>
      <c r="H46" s="29">
        <v>2250</v>
      </c>
      <c r="I46" s="27">
        <v>52.66</v>
      </c>
      <c r="J46" s="21">
        <v>85.78</v>
      </c>
      <c r="K46" s="21">
        <v>270.79000000000002</v>
      </c>
      <c r="L46" s="13">
        <v>40.909999999999997</v>
      </c>
      <c r="N46" s="29">
        <v>2250</v>
      </c>
      <c r="O46" s="27">
        <v>36.36</v>
      </c>
      <c r="P46" s="21">
        <v>65.17</v>
      </c>
      <c r="Q46" s="21">
        <v>256.23</v>
      </c>
      <c r="R46" s="13">
        <v>27.34</v>
      </c>
      <c r="T46" s="29">
        <v>2250</v>
      </c>
      <c r="U46" s="27">
        <v>38.36</v>
      </c>
      <c r="V46" s="21">
        <v>68.69</v>
      </c>
      <c r="W46" s="21">
        <v>273.13</v>
      </c>
      <c r="X46" s="13">
        <v>29.18</v>
      </c>
      <c r="Z46" s="29">
        <v>2250</v>
      </c>
      <c r="AA46" s="27">
        <v>36.61</v>
      </c>
      <c r="AB46" s="21">
        <v>65.849999999999994</v>
      </c>
      <c r="AC46" s="21">
        <v>262.89999999999998</v>
      </c>
      <c r="AD46" s="13">
        <v>34.01</v>
      </c>
      <c r="AF46" s="29">
        <v>2250</v>
      </c>
      <c r="AG46" s="27">
        <v>21.1</v>
      </c>
      <c r="AH46" s="21">
        <v>40.68</v>
      </c>
      <c r="AI46" s="21">
        <v>200.09</v>
      </c>
      <c r="AJ46" s="13">
        <v>16.420000000000002</v>
      </c>
      <c r="AL46" s="29">
        <v>2250</v>
      </c>
      <c r="AM46" s="27">
        <v>25.6</v>
      </c>
      <c r="AN46" s="21">
        <v>41.86</v>
      </c>
      <c r="AO46" s="21">
        <v>43.75</v>
      </c>
      <c r="AP46" s="13">
        <v>3.02</v>
      </c>
      <c r="AR46" s="29">
        <v>2250</v>
      </c>
      <c r="AS46" s="27">
        <v>97.06</v>
      </c>
      <c r="AT46" s="21">
        <v>147.51</v>
      </c>
      <c r="AU46" s="21">
        <v>317.02</v>
      </c>
      <c r="AV46" s="13">
        <v>34.25</v>
      </c>
      <c r="AX46" s="29">
        <v>2250</v>
      </c>
      <c r="AY46" s="27">
        <v>35.06</v>
      </c>
      <c r="AZ46" s="21">
        <v>61.63</v>
      </c>
      <c r="BA46" s="21">
        <v>192.41</v>
      </c>
      <c r="BB46" s="13">
        <v>19.850000000000001</v>
      </c>
      <c r="BD46" s="29">
        <v>2250</v>
      </c>
      <c r="BE46" s="27">
        <v>20.79</v>
      </c>
      <c r="BF46" s="21">
        <v>40.57</v>
      </c>
      <c r="BG46" s="21">
        <v>156.61000000000001</v>
      </c>
      <c r="BH46" s="13">
        <v>5.0199999999999996</v>
      </c>
      <c r="BJ46" s="29">
        <v>2250</v>
      </c>
      <c r="BK46" s="27">
        <v>20.83</v>
      </c>
      <c r="BL46" s="21">
        <v>40.92</v>
      </c>
      <c r="BM46" s="21">
        <v>203.58</v>
      </c>
      <c r="BN46" s="13">
        <v>8.98</v>
      </c>
      <c r="BP46" s="29">
        <v>2250</v>
      </c>
      <c r="BQ46" s="27">
        <v>35.299999999999997</v>
      </c>
      <c r="BR46" s="21">
        <v>62.52</v>
      </c>
      <c r="BS46" s="21">
        <v>246.35</v>
      </c>
      <c r="BT46" s="13">
        <v>24.2</v>
      </c>
      <c r="BV46" s="29">
        <v>2250</v>
      </c>
      <c r="BW46" s="27">
        <v>20.79</v>
      </c>
      <c r="BX46" s="21">
        <v>40.57</v>
      </c>
      <c r="BY46" s="21">
        <v>195.19</v>
      </c>
      <c r="BZ46" s="13">
        <v>3.96</v>
      </c>
      <c r="CB46" s="29">
        <v>2250</v>
      </c>
      <c r="CC46" s="27">
        <v>36.96</v>
      </c>
      <c r="CD46" s="21">
        <v>67.06</v>
      </c>
      <c r="CE46" s="21">
        <v>277.37</v>
      </c>
      <c r="CF46" s="13">
        <v>24.95</v>
      </c>
      <c r="CH46" s="29">
        <v>2250</v>
      </c>
      <c r="CI46" s="27">
        <v>56.88</v>
      </c>
      <c r="CJ46" s="21">
        <v>101.42</v>
      </c>
      <c r="CK46" s="21">
        <v>338.36</v>
      </c>
      <c r="CL46" s="13">
        <v>33.51</v>
      </c>
      <c r="CN46" s="29">
        <v>2250</v>
      </c>
      <c r="CO46" s="27">
        <v>58.71</v>
      </c>
      <c r="CP46" s="21">
        <v>105.86</v>
      </c>
      <c r="CQ46" s="21">
        <v>351.79</v>
      </c>
      <c r="CR46" s="13">
        <v>52.52</v>
      </c>
      <c r="CT46" s="29">
        <v>2250</v>
      </c>
      <c r="CU46" s="27">
        <v>81.69</v>
      </c>
      <c r="CV46" s="21">
        <v>146.72999999999999</v>
      </c>
      <c r="CW46" s="21">
        <v>399.11</v>
      </c>
      <c r="CX46" s="13">
        <v>61.32</v>
      </c>
      <c r="CZ46" s="29">
        <v>2250</v>
      </c>
      <c r="DA46" s="27">
        <v>228.12</v>
      </c>
      <c r="DB46" s="21">
        <v>351.19</v>
      </c>
      <c r="DC46" s="21">
        <v>582.1</v>
      </c>
      <c r="DD46" s="13">
        <v>56.79</v>
      </c>
    </row>
    <row r="47" spans="2:108" x14ac:dyDescent="0.3">
      <c r="B47" s="29">
        <v>2300</v>
      </c>
      <c r="C47" s="27">
        <v>61.18</v>
      </c>
      <c r="D47" s="21">
        <v>109.66</v>
      </c>
      <c r="E47" s="21">
        <v>317.70999999999998</v>
      </c>
      <c r="F47" s="13">
        <v>53.06</v>
      </c>
      <c r="H47" s="29">
        <v>2300</v>
      </c>
      <c r="I47" s="27">
        <v>52.92</v>
      </c>
      <c r="J47" s="21">
        <v>88.42</v>
      </c>
      <c r="K47" s="21">
        <v>271.95</v>
      </c>
      <c r="L47" s="13">
        <v>40.729999999999997</v>
      </c>
      <c r="N47" s="29">
        <v>2300</v>
      </c>
      <c r="O47" s="27">
        <v>36.43</v>
      </c>
      <c r="P47" s="21">
        <v>66.989999999999995</v>
      </c>
      <c r="Q47" s="21">
        <v>257.02999999999997</v>
      </c>
      <c r="R47" s="13">
        <v>27.41</v>
      </c>
      <c r="T47" s="29">
        <v>2300</v>
      </c>
      <c r="U47" s="27">
        <v>38.47</v>
      </c>
      <c r="V47" s="21">
        <v>70.61</v>
      </c>
      <c r="W47" s="21">
        <v>273.97000000000003</v>
      </c>
      <c r="X47" s="13">
        <v>29.26</v>
      </c>
      <c r="Z47" s="29">
        <v>2300</v>
      </c>
      <c r="AA47" s="27">
        <v>36.67</v>
      </c>
      <c r="AB47" s="21">
        <v>67.680000000000007</v>
      </c>
      <c r="AC47" s="21">
        <v>263.7</v>
      </c>
      <c r="AD47" s="13">
        <v>33.96</v>
      </c>
      <c r="AF47" s="29">
        <v>2300</v>
      </c>
      <c r="AG47" s="27">
        <v>21.13</v>
      </c>
      <c r="AH47" s="21">
        <v>41.74</v>
      </c>
      <c r="AI47" s="21">
        <v>200.55</v>
      </c>
      <c r="AJ47" s="13">
        <v>15.54</v>
      </c>
      <c r="AL47" s="29">
        <v>2300</v>
      </c>
      <c r="AM47" s="27">
        <v>25.68</v>
      </c>
      <c r="AN47" s="21">
        <v>43.14</v>
      </c>
      <c r="AO47" s="21">
        <v>44.32</v>
      </c>
      <c r="AP47" s="13">
        <v>3.07</v>
      </c>
      <c r="AR47" s="29">
        <v>2300</v>
      </c>
      <c r="AS47" s="27">
        <v>97.49</v>
      </c>
      <c r="AT47" s="21">
        <v>152.38</v>
      </c>
      <c r="AU47" s="21">
        <v>319.14999999999998</v>
      </c>
      <c r="AV47" s="13">
        <v>34.340000000000003</v>
      </c>
      <c r="AX47" s="29">
        <v>2300</v>
      </c>
      <c r="AY47" s="27">
        <v>35.21</v>
      </c>
      <c r="AZ47" s="21">
        <v>63.39</v>
      </c>
      <c r="BA47" s="21">
        <v>193.18</v>
      </c>
      <c r="BB47" s="13">
        <v>19.920000000000002</v>
      </c>
      <c r="BD47" s="29">
        <v>2300</v>
      </c>
      <c r="BE47" s="27">
        <v>20.79</v>
      </c>
      <c r="BF47" s="21">
        <v>41.61</v>
      </c>
      <c r="BG47" s="21">
        <v>157.06</v>
      </c>
      <c r="BH47" s="13">
        <v>5.32</v>
      </c>
      <c r="BJ47" s="29">
        <v>2300</v>
      </c>
      <c r="BK47" s="27">
        <v>20.83</v>
      </c>
      <c r="BL47" s="21">
        <v>41.96</v>
      </c>
      <c r="BM47" s="21">
        <v>204.04</v>
      </c>
      <c r="BN47" s="13">
        <v>9.32</v>
      </c>
      <c r="BP47" s="29">
        <v>2300</v>
      </c>
      <c r="BQ47" s="27">
        <v>35.42</v>
      </c>
      <c r="BR47" s="21">
        <v>64.290000000000006</v>
      </c>
      <c r="BS47" s="21">
        <v>247.13</v>
      </c>
      <c r="BT47" s="13">
        <v>24.32</v>
      </c>
      <c r="BV47" s="29">
        <v>2300</v>
      </c>
      <c r="BW47" s="27">
        <v>20.79</v>
      </c>
      <c r="BX47" s="21">
        <v>41.61</v>
      </c>
      <c r="BY47" s="21">
        <v>195.65</v>
      </c>
      <c r="BZ47" s="13">
        <v>3.36</v>
      </c>
      <c r="CB47" s="29">
        <v>2300</v>
      </c>
      <c r="CC47" s="27">
        <v>37.01</v>
      </c>
      <c r="CD47" s="21">
        <v>68.91</v>
      </c>
      <c r="CE47" s="21">
        <v>278.18</v>
      </c>
      <c r="CF47" s="13">
        <v>25.13</v>
      </c>
      <c r="CH47" s="29">
        <v>2300</v>
      </c>
      <c r="CI47" s="27">
        <v>56.94</v>
      </c>
      <c r="CJ47" s="21">
        <v>104.27</v>
      </c>
      <c r="CK47" s="21">
        <v>339.61</v>
      </c>
      <c r="CL47" s="13">
        <v>33.659999999999997</v>
      </c>
      <c r="CN47" s="29">
        <v>2300</v>
      </c>
      <c r="CO47" s="27">
        <v>58.78</v>
      </c>
      <c r="CP47" s="21">
        <v>108.8</v>
      </c>
      <c r="CQ47" s="21">
        <v>353.09</v>
      </c>
      <c r="CR47" s="13">
        <v>52.3</v>
      </c>
      <c r="CT47" s="29">
        <v>2300</v>
      </c>
      <c r="CU47" s="27">
        <v>81.75</v>
      </c>
      <c r="CV47" s="21">
        <v>150.82</v>
      </c>
      <c r="CW47" s="21">
        <v>400.91</v>
      </c>
      <c r="CX47" s="13">
        <v>61.03</v>
      </c>
      <c r="CZ47" s="29">
        <v>2300</v>
      </c>
      <c r="DA47" s="27">
        <v>229.07</v>
      </c>
      <c r="DB47" s="21">
        <v>362.63</v>
      </c>
      <c r="DC47" s="21">
        <v>587.13</v>
      </c>
      <c r="DD47" s="13">
        <v>57.09</v>
      </c>
    </row>
    <row r="48" spans="2:108" x14ac:dyDescent="0.3">
      <c r="B48" s="29">
        <v>2350</v>
      </c>
      <c r="C48" s="27">
        <v>61.28</v>
      </c>
      <c r="D48" s="21">
        <v>112.73</v>
      </c>
      <c r="E48" s="21">
        <v>319.02999999999997</v>
      </c>
      <c r="F48" s="13">
        <v>52.74</v>
      </c>
      <c r="H48" s="29">
        <v>2350</v>
      </c>
      <c r="I48" s="27">
        <v>53.18</v>
      </c>
      <c r="J48" s="21">
        <v>91.07</v>
      </c>
      <c r="K48" s="21">
        <v>273.08999999999997</v>
      </c>
      <c r="L48" s="13">
        <v>40.56</v>
      </c>
      <c r="N48" s="29">
        <v>2350</v>
      </c>
      <c r="O48" s="27">
        <v>36.49</v>
      </c>
      <c r="P48" s="21">
        <v>68.819999999999993</v>
      </c>
      <c r="Q48" s="21">
        <v>257.82</v>
      </c>
      <c r="R48" s="13">
        <v>27.49</v>
      </c>
      <c r="T48" s="29">
        <v>2350</v>
      </c>
      <c r="U48" s="27">
        <v>38.58</v>
      </c>
      <c r="V48" s="21">
        <v>72.53</v>
      </c>
      <c r="W48" s="21">
        <v>274.8</v>
      </c>
      <c r="X48" s="13">
        <v>29.34</v>
      </c>
      <c r="Z48" s="29">
        <v>2350</v>
      </c>
      <c r="AA48" s="27">
        <v>36.72</v>
      </c>
      <c r="AB48" s="21">
        <v>69.510000000000005</v>
      </c>
      <c r="AC48" s="21">
        <v>264.49</v>
      </c>
      <c r="AD48" s="13">
        <v>33.909999999999997</v>
      </c>
      <c r="AF48" s="29">
        <v>2350</v>
      </c>
      <c r="AG48" s="27">
        <v>21.16</v>
      </c>
      <c r="AH48" s="21">
        <v>42.8</v>
      </c>
      <c r="AI48" s="21">
        <v>201.01</v>
      </c>
      <c r="AJ48" s="13">
        <v>14.7</v>
      </c>
      <c r="AL48" s="29">
        <v>2350</v>
      </c>
      <c r="AM48" s="27">
        <v>25.75</v>
      </c>
      <c r="AN48" s="21">
        <v>44.42</v>
      </c>
      <c r="AO48" s="21">
        <v>44.87</v>
      </c>
      <c r="AP48" s="13">
        <v>3.12</v>
      </c>
      <c r="AR48" s="29">
        <v>2350</v>
      </c>
      <c r="AS48" s="27">
        <v>97.88</v>
      </c>
      <c r="AT48" s="21">
        <v>157.26</v>
      </c>
      <c r="AU48" s="21">
        <v>321.25</v>
      </c>
      <c r="AV48" s="13">
        <v>34.42</v>
      </c>
      <c r="AX48" s="29">
        <v>2350</v>
      </c>
      <c r="AY48" s="27">
        <v>35.369999999999997</v>
      </c>
      <c r="AZ48" s="21">
        <v>65.150000000000006</v>
      </c>
      <c r="BA48" s="21">
        <v>193.94</v>
      </c>
      <c r="BB48" s="13">
        <v>19.989999999999998</v>
      </c>
      <c r="BD48" s="29">
        <v>2350</v>
      </c>
      <c r="BE48" s="27">
        <v>20.79</v>
      </c>
      <c r="BF48" s="21">
        <v>42.65</v>
      </c>
      <c r="BG48" s="21">
        <v>157.51</v>
      </c>
      <c r="BH48" s="13">
        <v>5.61</v>
      </c>
      <c r="BJ48" s="29">
        <v>2350</v>
      </c>
      <c r="BK48" s="27">
        <v>20.83</v>
      </c>
      <c r="BL48" s="21">
        <v>43</v>
      </c>
      <c r="BM48" s="21">
        <v>204.48</v>
      </c>
      <c r="BN48" s="13">
        <v>9.64</v>
      </c>
      <c r="BP48" s="29">
        <v>2350</v>
      </c>
      <c r="BQ48" s="27">
        <v>35.54</v>
      </c>
      <c r="BR48" s="21">
        <v>66.06</v>
      </c>
      <c r="BS48" s="21">
        <v>247.89</v>
      </c>
      <c r="BT48" s="13">
        <v>24.44</v>
      </c>
      <c r="BV48" s="29">
        <v>2350</v>
      </c>
      <c r="BW48" s="27">
        <v>20.79</v>
      </c>
      <c r="BX48" s="21">
        <v>42.65</v>
      </c>
      <c r="BY48" s="21">
        <v>196.09</v>
      </c>
      <c r="BZ48" s="13">
        <v>2.79</v>
      </c>
      <c r="CB48" s="29">
        <v>2350</v>
      </c>
      <c r="CC48" s="27">
        <v>37.049999999999997</v>
      </c>
      <c r="CD48" s="21">
        <v>70.760000000000005</v>
      </c>
      <c r="CE48" s="21">
        <v>278.98</v>
      </c>
      <c r="CF48" s="13">
        <v>25.31</v>
      </c>
      <c r="CH48" s="29">
        <v>2350</v>
      </c>
      <c r="CI48" s="27">
        <v>56.99</v>
      </c>
      <c r="CJ48" s="21">
        <v>107.11</v>
      </c>
      <c r="CK48" s="21">
        <v>340.84</v>
      </c>
      <c r="CL48" s="13">
        <v>33.82</v>
      </c>
      <c r="CN48" s="29">
        <v>2350</v>
      </c>
      <c r="CO48" s="27">
        <v>58.84</v>
      </c>
      <c r="CP48" s="21">
        <v>111.74</v>
      </c>
      <c r="CQ48" s="21">
        <v>354.35</v>
      </c>
      <c r="CR48" s="13">
        <v>52.1</v>
      </c>
      <c r="CT48" s="29">
        <v>2350</v>
      </c>
      <c r="CU48" s="27">
        <v>81.8</v>
      </c>
      <c r="CV48" s="21">
        <v>154.91</v>
      </c>
      <c r="CW48" s="21">
        <v>402.67</v>
      </c>
      <c r="CX48" s="13">
        <v>60.76</v>
      </c>
      <c r="CZ48" s="29">
        <v>2350</v>
      </c>
      <c r="DA48" s="27">
        <v>229.96</v>
      </c>
      <c r="DB48" s="21">
        <v>374.1</v>
      </c>
      <c r="DC48" s="21">
        <v>592.05999999999995</v>
      </c>
      <c r="DD48" s="13">
        <v>57.38</v>
      </c>
    </row>
    <row r="49" spans="2:108" x14ac:dyDescent="0.3">
      <c r="B49" s="29">
        <v>2400</v>
      </c>
      <c r="C49" s="27">
        <v>61.37</v>
      </c>
      <c r="D49" s="21">
        <v>115.79</v>
      </c>
      <c r="E49" s="21">
        <v>320.32</v>
      </c>
      <c r="F49" s="13">
        <v>52.45</v>
      </c>
      <c r="H49" s="29">
        <v>2400</v>
      </c>
      <c r="I49" s="27">
        <v>53.43</v>
      </c>
      <c r="J49" s="21">
        <v>93.74</v>
      </c>
      <c r="K49" s="21">
        <v>274.20999999999998</v>
      </c>
      <c r="L49" s="13">
        <v>40.4</v>
      </c>
      <c r="N49" s="29">
        <v>2400</v>
      </c>
      <c r="O49" s="27">
        <v>36.54</v>
      </c>
      <c r="P49" s="21">
        <v>70.64</v>
      </c>
      <c r="Q49" s="21">
        <v>258.58999999999997</v>
      </c>
      <c r="R49" s="13">
        <v>27.56</v>
      </c>
      <c r="T49" s="29">
        <v>2400</v>
      </c>
      <c r="U49" s="27">
        <v>38.68</v>
      </c>
      <c r="V49" s="21">
        <v>74.459999999999994</v>
      </c>
      <c r="W49" s="21">
        <v>275.61</v>
      </c>
      <c r="X49" s="13">
        <v>29.42</v>
      </c>
      <c r="Z49" s="29">
        <v>2400</v>
      </c>
      <c r="AA49" s="27">
        <v>36.770000000000003</v>
      </c>
      <c r="AB49" s="21">
        <v>71.349999999999994</v>
      </c>
      <c r="AC49" s="21">
        <v>265.27</v>
      </c>
      <c r="AD49" s="13">
        <v>33.869999999999997</v>
      </c>
      <c r="AF49" s="29">
        <v>2400</v>
      </c>
      <c r="AG49" s="27">
        <v>21.19</v>
      </c>
      <c r="AH49" s="21">
        <v>43.86</v>
      </c>
      <c r="AI49" s="21">
        <v>201.45</v>
      </c>
      <c r="AJ49" s="13">
        <v>13.89</v>
      </c>
      <c r="AL49" s="29">
        <v>2400</v>
      </c>
      <c r="AM49" s="27">
        <v>25.83</v>
      </c>
      <c r="AN49" s="21">
        <v>45.71</v>
      </c>
      <c r="AO49" s="21">
        <v>45.41</v>
      </c>
      <c r="AP49" s="13">
        <v>3.17</v>
      </c>
      <c r="AR49" s="29">
        <v>2400</v>
      </c>
      <c r="AS49" s="27">
        <v>98.26</v>
      </c>
      <c r="AT49" s="21">
        <v>162.16</v>
      </c>
      <c r="AU49" s="21">
        <v>323.32</v>
      </c>
      <c r="AV49" s="13">
        <v>34.51</v>
      </c>
      <c r="AX49" s="29">
        <v>2400</v>
      </c>
      <c r="AY49" s="27">
        <v>35.520000000000003</v>
      </c>
      <c r="AZ49" s="21">
        <v>66.92</v>
      </c>
      <c r="BA49" s="21">
        <v>194.68</v>
      </c>
      <c r="BB49" s="13">
        <v>20.059999999999999</v>
      </c>
      <c r="BD49" s="29">
        <v>2400</v>
      </c>
      <c r="BE49" s="27">
        <v>20.79</v>
      </c>
      <c r="BF49" s="21">
        <v>43.69</v>
      </c>
      <c r="BG49" s="21">
        <v>157.94999999999999</v>
      </c>
      <c r="BH49" s="13">
        <v>5.88</v>
      </c>
      <c r="BJ49" s="29">
        <v>2400</v>
      </c>
      <c r="BK49" s="27">
        <v>20.84</v>
      </c>
      <c r="BL49" s="21">
        <v>44.04</v>
      </c>
      <c r="BM49" s="21">
        <v>204.92</v>
      </c>
      <c r="BN49" s="13">
        <v>9.9499999999999993</v>
      </c>
      <c r="BP49" s="29">
        <v>2400</v>
      </c>
      <c r="BQ49" s="27">
        <v>35.65</v>
      </c>
      <c r="BR49" s="21">
        <v>67.84</v>
      </c>
      <c r="BS49" s="21">
        <v>248.64</v>
      </c>
      <c r="BT49" s="13">
        <v>24.55</v>
      </c>
      <c r="BV49" s="29">
        <v>2400</v>
      </c>
      <c r="BW49" s="27">
        <v>20.8</v>
      </c>
      <c r="BX49" s="21">
        <v>43.69</v>
      </c>
      <c r="BY49" s="21">
        <v>196.53</v>
      </c>
      <c r="BZ49" s="13">
        <v>2.2400000000000002</v>
      </c>
      <c r="CB49" s="29">
        <v>2400</v>
      </c>
      <c r="CC49" s="27">
        <v>37.090000000000003</v>
      </c>
      <c r="CD49" s="21">
        <v>72.61</v>
      </c>
      <c r="CE49" s="21">
        <v>279.76</v>
      </c>
      <c r="CF49" s="13">
        <v>25.48</v>
      </c>
      <c r="CH49" s="29">
        <v>2400</v>
      </c>
      <c r="CI49" s="27">
        <v>57.04</v>
      </c>
      <c r="CJ49" s="21">
        <v>109.97</v>
      </c>
      <c r="CK49" s="21">
        <v>342.04</v>
      </c>
      <c r="CL49" s="13">
        <v>33.97</v>
      </c>
      <c r="CN49" s="29">
        <v>2400</v>
      </c>
      <c r="CO49" s="27">
        <v>58.9</v>
      </c>
      <c r="CP49" s="21">
        <v>114.68</v>
      </c>
      <c r="CQ49" s="21">
        <v>355.59</v>
      </c>
      <c r="CR49" s="13">
        <v>51.9</v>
      </c>
      <c r="CT49" s="29">
        <v>2400</v>
      </c>
      <c r="CU49" s="27">
        <v>81.849999999999994</v>
      </c>
      <c r="CV49" s="21">
        <v>159</v>
      </c>
      <c r="CW49" s="21">
        <v>404.39</v>
      </c>
      <c r="CX49" s="13">
        <v>60.51</v>
      </c>
      <c r="CZ49" s="29">
        <v>2400</v>
      </c>
      <c r="DA49" s="27">
        <v>230.79</v>
      </c>
      <c r="DB49" s="21">
        <v>385.62</v>
      </c>
      <c r="DC49" s="21">
        <v>596.91</v>
      </c>
      <c r="DD49" s="13">
        <v>57.68</v>
      </c>
    </row>
    <row r="50" spans="2:108" x14ac:dyDescent="0.3">
      <c r="B50" s="29">
        <v>2450</v>
      </c>
      <c r="C50" s="27">
        <v>61.46</v>
      </c>
      <c r="D50" s="21">
        <v>118.86</v>
      </c>
      <c r="E50" s="21">
        <v>321.58</v>
      </c>
      <c r="F50" s="13">
        <v>52.16</v>
      </c>
      <c r="H50" s="29">
        <v>2450</v>
      </c>
      <c r="I50" s="27">
        <v>53.67</v>
      </c>
      <c r="J50" s="21">
        <v>96.42</v>
      </c>
      <c r="K50" s="21">
        <v>275.32</v>
      </c>
      <c r="L50" s="13">
        <v>40.25</v>
      </c>
      <c r="N50" s="29">
        <v>2450</v>
      </c>
      <c r="O50" s="27">
        <v>36.590000000000003</v>
      </c>
      <c r="P50" s="21">
        <v>72.47</v>
      </c>
      <c r="Q50" s="21">
        <v>259.33999999999997</v>
      </c>
      <c r="R50" s="13">
        <v>27.64</v>
      </c>
      <c r="T50" s="29">
        <v>2450</v>
      </c>
      <c r="U50" s="27">
        <v>38.79</v>
      </c>
      <c r="V50" s="21">
        <v>76.400000000000006</v>
      </c>
      <c r="W50" s="21">
        <v>276.41000000000003</v>
      </c>
      <c r="X50" s="13">
        <v>29.5</v>
      </c>
      <c r="Z50" s="29">
        <v>2450</v>
      </c>
      <c r="AA50" s="27">
        <v>36.82</v>
      </c>
      <c r="AB50" s="21">
        <v>73.19</v>
      </c>
      <c r="AC50" s="21">
        <v>266.02</v>
      </c>
      <c r="AD50" s="13">
        <v>33.83</v>
      </c>
      <c r="AF50" s="29">
        <v>2450</v>
      </c>
      <c r="AG50" s="27">
        <v>21.22</v>
      </c>
      <c r="AH50" s="21">
        <v>44.92</v>
      </c>
      <c r="AI50" s="21">
        <v>201.89</v>
      </c>
      <c r="AJ50" s="13">
        <v>13.11</v>
      </c>
      <c r="AL50" s="29">
        <v>2450</v>
      </c>
      <c r="AM50" s="27">
        <v>25.9</v>
      </c>
      <c r="AN50" s="21">
        <v>47.01</v>
      </c>
      <c r="AO50" s="21">
        <v>45.95</v>
      </c>
      <c r="AP50" s="13">
        <v>3.22</v>
      </c>
      <c r="AR50" s="29">
        <v>2450</v>
      </c>
      <c r="AS50" s="27">
        <v>98.61</v>
      </c>
      <c r="AT50" s="21">
        <v>167.09</v>
      </c>
      <c r="AU50" s="21">
        <v>325.35000000000002</v>
      </c>
      <c r="AV50" s="13">
        <v>34.61</v>
      </c>
      <c r="AX50" s="29">
        <v>2450</v>
      </c>
      <c r="AY50" s="27">
        <v>35.659999999999997</v>
      </c>
      <c r="AZ50" s="21">
        <v>68.7</v>
      </c>
      <c r="BA50" s="21">
        <v>195.42</v>
      </c>
      <c r="BB50" s="13">
        <v>20.13</v>
      </c>
      <c r="BD50" s="29">
        <v>2450</v>
      </c>
      <c r="BE50" s="27">
        <v>20.79</v>
      </c>
      <c r="BF50" s="21">
        <v>44.73</v>
      </c>
      <c r="BG50" s="21">
        <v>158.38</v>
      </c>
      <c r="BH50" s="13">
        <v>6.15</v>
      </c>
      <c r="BJ50" s="29">
        <v>2450</v>
      </c>
      <c r="BK50" s="27">
        <v>20.84</v>
      </c>
      <c r="BL50" s="21">
        <v>45.08</v>
      </c>
      <c r="BM50" s="21">
        <v>205.35</v>
      </c>
      <c r="BN50" s="13">
        <v>10.25</v>
      </c>
      <c r="BP50" s="29">
        <v>2450</v>
      </c>
      <c r="BQ50" s="27">
        <v>35.76</v>
      </c>
      <c r="BR50" s="21">
        <v>69.63</v>
      </c>
      <c r="BS50" s="21">
        <v>249.38</v>
      </c>
      <c r="BT50" s="13">
        <v>24.66</v>
      </c>
      <c r="BV50" s="29">
        <v>2450</v>
      </c>
      <c r="BW50" s="27">
        <v>20.81</v>
      </c>
      <c r="BX50" s="21">
        <v>44.73</v>
      </c>
      <c r="BY50" s="21">
        <v>196.96</v>
      </c>
      <c r="BZ50" s="13">
        <v>1.71</v>
      </c>
      <c r="CB50" s="29">
        <v>2450</v>
      </c>
      <c r="CC50" s="27">
        <v>37.130000000000003</v>
      </c>
      <c r="CD50" s="21">
        <v>74.47</v>
      </c>
      <c r="CE50" s="21">
        <v>280.52</v>
      </c>
      <c r="CF50" s="13">
        <v>25.65</v>
      </c>
      <c r="CH50" s="29">
        <v>2450</v>
      </c>
      <c r="CI50" s="27">
        <v>57.08</v>
      </c>
      <c r="CJ50" s="21">
        <v>112.82</v>
      </c>
      <c r="CK50" s="21">
        <v>343.21</v>
      </c>
      <c r="CL50" s="13">
        <v>34.119999999999997</v>
      </c>
      <c r="CN50" s="29">
        <v>2450</v>
      </c>
      <c r="CO50" s="27">
        <v>58.96</v>
      </c>
      <c r="CP50" s="21">
        <v>117.63</v>
      </c>
      <c r="CQ50" s="21">
        <v>356.81</v>
      </c>
      <c r="CR50" s="13">
        <v>51.71</v>
      </c>
      <c r="CT50" s="29">
        <v>2450</v>
      </c>
      <c r="CU50" s="27">
        <v>81.900000000000006</v>
      </c>
      <c r="CV50" s="21">
        <v>163.09</v>
      </c>
      <c r="CW50" s="21">
        <v>406.08</v>
      </c>
      <c r="CX50" s="13">
        <v>60.27</v>
      </c>
      <c r="CZ50" s="29">
        <v>2450</v>
      </c>
      <c r="DA50" s="27">
        <v>231.57</v>
      </c>
      <c r="DB50" s="21">
        <v>397.18</v>
      </c>
      <c r="DC50" s="21">
        <v>601.67999999999995</v>
      </c>
      <c r="DD50" s="13">
        <v>57.97</v>
      </c>
    </row>
    <row r="51" spans="2:108" x14ac:dyDescent="0.3">
      <c r="B51" s="29">
        <v>2500</v>
      </c>
      <c r="C51" s="27">
        <v>61.55</v>
      </c>
      <c r="D51" s="21">
        <v>121.94</v>
      </c>
      <c r="E51" s="21">
        <v>322.83</v>
      </c>
      <c r="F51" s="13">
        <v>51.9</v>
      </c>
      <c r="H51" s="29">
        <v>2500</v>
      </c>
      <c r="I51" s="27">
        <v>53.9</v>
      </c>
      <c r="J51" s="21">
        <v>99.11</v>
      </c>
      <c r="K51" s="21">
        <v>276.39999999999998</v>
      </c>
      <c r="L51" s="13">
        <v>40.11</v>
      </c>
      <c r="N51" s="29">
        <v>2500</v>
      </c>
      <c r="O51" s="27">
        <v>36.64</v>
      </c>
      <c r="P51" s="21">
        <v>74.3</v>
      </c>
      <c r="Q51" s="21">
        <v>260.08</v>
      </c>
      <c r="R51" s="13">
        <v>27.71</v>
      </c>
      <c r="T51" s="29">
        <v>2500</v>
      </c>
      <c r="U51" s="27">
        <v>38.89</v>
      </c>
      <c r="V51" s="21">
        <v>78.34</v>
      </c>
      <c r="W51" s="21">
        <v>277.2</v>
      </c>
      <c r="X51" s="13">
        <v>29.57</v>
      </c>
      <c r="Z51" s="29">
        <v>2500</v>
      </c>
      <c r="AA51" s="27">
        <v>36.869999999999997</v>
      </c>
      <c r="AB51" s="21">
        <v>75.03</v>
      </c>
      <c r="AC51" s="21">
        <v>266.77</v>
      </c>
      <c r="AD51" s="13">
        <v>33.79</v>
      </c>
      <c r="AF51" s="29">
        <v>2500</v>
      </c>
      <c r="AG51" s="27">
        <v>21.25</v>
      </c>
      <c r="AH51" s="21">
        <v>45.98</v>
      </c>
      <c r="AI51" s="21">
        <v>202.32</v>
      </c>
      <c r="AJ51" s="13">
        <v>12.36</v>
      </c>
      <c r="AL51" s="29">
        <v>2500</v>
      </c>
      <c r="AM51" s="27">
        <v>25.97</v>
      </c>
      <c r="AN51" s="21">
        <v>48.3</v>
      </c>
      <c r="AO51" s="21">
        <v>46.47</v>
      </c>
      <c r="AP51" s="13">
        <v>3.27</v>
      </c>
      <c r="AR51" s="29">
        <v>2500</v>
      </c>
      <c r="AS51" s="27">
        <v>98.94</v>
      </c>
      <c r="AT51" s="21">
        <v>172.02</v>
      </c>
      <c r="AU51" s="21">
        <v>327.33999999999997</v>
      </c>
      <c r="AV51" s="13">
        <v>34.700000000000003</v>
      </c>
      <c r="AX51" s="29">
        <v>2500</v>
      </c>
      <c r="AY51" s="27">
        <v>35.81</v>
      </c>
      <c r="AZ51" s="21">
        <v>70.489999999999995</v>
      </c>
      <c r="BA51" s="21">
        <v>196.14</v>
      </c>
      <c r="BB51" s="13">
        <v>20.2</v>
      </c>
      <c r="BD51" s="29">
        <v>2500</v>
      </c>
      <c r="BE51" s="27">
        <v>20.79</v>
      </c>
      <c r="BF51" s="21">
        <v>45.77</v>
      </c>
      <c r="BG51" s="21">
        <v>158.80000000000001</v>
      </c>
      <c r="BH51" s="13">
        <v>6.41</v>
      </c>
      <c r="BJ51" s="29">
        <v>2500</v>
      </c>
      <c r="BK51" s="27">
        <v>20.85</v>
      </c>
      <c r="BL51" s="21">
        <v>46.13</v>
      </c>
      <c r="BM51" s="21">
        <v>205.77</v>
      </c>
      <c r="BN51" s="13">
        <v>10.54</v>
      </c>
      <c r="BP51" s="29">
        <v>2500</v>
      </c>
      <c r="BQ51" s="27">
        <v>35.869999999999997</v>
      </c>
      <c r="BR51" s="21">
        <v>71.42</v>
      </c>
      <c r="BS51" s="21">
        <v>250.1</v>
      </c>
      <c r="BT51" s="13">
        <v>24.77</v>
      </c>
      <c r="BV51" s="29">
        <v>2500</v>
      </c>
      <c r="BW51" s="27">
        <v>20.82</v>
      </c>
      <c r="BX51" s="21">
        <v>45.77</v>
      </c>
      <c r="BY51" s="21">
        <v>197.38</v>
      </c>
      <c r="BZ51" s="13">
        <v>1.2</v>
      </c>
      <c r="CB51" s="29">
        <v>2500</v>
      </c>
      <c r="CC51" s="27">
        <v>37.17</v>
      </c>
      <c r="CD51" s="21">
        <v>76.33</v>
      </c>
      <c r="CE51" s="21">
        <v>281.27</v>
      </c>
      <c r="CF51" s="13">
        <v>25.82</v>
      </c>
      <c r="CH51" s="29">
        <v>2500</v>
      </c>
      <c r="CI51" s="27">
        <v>57.12</v>
      </c>
      <c r="CJ51" s="21">
        <v>115.67</v>
      </c>
      <c r="CK51" s="21">
        <v>344.37</v>
      </c>
      <c r="CL51" s="13">
        <v>34.26</v>
      </c>
      <c r="CN51" s="29">
        <v>2500</v>
      </c>
      <c r="CO51" s="27">
        <v>59.02</v>
      </c>
      <c r="CP51" s="21">
        <v>120.58</v>
      </c>
      <c r="CQ51" s="21">
        <v>358</v>
      </c>
      <c r="CR51" s="13">
        <v>51.54</v>
      </c>
      <c r="CT51" s="29">
        <v>2500</v>
      </c>
      <c r="CU51" s="27">
        <v>81.94</v>
      </c>
      <c r="CV51" s="21">
        <v>167.19</v>
      </c>
      <c r="CW51" s="21">
        <v>407.73</v>
      </c>
      <c r="CX51" s="13">
        <v>60.04</v>
      </c>
      <c r="CZ51" s="29">
        <v>2500</v>
      </c>
      <c r="DA51" s="27">
        <v>232.29</v>
      </c>
      <c r="DB51" s="21">
        <v>408.78</v>
      </c>
      <c r="DC51" s="21">
        <v>606.37</v>
      </c>
      <c r="DD51" s="13">
        <v>58.26</v>
      </c>
    </row>
    <row r="52" spans="2:108" x14ac:dyDescent="0.3">
      <c r="B52" s="29">
        <v>2550</v>
      </c>
      <c r="C52" s="27">
        <v>61.62</v>
      </c>
      <c r="D52" s="21">
        <v>125.02</v>
      </c>
      <c r="E52" s="21">
        <v>324.05</v>
      </c>
      <c r="F52" s="13">
        <v>51.64</v>
      </c>
      <c r="H52" s="29">
        <v>2550</v>
      </c>
      <c r="I52" s="27">
        <v>54.12</v>
      </c>
      <c r="J52" s="21">
        <v>101.81</v>
      </c>
      <c r="K52" s="21">
        <v>277.47000000000003</v>
      </c>
      <c r="L52" s="13">
        <v>39.979999999999997</v>
      </c>
      <c r="N52" s="29">
        <v>2550</v>
      </c>
      <c r="O52" s="27">
        <v>36.69</v>
      </c>
      <c r="P52" s="21">
        <v>76.13</v>
      </c>
      <c r="Q52" s="21">
        <v>260.81</v>
      </c>
      <c r="R52" s="13">
        <v>27.78</v>
      </c>
      <c r="T52" s="29">
        <v>2550</v>
      </c>
      <c r="U52" s="27">
        <v>38.99</v>
      </c>
      <c r="V52" s="21">
        <v>80.290000000000006</v>
      </c>
      <c r="W52" s="21">
        <v>277.97000000000003</v>
      </c>
      <c r="X52" s="13">
        <v>29.65</v>
      </c>
      <c r="Z52" s="29">
        <v>2550</v>
      </c>
      <c r="AA52" s="27">
        <v>36.909999999999997</v>
      </c>
      <c r="AB52" s="21">
        <v>76.88</v>
      </c>
      <c r="AC52" s="21">
        <v>267.5</v>
      </c>
      <c r="AD52" s="13">
        <v>33.76</v>
      </c>
      <c r="AF52" s="29">
        <v>2550</v>
      </c>
      <c r="AG52" s="27">
        <v>21.29</v>
      </c>
      <c r="AH52" s="21">
        <v>47.04</v>
      </c>
      <c r="AI52" s="21">
        <v>202.74</v>
      </c>
      <c r="AJ52" s="13">
        <v>11.64</v>
      </c>
      <c r="AL52" s="29">
        <v>2550</v>
      </c>
      <c r="AM52" s="27">
        <v>26.03</v>
      </c>
      <c r="AN52" s="21">
        <v>49.6</v>
      </c>
      <c r="AO52" s="21">
        <v>46.98</v>
      </c>
      <c r="AP52" s="13">
        <v>3.31</v>
      </c>
      <c r="AR52" s="29">
        <v>2550</v>
      </c>
      <c r="AS52" s="27">
        <v>99.25</v>
      </c>
      <c r="AT52" s="21">
        <v>176.98</v>
      </c>
      <c r="AU52" s="21">
        <v>329.31</v>
      </c>
      <c r="AV52" s="13">
        <v>34.79</v>
      </c>
      <c r="AX52" s="29">
        <v>2550</v>
      </c>
      <c r="AY52" s="27">
        <v>35.950000000000003</v>
      </c>
      <c r="AZ52" s="21">
        <v>72.28</v>
      </c>
      <c r="BA52" s="21">
        <v>196.85</v>
      </c>
      <c r="BB52" s="13">
        <v>20.27</v>
      </c>
      <c r="BD52" s="29">
        <v>2550</v>
      </c>
      <c r="BE52" s="27">
        <v>20.79</v>
      </c>
      <c r="BF52" s="21">
        <v>46.8</v>
      </c>
      <c r="BG52" s="21">
        <v>159.21</v>
      </c>
      <c r="BH52" s="13">
        <v>6.66</v>
      </c>
      <c r="BJ52" s="29">
        <v>2550</v>
      </c>
      <c r="BK52" s="27">
        <v>20.86</v>
      </c>
      <c r="BL52" s="21">
        <v>47.17</v>
      </c>
      <c r="BM52" s="21">
        <v>206.19</v>
      </c>
      <c r="BN52" s="13">
        <v>10.82</v>
      </c>
      <c r="BP52" s="29">
        <v>2550</v>
      </c>
      <c r="BQ52" s="27">
        <v>35.97</v>
      </c>
      <c r="BR52" s="21">
        <v>73.209999999999994</v>
      </c>
      <c r="BS52" s="21">
        <v>250.81</v>
      </c>
      <c r="BT52" s="13">
        <v>24.88</v>
      </c>
      <c r="BV52" s="29">
        <v>2550</v>
      </c>
      <c r="BW52" s="27">
        <v>20.83</v>
      </c>
      <c r="BX52" s="21">
        <v>46.81</v>
      </c>
      <c r="BY52" s="21">
        <v>197.79</v>
      </c>
      <c r="BZ52" s="13">
        <v>0.71</v>
      </c>
      <c r="CB52" s="29">
        <v>2550</v>
      </c>
      <c r="CC52" s="27">
        <v>37.21</v>
      </c>
      <c r="CD52" s="21">
        <v>78.19</v>
      </c>
      <c r="CE52" s="21">
        <v>282.01</v>
      </c>
      <c r="CF52" s="13">
        <v>25.97</v>
      </c>
      <c r="CH52" s="29">
        <v>2550</v>
      </c>
      <c r="CI52" s="27">
        <v>57.15</v>
      </c>
      <c r="CJ52" s="21">
        <v>118.53</v>
      </c>
      <c r="CK52" s="21">
        <v>345.5</v>
      </c>
      <c r="CL52" s="13">
        <v>34.4</v>
      </c>
      <c r="CN52" s="29">
        <v>2550</v>
      </c>
      <c r="CO52" s="27">
        <v>59.07</v>
      </c>
      <c r="CP52" s="21">
        <v>123.53</v>
      </c>
      <c r="CQ52" s="21">
        <v>359.17</v>
      </c>
      <c r="CR52" s="13">
        <v>51.38</v>
      </c>
      <c r="CT52" s="29">
        <v>2550</v>
      </c>
      <c r="CU52" s="27">
        <v>81.97</v>
      </c>
      <c r="CV52" s="21">
        <v>171.29</v>
      </c>
      <c r="CW52" s="21">
        <v>409.36</v>
      </c>
      <c r="CX52" s="13">
        <v>59.83</v>
      </c>
      <c r="CZ52" s="29">
        <v>2550</v>
      </c>
      <c r="DA52" s="27">
        <v>232.96</v>
      </c>
      <c r="DB52" s="21">
        <v>420.41</v>
      </c>
      <c r="DC52" s="21">
        <v>610.97</v>
      </c>
      <c r="DD52" s="13">
        <v>58.56</v>
      </c>
    </row>
    <row r="53" spans="2:108" x14ac:dyDescent="0.3">
      <c r="B53" s="29">
        <v>2600</v>
      </c>
      <c r="C53" s="27">
        <v>61.7</v>
      </c>
      <c r="D53" s="21">
        <v>128.1</v>
      </c>
      <c r="E53" s="21">
        <v>325.24</v>
      </c>
      <c r="F53" s="13">
        <v>51.4</v>
      </c>
      <c r="H53" s="29">
        <v>2600</v>
      </c>
      <c r="I53" s="27">
        <v>54.34</v>
      </c>
      <c r="J53" s="21">
        <v>104.52</v>
      </c>
      <c r="K53" s="21">
        <v>278.52999999999997</v>
      </c>
      <c r="L53" s="13">
        <v>39.85</v>
      </c>
      <c r="N53" s="29">
        <v>2600</v>
      </c>
      <c r="O53" s="27">
        <v>36.74</v>
      </c>
      <c r="P53" s="21">
        <v>77.97</v>
      </c>
      <c r="Q53" s="21">
        <v>261.52</v>
      </c>
      <c r="R53" s="13">
        <v>27.85</v>
      </c>
      <c r="T53" s="29">
        <v>2600</v>
      </c>
      <c r="U53" s="27">
        <v>39.090000000000003</v>
      </c>
      <c r="V53" s="21">
        <v>82.24</v>
      </c>
      <c r="W53" s="21">
        <v>278.73</v>
      </c>
      <c r="X53" s="13">
        <v>29.72</v>
      </c>
      <c r="Z53" s="29">
        <v>2600</v>
      </c>
      <c r="AA53" s="27">
        <v>36.950000000000003</v>
      </c>
      <c r="AB53" s="21">
        <v>78.72</v>
      </c>
      <c r="AC53" s="21">
        <v>268.22000000000003</v>
      </c>
      <c r="AD53" s="13">
        <v>33.729999999999997</v>
      </c>
      <c r="AF53" s="29">
        <v>2600</v>
      </c>
      <c r="AG53" s="27">
        <v>21.32</v>
      </c>
      <c r="AH53" s="21">
        <v>48.11</v>
      </c>
      <c r="AI53" s="21">
        <v>203.15</v>
      </c>
      <c r="AJ53" s="13">
        <v>10.95</v>
      </c>
      <c r="AL53" s="29">
        <v>2600</v>
      </c>
      <c r="AM53" s="27">
        <v>26.1</v>
      </c>
      <c r="AN53" s="21">
        <v>50.91</v>
      </c>
      <c r="AO53" s="21">
        <v>47.49</v>
      </c>
      <c r="AP53" s="13">
        <v>3.36</v>
      </c>
      <c r="AR53" s="29">
        <v>2600</v>
      </c>
      <c r="AS53" s="27">
        <v>99.54</v>
      </c>
      <c r="AT53" s="21">
        <v>181.95</v>
      </c>
      <c r="AU53" s="21">
        <v>331.24</v>
      </c>
      <c r="AV53" s="13">
        <v>34.89</v>
      </c>
      <c r="AX53" s="29">
        <v>2600</v>
      </c>
      <c r="AY53" s="27">
        <v>36.090000000000003</v>
      </c>
      <c r="AZ53" s="21">
        <v>74.08</v>
      </c>
      <c r="BA53" s="21">
        <v>197.55</v>
      </c>
      <c r="BB53" s="13">
        <v>20.329999999999998</v>
      </c>
      <c r="BD53" s="29">
        <v>2600</v>
      </c>
      <c r="BE53" s="27">
        <v>20.79</v>
      </c>
      <c r="BF53" s="21">
        <v>47.84</v>
      </c>
      <c r="BG53" s="21">
        <v>159.61000000000001</v>
      </c>
      <c r="BH53" s="13">
        <v>6.9</v>
      </c>
      <c r="BJ53" s="29">
        <v>2600</v>
      </c>
      <c r="BK53" s="27">
        <v>20.86</v>
      </c>
      <c r="BL53" s="21">
        <v>48.21</v>
      </c>
      <c r="BM53" s="21">
        <v>206.59</v>
      </c>
      <c r="BN53" s="13">
        <v>11.09</v>
      </c>
      <c r="BP53" s="29">
        <v>2600</v>
      </c>
      <c r="BQ53" s="27">
        <v>36.07</v>
      </c>
      <c r="BR53" s="21">
        <v>75.010000000000005</v>
      </c>
      <c r="BS53" s="21">
        <v>251.51</v>
      </c>
      <c r="BT53" s="13">
        <v>24.98</v>
      </c>
      <c r="BV53" s="29">
        <v>2600</v>
      </c>
      <c r="BW53" s="27">
        <v>20.84</v>
      </c>
      <c r="BX53" s="21">
        <v>47.85</v>
      </c>
      <c r="BY53" s="21">
        <v>198.2</v>
      </c>
      <c r="BZ53" s="13">
        <v>0.24</v>
      </c>
      <c r="CB53" s="29">
        <v>2600</v>
      </c>
      <c r="CC53" s="27">
        <v>37.24</v>
      </c>
      <c r="CD53" s="21">
        <v>80.05</v>
      </c>
      <c r="CE53" s="21">
        <v>282.73</v>
      </c>
      <c r="CF53" s="13">
        <v>26.13</v>
      </c>
      <c r="CH53" s="29">
        <v>2600</v>
      </c>
      <c r="CI53" s="27">
        <v>57.18</v>
      </c>
      <c r="CJ53" s="21">
        <v>121.39</v>
      </c>
      <c r="CK53" s="21">
        <v>346.61</v>
      </c>
      <c r="CL53" s="13">
        <v>34.54</v>
      </c>
      <c r="CN53" s="29">
        <v>2600</v>
      </c>
      <c r="CO53" s="27">
        <v>59.12</v>
      </c>
      <c r="CP53" s="21">
        <v>126.49</v>
      </c>
      <c r="CQ53" s="21">
        <v>360.31</v>
      </c>
      <c r="CR53" s="13">
        <v>51.22</v>
      </c>
      <c r="CT53" s="29">
        <v>2600</v>
      </c>
      <c r="CU53" s="27">
        <v>82</v>
      </c>
      <c r="CV53" s="21">
        <v>175.39</v>
      </c>
      <c r="CW53" s="21">
        <v>410.95</v>
      </c>
      <c r="CX53" s="13">
        <v>59.62</v>
      </c>
      <c r="CZ53" s="29">
        <v>2600</v>
      </c>
      <c r="DA53" s="27">
        <v>233.58</v>
      </c>
      <c r="DB53" s="21">
        <v>432.07</v>
      </c>
      <c r="DC53" s="21">
        <v>615.5</v>
      </c>
      <c r="DD53" s="13">
        <v>58.85</v>
      </c>
    </row>
    <row r="54" spans="2:108" x14ac:dyDescent="0.3">
      <c r="B54" s="29">
        <v>2650</v>
      </c>
      <c r="C54" s="27">
        <v>61.77</v>
      </c>
      <c r="D54" s="21">
        <v>131.19</v>
      </c>
      <c r="E54" s="21">
        <v>326.42</v>
      </c>
      <c r="F54" s="13">
        <v>51.17</v>
      </c>
      <c r="H54" s="29">
        <v>2650</v>
      </c>
      <c r="I54" s="27">
        <v>54.54</v>
      </c>
      <c r="J54" s="21">
        <v>107.24</v>
      </c>
      <c r="K54" s="21">
        <v>279.56</v>
      </c>
      <c r="L54" s="13">
        <v>39.729999999999997</v>
      </c>
      <c r="N54" s="29">
        <v>2650</v>
      </c>
      <c r="O54" s="27">
        <v>36.78</v>
      </c>
      <c r="P54" s="21">
        <v>79.81</v>
      </c>
      <c r="Q54" s="21">
        <v>262.22000000000003</v>
      </c>
      <c r="R54" s="13">
        <v>27.92</v>
      </c>
      <c r="T54" s="29">
        <v>2650</v>
      </c>
      <c r="U54" s="27">
        <v>39.19</v>
      </c>
      <c r="V54" s="21">
        <v>84.2</v>
      </c>
      <c r="W54" s="21">
        <v>279.47000000000003</v>
      </c>
      <c r="X54" s="13">
        <v>29.79</v>
      </c>
      <c r="Z54" s="29">
        <v>2650</v>
      </c>
      <c r="AA54" s="27">
        <v>36.99</v>
      </c>
      <c r="AB54" s="21">
        <v>80.569999999999993</v>
      </c>
      <c r="AC54" s="21">
        <v>268.92</v>
      </c>
      <c r="AD54" s="13">
        <v>33.71</v>
      </c>
      <c r="AF54" s="29">
        <v>2650</v>
      </c>
      <c r="AG54" s="27">
        <v>21.36</v>
      </c>
      <c r="AH54" s="21">
        <v>49.17</v>
      </c>
      <c r="AI54" s="21">
        <v>203.56</v>
      </c>
      <c r="AJ54" s="13">
        <v>10.28</v>
      </c>
      <c r="AL54" s="29">
        <v>2650</v>
      </c>
      <c r="AM54" s="27">
        <v>26.16</v>
      </c>
      <c r="AN54" s="21">
        <v>52.21</v>
      </c>
      <c r="AO54" s="21">
        <v>47.99</v>
      </c>
      <c r="AP54" s="13">
        <v>3.4</v>
      </c>
      <c r="AR54" s="29">
        <v>2650</v>
      </c>
      <c r="AS54" s="27">
        <v>99.82</v>
      </c>
      <c r="AT54" s="21">
        <v>186.93</v>
      </c>
      <c r="AU54" s="21">
        <v>333.14</v>
      </c>
      <c r="AV54" s="13">
        <v>34.979999999999997</v>
      </c>
      <c r="AX54" s="29">
        <v>2650</v>
      </c>
      <c r="AY54" s="27">
        <v>36.229999999999997</v>
      </c>
      <c r="AZ54" s="21">
        <v>75.89</v>
      </c>
      <c r="BA54" s="21">
        <v>198.24</v>
      </c>
      <c r="BB54" s="13">
        <v>20.399999999999999</v>
      </c>
      <c r="BD54" s="29">
        <v>2650</v>
      </c>
      <c r="BE54" s="27">
        <v>20.79</v>
      </c>
      <c r="BF54" s="21">
        <v>48.88</v>
      </c>
      <c r="BG54" s="21">
        <v>160.01</v>
      </c>
      <c r="BH54" s="13">
        <v>7.13</v>
      </c>
      <c r="BJ54" s="29">
        <v>2650</v>
      </c>
      <c r="BK54" s="27">
        <v>20.87</v>
      </c>
      <c r="BL54" s="21">
        <v>49.25</v>
      </c>
      <c r="BM54" s="21">
        <v>206.99</v>
      </c>
      <c r="BN54" s="13">
        <v>11.35</v>
      </c>
      <c r="BP54" s="29">
        <v>2650</v>
      </c>
      <c r="BQ54" s="27">
        <v>36.17</v>
      </c>
      <c r="BR54" s="21">
        <v>76.819999999999993</v>
      </c>
      <c r="BS54" s="21">
        <v>252.2</v>
      </c>
      <c r="BT54" s="13">
        <v>25.08</v>
      </c>
      <c r="BV54" s="29">
        <v>2650</v>
      </c>
      <c r="BW54" s="27">
        <v>20.85</v>
      </c>
      <c r="BX54" s="21">
        <v>48.89</v>
      </c>
      <c r="BY54" s="21">
        <v>198.6</v>
      </c>
      <c r="BZ54" s="13">
        <v>0.22</v>
      </c>
      <c r="CB54" s="29">
        <v>2650</v>
      </c>
      <c r="CC54" s="27">
        <v>37.270000000000003</v>
      </c>
      <c r="CD54" s="21">
        <v>81.91</v>
      </c>
      <c r="CE54" s="21">
        <v>283.44</v>
      </c>
      <c r="CF54" s="13">
        <v>26.28</v>
      </c>
      <c r="CH54" s="29">
        <v>2650</v>
      </c>
      <c r="CI54" s="27">
        <v>57.21</v>
      </c>
      <c r="CJ54" s="21">
        <v>124.25</v>
      </c>
      <c r="CK54" s="21">
        <v>347.7</v>
      </c>
      <c r="CL54" s="13">
        <v>34.68</v>
      </c>
      <c r="CN54" s="29">
        <v>2650</v>
      </c>
      <c r="CO54" s="27">
        <v>59.17</v>
      </c>
      <c r="CP54" s="21">
        <v>129.44999999999999</v>
      </c>
      <c r="CQ54" s="21">
        <v>361.44</v>
      </c>
      <c r="CR54" s="13">
        <v>51.07</v>
      </c>
      <c r="CT54" s="29">
        <v>2650</v>
      </c>
      <c r="CU54" s="27">
        <v>82.03</v>
      </c>
      <c r="CV54" s="21">
        <v>179.49</v>
      </c>
      <c r="CW54" s="21">
        <v>412.51</v>
      </c>
      <c r="CX54" s="13">
        <v>59.43</v>
      </c>
      <c r="CZ54" s="29">
        <v>2650</v>
      </c>
      <c r="DA54" s="27">
        <v>234.16</v>
      </c>
      <c r="DB54" s="21">
        <v>443.77</v>
      </c>
      <c r="DC54" s="21">
        <v>619.96</v>
      </c>
      <c r="DD54" s="13">
        <v>59.14</v>
      </c>
    </row>
    <row r="55" spans="2:108" x14ac:dyDescent="0.3">
      <c r="B55" s="29">
        <v>2700</v>
      </c>
      <c r="C55" s="27">
        <v>61.84</v>
      </c>
      <c r="D55" s="21">
        <v>134.28</v>
      </c>
      <c r="E55" s="21">
        <v>327.57</v>
      </c>
      <c r="F55" s="13">
        <v>50.95</v>
      </c>
      <c r="H55" s="29">
        <v>2700</v>
      </c>
      <c r="I55" s="27">
        <v>54.74</v>
      </c>
      <c r="J55" s="21">
        <v>109.97</v>
      </c>
      <c r="K55" s="21">
        <v>280.58</v>
      </c>
      <c r="L55" s="13">
        <v>39.619999999999997</v>
      </c>
      <c r="N55" s="29">
        <v>2700</v>
      </c>
      <c r="O55" s="27">
        <v>36.82</v>
      </c>
      <c r="P55" s="21">
        <v>81.650000000000006</v>
      </c>
      <c r="Q55" s="21">
        <v>262.91000000000003</v>
      </c>
      <c r="R55" s="13">
        <v>27.98</v>
      </c>
      <c r="T55" s="29">
        <v>2700</v>
      </c>
      <c r="U55" s="27">
        <v>39.29</v>
      </c>
      <c r="V55" s="21">
        <v>86.16</v>
      </c>
      <c r="W55" s="21">
        <v>280.2</v>
      </c>
      <c r="X55" s="13">
        <v>29.86</v>
      </c>
      <c r="Z55" s="29">
        <v>2700</v>
      </c>
      <c r="AA55" s="27">
        <v>37.020000000000003</v>
      </c>
      <c r="AB55" s="21">
        <v>82.42</v>
      </c>
      <c r="AC55" s="21">
        <v>269.61</v>
      </c>
      <c r="AD55" s="13">
        <v>33.68</v>
      </c>
      <c r="AF55" s="29">
        <v>2700</v>
      </c>
      <c r="AG55" s="27">
        <v>21.39</v>
      </c>
      <c r="AH55" s="21">
        <v>50.24</v>
      </c>
      <c r="AI55" s="21">
        <v>203.96</v>
      </c>
      <c r="AJ55" s="13">
        <v>9.6300000000000008</v>
      </c>
      <c r="AL55" s="29">
        <v>2700</v>
      </c>
      <c r="AM55" s="27">
        <v>26.23</v>
      </c>
      <c r="AN55" s="21">
        <v>53.52</v>
      </c>
      <c r="AO55" s="21">
        <v>48.48</v>
      </c>
      <c r="AP55" s="13">
        <v>3.45</v>
      </c>
      <c r="AR55" s="29">
        <v>2700</v>
      </c>
      <c r="AS55" s="27">
        <v>100.08</v>
      </c>
      <c r="AT55" s="21">
        <v>191.93</v>
      </c>
      <c r="AU55" s="21">
        <v>335</v>
      </c>
      <c r="AV55" s="13">
        <v>35.08</v>
      </c>
      <c r="AX55" s="29">
        <v>2700</v>
      </c>
      <c r="AY55" s="27">
        <v>36.36</v>
      </c>
      <c r="AZ55" s="21">
        <v>77.709999999999994</v>
      </c>
      <c r="BA55" s="21">
        <v>198.92</v>
      </c>
      <c r="BB55" s="13">
        <v>20.46</v>
      </c>
      <c r="BD55" s="29">
        <v>2700</v>
      </c>
      <c r="BE55" s="27">
        <v>20.79</v>
      </c>
      <c r="BF55" s="21">
        <v>49.92</v>
      </c>
      <c r="BG55" s="21">
        <v>160.4</v>
      </c>
      <c r="BH55" s="13">
        <v>7.36</v>
      </c>
      <c r="BJ55" s="29">
        <v>2700</v>
      </c>
      <c r="BK55" s="27">
        <v>20.88</v>
      </c>
      <c r="BL55" s="21">
        <v>50.3</v>
      </c>
      <c r="BM55" s="21">
        <v>207.38</v>
      </c>
      <c r="BN55" s="13">
        <v>11.6</v>
      </c>
      <c r="BP55" s="29">
        <v>2700</v>
      </c>
      <c r="BQ55" s="27">
        <v>36.26</v>
      </c>
      <c r="BR55" s="21">
        <v>78.63</v>
      </c>
      <c r="BS55" s="21">
        <v>252.88</v>
      </c>
      <c r="BT55" s="13">
        <v>25.18</v>
      </c>
      <c r="BV55" s="29">
        <v>2700</v>
      </c>
      <c r="BW55" s="27">
        <v>20.86</v>
      </c>
      <c r="BX55" s="21">
        <v>49.94</v>
      </c>
      <c r="BY55" s="21">
        <v>198.99</v>
      </c>
      <c r="BZ55" s="13">
        <v>0.66</v>
      </c>
      <c r="CB55" s="29">
        <v>2700</v>
      </c>
      <c r="CC55" s="27">
        <v>37.299999999999997</v>
      </c>
      <c r="CD55" s="21">
        <v>83.78</v>
      </c>
      <c r="CE55" s="21">
        <v>284.14</v>
      </c>
      <c r="CF55" s="13">
        <v>26.42</v>
      </c>
      <c r="CH55" s="29">
        <v>2700</v>
      </c>
      <c r="CI55" s="27">
        <v>57.24</v>
      </c>
      <c r="CJ55" s="21">
        <v>127.11</v>
      </c>
      <c r="CK55" s="21">
        <v>348.77</v>
      </c>
      <c r="CL55" s="13">
        <v>34.81</v>
      </c>
      <c r="CN55" s="29">
        <v>2700</v>
      </c>
      <c r="CO55" s="27">
        <v>59.22</v>
      </c>
      <c r="CP55" s="21">
        <v>132.41</v>
      </c>
      <c r="CQ55" s="21">
        <v>362.55</v>
      </c>
      <c r="CR55" s="13">
        <v>50.93</v>
      </c>
      <c r="CT55" s="29">
        <v>2700</v>
      </c>
      <c r="CU55" s="27">
        <v>82.06</v>
      </c>
      <c r="CV55" s="21">
        <v>183.59</v>
      </c>
      <c r="CW55" s="21">
        <v>414.04</v>
      </c>
      <c r="CX55" s="13">
        <v>59.25</v>
      </c>
      <c r="CZ55" s="29">
        <v>2700</v>
      </c>
      <c r="DA55" s="27">
        <v>234.7</v>
      </c>
      <c r="DB55" s="21">
        <v>455.49</v>
      </c>
      <c r="DC55" s="21">
        <v>624.34</v>
      </c>
      <c r="DD55" s="13">
        <v>59.43</v>
      </c>
    </row>
    <row r="56" spans="2:108" x14ac:dyDescent="0.3">
      <c r="B56" s="29">
        <v>2750</v>
      </c>
      <c r="C56" s="27">
        <v>61.9</v>
      </c>
      <c r="D56" s="21">
        <v>137.37</v>
      </c>
      <c r="E56" s="21">
        <v>328.71</v>
      </c>
      <c r="F56" s="13">
        <v>50.74</v>
      </c>
      <c r="H56" s="29">
        <v>2750</v>
      </c>
      <c r="I56" s="27">
        <v>54.93</v>
      </c>
      <c r="J56" s="21">
        <v>112.72</v>
      </c>
      <c r="K56" s="21">
        <v>281.58999999999997</v>
      </c>
      <c r="L56" s="13">
        <v>39.520000000000003</v>
      </c>
      <c r="N56" s="29">
        <v>2750</v>
      </c>
      <c r="O56" s="27">
        <v>36.86</v>
      </c>
      <c r="P56" s="21">
        <v>83.49</v>
      </c>
      <c r="Q56" s="21">
        <v>263.58</v>
      </c>
      <c r="R56" s="13">
        <v>28.05</v>
      </c>
      <c r="T56" s="29">
        <v>2750</v>
      </c>
      <c r="U56" s="27">
        <v>39.380000000000003</v>
      </c>
      <c r="V56" s="21">
        <v>88.13</v>
      </c>
      <c r="W56" s="21">
        <v>280.93</v>
      </c>
      <c r="X56" s="13">
        <v>29.94</v>
      </c>
      <c r="Z56" s="29">
        <v>2750</v>
      </c>
      <c r="AA56" s="27">
        <v>37.06</v>
      </c>
      <c r="AB56" s="21">
        <v>84.27</v>
      </c>
      <c r="AC56" s="21">
        <v>270.29000000000002</v>
      </c>
      <c r="AD56" s="13">
        <v>33.659999999999997</v>
      </c>
      <c r="AF56" s="29">
        <v>2750</v>
      </c>
      <c r="AG56" s="27">
        <v>21.43</v>
      </c>
      <c r="AH56" s="21">
        <v>51.31</v>
      </c>
      <c r="AI56" s="21">
        <v>204.35</v>
      </c>
      <c r="AJ56" s="13">
        <v>9.01</v>
      </c>
      <c r="AL56" s="29">
        <v>2750</v>
      </c>
      <c r="AM56" s="27">
        <v>26.29</v>
      </c>
      <c r="AN56" s="21">
        <v>54.84</v>
      </c>
      <c r="AO56" s="21">
        <v>48.96</v>
      </c>
      <c r="AP56" s="13">
        <v>3.49</v>
      </c>
      <c r="AR56" s="29">
        <v>2750</v>
      </c>
      <c r="AS56" s="27">
        <v>100.32</v>
      </c>
      <c r="AT56" s="21">
        <v>196.94</v>
      </c>
      <c r="AU56" s="21">
        <v>336.84</v>
      </c>
      <c r="AV56" s="13">
        <v>35.18</v>
      </c>
      <c r="AX56" s="29">
        <v>2750</v>
      </c>
      <c r="AY56" s="27">
        <v>36.49</v>
      </c>
      <c r="AZ56" s="21">
        <v>79.53</v>
      </c>
      <c r="BA56" s="21">
        <v>199.58</v>
      </c>
      <c r="BB56" s="13">
        <v>20.53</v>
      </c>
      <c r="BD56" s="29">
        <v>2750</v>
      </c>
      <c r="BE56" s="27">
        <v>20.79</v>
      </c>
      <c r="BF56" s="21">
        <v>50.96</v>
      </c>
      <c r="BG56" s="21">
        <v>160.78</v>
      </c>
      <c r="BH56" s="13">
        <v>7.58</v>
      </c>
      <c r="BJ56" s="29">
        <v>2750</v>
      </c>
      <c r="BK56" s="27">
        <v>20.89</v>
      </c>
      <c r="BL56" s="21">
        <v>51.34</v>
      </c>
      <c r="BM56" s="21">
        <v>207.76</v>
      </c>
      <c r="BN56" s="13">
        <v>11.85</v>
      </c>
      <c r="BP56" s="29">
        <v>2750</v>
      </c>
      <c r="BQ56" s="27">
        <v>36.35</v>
      </c>
      <c r="BR56" s="21">
        <v>80.45</v>
      </c>
      <c r="BS56" s="21">
        <v>253.54</v>
      </c>
      <c r="BT56" s="13">
        <v>25.27</v>
      </c>
      <c r="BV56" s="29">
        <v>2750</v>
      </c>
      <c r="BW56" s="27">
        <v>20.88</v>
      </c>
      <c r="BX56" s="21">
        <v>50.98</v>
      </c>
      <c r="BY56" s="21">
        <v>199.37</v>
      </c>
      <c r="BZ56" s="13">
        <v>1.08</v>
      </c>
      <c r="CB56" s="29">
        <v>2750</v>
      </c>
      <c r="CC56" s="27">
        <v>37.33</v>
      </c>
      <c r="CD56" s="21">
        <v>85.64</v>
      </c>
      <c r="CE56" s="21">
        <v>284.82</v>
      </c>
      <c r="CF56" s="13">
        <v>26.56</v>
      </c>
      <c r="CH56" s="29">
        <v>2750</v>
      </c>
      <c r="CI56" s="27">
        <v>57.27</v>
      </c>
      <c r="CJ56" s="21">
        <v>129.97</v>
      </c>
      <c r="CK56" s="21">
        <v>349.82</v>
      </c>
      <c r="CL56" s="13">
        <v>34.94</v>
      </c>
      <c r="CN56" s="29">
        <v>2750</v>
      </c>
      <c r="CO56" s="27">
        <v>59.27</v>
      </c>
      <c r="CP56" s="21">
        <v>135.37</v>
      </c>
      <c r="CQ56" s="21">
        <v>363.63</v>
      </c>
      <c r="CR56" s="13">
        <v>50.8</v>
      </c>
      <c r="CT56" s="29">
        <v>2750</v>
      </c>
      <c r="CU56" s="27">
        <v>82.08</v>
      </c>
      <c r="CV56" s="21">
        <v>187.69</v>
      </c>
      <c r="CW56" s="21">
        <v>415.55</v>
      </c>
      <c r="CX56" s="13">
        <v>59.08</v>
      </c>
      <c r="CZ56" s="29">
        <v>2750</v>
      </c>
      <c r="DA56" s="27">
        <v>235.2</v>
      </c>
      <c r="DB56" s="21">
        <v>467.23</v>
      </c>
      <c r="DC56" s="21">
        <v>628.65</v>
      </c>
      <c r="DD56" s="13">
        <v>59.72</v>
      </c>
    </row>
    <row r="57" spans="2:108" x14ac:dyDescent="0.3">
      <c r="B57" s="29">
        <v>2800</v>
      </c>
      <c r="C57" s="27">
        <v>61.96</v>
      </c>
      <c r="D57" s="21">
        <v>140.47</v>
      </c>
      <c r="E57" s="21">
        <v>329.83</v>
      </c>
      <c r="F57" s="13">
        <v>50.54</v>
      </c>
      <c r="H57" s="29">
        <v>2800</v>
      </c>
      <c r="I57" s="27">
        <v>55.11</v>
      </c>
      <c r="J57" s="21">
        <v>115.47</v>
      </c>
      <c r="K57" s="21">
        <v>282.58</v>
      </c>
      <c r="L57" s="13">
        <v>39.42</v>
      </c>
      <c r="N57" s="29">
        <v>2800</v>
      </c>
      <c r="O57" s="27">
        <v>36.89</v>
      </c>
      <c r="P57" s="21">
        <v>85.33</v>
      </c>
      <c r="Q57" s="21">
        <v>264.25</v>
      </c>
      <c r="R57" s="13">
        <v>28.12</v>
      </c>
      <c r="T57" s="29">
        <v>2800</v>
      </c>
      <c r="U57" s="27">
        <v>39.479999999999997</v>
      </c>
      <c r="V57" s="21">
        <v>90.1</v>
      </c>
      <c r="W57" s="21">
        <v>281.64</v>
      </c>
      <c r="X57" s="13">
        <v>30</v>
      </c>
      <c r="Z57" s="29">
        <v>2800</v>
      </c>
      <c r="AA57" s="27">
        <v>37.090000000000003</v>
      </c>
      <c r="AB57" s="21">
        <v>86.13</v>
      </c>
      <c r="AC57" s="21">
        <v>270.95999999999998</v>
      </c>
      <c r="AD57" s="13">
        <v>33.64</v>
      </c>
      <c r="AF57" s="29">
        <v>2800</v>
      </c>
      <c r="AG57" s="27">
        <v>21.47</v>
      </c>
      <c r="AH57" s="21">
        <v>52.39</v>
      </c>
      <c r="AI57" s="21">
        <v>204.74</v>
      </c>
      <c r="AJ57" s="13">
        <v>8.41</v>
      </c>
      <c r="AL57" s="29">
        <v>2800</v>
      </c>
      <c r="AM57" s="27">
        <v>26.35</v>
      </c>
      <c r="AN57" s="21">
        <v>56.15</v>
      </c>
      <c r="AO57" s="21">
        <v>49.43</v>
      </c>
      <c r="AP57" s="13">
        <v>3.53</v>
      </c>
      <c r="AR57" s="29">
        <v>2800</v>
      </c>
      <c r="AS57" s="27">
        <v>100.55</v>
      </c>
      <c r="AT57" s="21">
        <v>201.96</v>
      </c>
      <c r="AU57" s="21">
        <v>338.65</v>
      </c>
      <c r="AV57" s="13">
        <v>35.270000000000003</v>
      </c>
      <c r="AX57" s="29">
        <v>2800</v>
      </c>
      <c r="AY57" s="27">
        <v>36.619999999999997</v>
      </c>
      <c r="AZ57" s="21">
        <v>81.349999999999994</v>
      </c>
      <c r="BA57" s="21">
        <v>200.24</v>
      </c>
      <c r="BB57" s="13">
        <v>20.59</v>
      </c>
      <c r="BD57" s="29">
        <v>2800</v>
      </c>
      <c r="BE57" s="27">
        <v>20.79</v>
      </c>
      <c r="BF57" s="21">
        <v>52</v>
      </c>
      <c r="BG57" s="21">
        <v>161.15</v>
      </c>
      <c r="BH57" s="13">
        <v>7.79</v>
      </c>
      <c r="BJ57" s="29">
        <v>2800</v>
      </c>
      <c r="BK57" s="27">
        <v>20.9</v>
      </c>
      <c r="BL57" s="21">
        <v>52.39</v>
      </c>
      <c r="BM57" s="21">
        <v>208.14</v>
      </c>
      <c r="BN57" s="13">
        <v>12.08</v>
      </c>
      <c r="BP57" s="29">
        <v>2800</v>
      </c>
      <c r="BQ57" s="27">
        <v>36.44</v>
      </c>
      <c r="BR57" s="21">
        <v>82.27</v>
      </c>
      <c r="BS57" s="21">
        <v>254.2</v>
      </c>
      <c r="BT57" s="13">
        <v>25.37</v>
      </c>
      <c r="BV57" s="29">
        <v>2800</v>
      </c>
      <c r="BW57" s="27">
        <v>20.89</v>
      </c>
      <c r="BX57" s="21">
        <v>52.02</v>
      </c>
      <c r="BY57" s="21">
        <v>199.74</v>
      </c>
      <c r="BZ57" s="13">
        <v>1.49</v>
      </c>
      <c r="CB57" s="29">
        <v>2800</v>
      </c>
      <c r="CC57" s="27">
        <v>37.36</v>
      </c>
      <c r="CD57" s="21">
        <v>87.51</v>
      </c>
      <c r="CE57" s="21">
        <v>285.5</v>
      </c>
      <c r="CF57" s="13">
        <v>26.7</v>
      </c>
      <c r="CH57" s="29">
        <v>2800</v>
      </c>
      <c r="CI57" s="27">
        <v>57.29</v>
      </c>
      <c r="CJ57" s="21">
        <v>132.84</v>
      </c>
      <c r="CK57" s="21">
        <v>350.85</v>
      </c>
      <c r="CL57" s="13">
        <v>35.07</v>
      </c>
      <c r="CN57" s="29">
        <v>2800</v>
      </c>
      <c r="CO57" s="27">
        <v>59.31</v>
      </c>
      <c r="CP57" s="21">
        <v>138.33000000000001</v>
      </c>
      <c r="CQ57" s="21">
        <v>364.7</v>
      </c>
      <c r="CR57" s="13">
        <v>50.68</v>
      </c>
      <c r="CT57" s="29">
        <v>2800</v>
      </c>
      <c r="CU57" s="27">
        <v>82.11</v>
      </c>
      <c r="CV57" s="21">
        <v>191.8</v>
      </c>
      <c r="CW57" s="21">
        <v>417.03</v>
      </c>
      <c r="CX57" s="13">
        <v>58.92</v>
      </c>
      <c r="CZ57" s="29">
        <v>2800</v>
      </c>
      <c r="DA57" s="27">
        <v>235.66</v>
      </c>
      <c r="DB57" s="21">
        <v>479.01</v>
      </c>
      <c r="DC57" s="21">
        <v>632.89</v>
      </c>
      <c r="DD57" s="13">
        <v>60.01</v>
      </c>
    </row>
    <row r="58" spans="2:108" x14ac:dyDescent="0.3">
      <c r="B58" s="29">
        <v>2850</v>
      </c>
      <c r="C58" s="27">
        <v>62.02</v>
      </c>
      <c r="D58" s="21">
        <v>143.57</v>
      </c>
      <c r="E58" s="21">
        <v>330.92</v>
      </c>
      <c r="F58" s="13">
        <v>50.35</v>
      </c>
      <c r="H58" s="29">
        <v>2850</v>
      </c>
      <c r="I58" s="27">
        <v>55.29</v>
      </c>
      <c r="J58" s="21">
        <v>118.23</v>
      </c>
      <c r="K58" s="21">
        <v>283.56</v>
      </c>
      <c r="L58" s="13">
        <v>39.32</v>
      </c>
      <c r="N58" s="29">
        <v>2850</v>
      </c>
      <c r="O58" s="27">
        <v>36.93</v>
      </c>
      <c r="P58" s="21">
        <v>87.18</v>
      </c>
      <c r="Q58" s="21">
        <v>264.89999999999998</v>
      </c>
      <c r="R58" s="13">
        <v>28.18</v>
      </c>
      <c r="T58" s="29">
        <v>2850</v>
      </c>
      <c r="U58" s="27">
        <v>39.57</v>
      </c>
      <c r="V58" s="21">
        <v>92.07</v>
      </c>
      <c r="W58" s="21">
        <v>282.33999999999997</v>
      </c>
      <c r="X58" s="13">
        <v>30.07</v>
      </c>
      <c r="Z58" s="29">
        <v>2850</v>
      </c>
      <c r="AA58" s="27">
        <v>37.119999999999997</v>
      </c>
      <c r="AB58" s="21">
        <v>87.98</v>
      </c>
      <c r="AC58" s="21">
        <v>271.62</v>
      </c>
      <c r="AD58" s="13">
        <v>33.619999999999997</v>
      </c>
      <c r="AF58" s="29">
        <v>2850</v>
      </c>
      <c r="AG58" s="27">
        <v>21.5</v>
      </c>
      <c r="AH58" s="21">
        <v>53.46</v>
      </c>
      <c r="AI58" s="21">
        <v>205.12</v>
      </c>
      <c r="AJ58" s="13">
        <v>7.83</v>
      </c>
      <c r="AL58" s="29">
        <v>2850</v>
      </c>
      <c r="AM58" s="27">
        <v>26.41</v>
      </c>
      <c r="AN58" s="21">
        <v>57.47</v>
      </c>
      <c r="AO58" s="21">
        <v>49.9</v>
      </c>
      <c r="AP58" s="13">
        <v>3.58</v>
      </c>
      <c r="AR58" s="29">
        <v>2850</v>
      </c>
      <c r="AS58" s="27">
        <v>100.77</v>
      </c>
      <c r="AT58" s="21">
        <v>207</v>
      </c>
      <c r="AU58" s="21">
        <v>340.43</v>
      </c>
      <c r="AV58" s="13">
        <v>35.369999999999997</v>
      </c>
      <c r="AX58" s="29">
        <v>2850</v>
      </c>
      <c r="AY58" s="27">
        <v>36.75</v>
      </c>
      <c r="AZ58" s="21">
        <v>83.19</v>
      </c>
      <c r="BA58" s="21">
        <v>200.89</v>
      </c>
      <c r="BB58" s="13">
        <v>20.65</v>
      </c>
      <c r="BD58" s="29">
        <v>2850</v>
      </c>
      <c r="BE58" s="27">
        <v>20.79</v>
      </c>
      <c r="BF58" s="21">
        <v>53.04</v>
      </c>
      <c r="BG58" s="21">
        <v>161.52000000000001</v>
      </c>
      <c r="BH58" s="13">
        <v>7.99</v>
      </c>
      <c r="BJ58" s="29">
        <v>2850</v>
      </c>
      <c r="BK58" s="27">
        <v>20.91</v>
      </c>
      <c r="BL58" s="21">
        <v>53.43</v>
      </c>
      <c r="BM58" s="21">
        <v>208.51</v>
      </c>
      <c r="BN58" s="13">
        <v>12.31</v>
      </c>
      <c r="BP58" s="29">
        <v>2850</v>
      </c>
      <c r="BQ58" s="27">
        <v>36.520000000000003</v>
      </c>
      <c r="BR58" s="21">
        <v>84.09</v>
      </c>
      <c r="BS58" s="21">
        <v>254.85</v>
      </c>
      <c r="BT58" s="13">
        <v>25.46</v>
      </c>
      <c r="BV58" s="29">
        <v>2850</v>
      </c>
      <c r="BW58" s="27">
        <v>20.91</v>
      </c>
      <c r="BX58" s="21">
        <v>53.07</v>
      </c>
      <c r="BY58" s="21">
        <v>200.11</v>
      </c>
      <c r="BZ58" s="13">
        <v>1.88</v>
      </c>
      <c r="CB58" s="29">
        <v>2850</v>
      </c>
      <c r="CC58" s="27">
        <v>37.39</v>
      </c>
      <c r="CD58" s="21">
        <v>89.38</v>
      </c>
      <c r="CE58" s="21">
        <v>286.16000000000003</v>
      </c>
      <c r="CF58" s="13">
        <v>26.84</v>
      </c>
      <c r="CH58" s="29">
        <v>2850</v>
      </c>
      <c r="CI58" s="27">
        <v>57.31</v>
      </c>
      <c r="CJ58" s="21">
        <v>135.69999999999999</v>
      </c>
      <c r="CK58" s="21">
        <v>351.87</v>
      </c>
      <c r="CL58" s="13">
        <v>35.200000000000003</v>
      </c>
      <c r="CN58" s="29">
        <v>2850</v>
      </c>
      <c r="CO58" s="27">
        <v>59.36</v>
      </c>
      <c r="CP58" s="21">
        <v>141.30000000000001</v>
      </c>
      <c r="CQ58" s="21">
        <v>365.75</v>
      </c>
      <c r="CR58" s="13">
        <v>50.56</v>
      </c>
      <c r="CT58" s="29">
        <v>2850</v>
      </c>
      <c r="CU58" s="27">
        <v>82.13</v>
      </c>
      <c r="CV58" s="21">
        <v>195.9</v>
      </c>
      <c r="CW58" s="21">
        <v>418.48</v>
      </c>
      <c r="CX58" s="13">
        <v>58.77</v>
      </c>
      <c r="CZ58" s="29">
        <v>2850</v>
      </c>
      <c r="DA58" s="27">
        <v>236.08</v>
      </c>
      <c r="DB58" s="21">
        <v>490.8</v>
      </c>
      <c r="DC58" s="21">
        <v>637.07000000000005</v>
      </c>
      <c r="DD58" s="13">
        <v>60.3</v>
      </c>
    </row>
    <row r="59" spans="2:108" x14ac:dyDescent="0.3">
      <c r="B59" s="29">
        <v>2900</v>
      </c>
      <c r="C59" s="27">
        <v>62.08</v>
      </c>
      <c r="D59" s="21">
        <v>146.66999999999999</v>
      </c>
      <c r="E59" s="21">
        <v>332</v>
      </c>
      <c r="F59" s="13">
        <v>50.17</v>
      </c>
      <c r="H59" s="29">
        <v>2900</v>
      </c>
      <c r="I59" s="27">
        <v>55.46</v>
      </c>
      <c r="J59" s="21">
        <v>120.99</v>
      </c>
      <c r="K59" s="21">
        <v>284.52</v>
      </c>
      <c r="L59" s="13">
        <v>39.229999999999997</v>
      </c>
      <c r="N59" s="29">
        <v>2900</v>
      </c>
      <c r="O59" s="27">
        <v>36.96</v>
      </c>
      <c r="P59" s="21">
        <v>89.03</v>
      </c>
      <c r="Q59" s="21">
        <v>265.54000000000002</v>
      </c>
      <c r="R59" s="13">
        <v>28.25</v>
      </c>
      <c r="T59" s="29">
        <v>2900</v>
      </c>
      <c r="U59" s="27">
        <v>39.659999999999997</v>
      </c>
      <c r="V59" s="21">
        <v>94.06</v>
      </c>
      <c r="W59" s="21">
        <v>283.02999999999997</v>
      </c>
      <c r="X59" s="13">
        <v>30.14</v>
      </c>
      <c r="Z59" s="29">
        <v>2900</v>
      </c>
      <c r="AA59" s="27">
        <v>37.15</v>
      </c>
      <c r="AB59" s="21">
        <v>89.84</v>
      </c>
      <c r="AC59" s="21">
        <v>272.26</v>
      </c>
      <c r="AD59" s="13">
        <v>33.61</v>
      </c>
      <c r="AF59" s="29">
        <v>2900</v>
      </c>
      <c r="AG59" s="27">
        <v>21.54</v>
      </c>
      <c r="AH59" s="21">
        <v>54.54</v>
      </c>
      <c r="AI59" s="21">
        <v>205.49</v>
      </c>
      <c r="AJ59" s="13">
        <v>7.27</v>
      </c>
      <c r="AL59" s="29">
        <v>2900</v>
      </c>
      <c r="AM59" s="27">
        <v>26.47</v>
      </c>
      <c r="AN59" s="21">
        <v>58.79</v>
      </c>
      <c r="AO59" s="21">
        <v>50.36</v>
      </c>
      <c r="AP59" s="13">
        <v>3.62</v>
      </c>
      <c r="AR59" s="29">
        <v>2900</v>
      </c>
      <c r="AS59" s="27">
        <v>100.98</v>
      </c>
      <c r="AT59" s="21">
        <v>212.04</v>
      </c>
      <c r="AU59" s="21">
        <v>342.19</v>
      </c>
      <c r="AV59" s="13">
        <v>35.47</v>
      </c>
      <c r="AX59" s="29">
        <v>2900</v>
      </c>
      <c r="AY59" s="27">
        <v>36.869999999999997</v>
      </c>
      <c r="AZ59" s="21">
        <v>85.03</v>
      </c>
      <c r="BA59" s="21">
        <v>201.53</v>
      </c>
      <c r="BB59" s="13">
        <v>20.71</v>
      </c>
      <c r="BD59" s="29">
        <v>2900</v>
      </c>
      <c r="BE59" s="27">
        <v>20.79</v>
      </c>
      <c r="BF59" s="21">
        <v>54.08</v>
      </c>
      <c r="BG59" s="21">
        <v>161.88</v>
      </c>
      <c r="BH59" s="13">
        <v>8.19</v>
      </c>
      <c r="BJ59" s="29">
        <v>2900</v>
      </c>
      <c r="BK59" s="27">
        <v>20.92</v>
      </c>
      <c r="BL59" s="21">
        <v>54.48</v>
      </c>
      <c r="BM59" s="21">
        <v>208.87</v>
      </c>
      <c r="BN59" s="13">
        <v>12.53</v>
      </c>
      <c r="BP59" s="29">
        <v>2900</v>
      </c>
      <c r="BQ59" s="27">
        <v>36.6</v>
      </c>
      <c r="BR59" s="21">
        <v>85.92</v>
      </c>
      <c r="BS59" s="21">
        <v>255.48</v>
      </c>
      <c r="BT59" s="13">
        <v>25.55</v>
      </c>
      <c r="BV59" s="29">
        <v>2900</v>
      </c>
      <c r="BW59" s="27">
        <v>20.93</v>
      </c>
      <c r="BX59" s="21">
        <v>54.11</v>
      </c>
      <c r="BY59" s="21">
        <v>200.48</v>
      </c>
      <c r="BZ59" s="13">
        <v>2.27</v>
      </c>
      <c r="CB59" s="29">
        <v>2900</v>
      </c>
      <c r="CC59" s="27">
        <v>37.409999999999997</v>
      </c>
      <c r="CD59" s="21">
        <v>91.25</v>
      </c>
      <c r="CE59" s="21">
        <v>286.81</v>
      </c>
      <c r="CF59" s="13">
        <v>26.97</v>
      </c>
      <c r="CH59" s="29">
        <v>2900</v>
      </c>
      <c r="CI59" s="27">
        <v>57.33</v>
      </c>
      <c r="CJ59" s="21">
        <v>138.57</v>
      </c>
      <c r="CK59" s="21">
        <v>352.86</v>
      </c>
      <c r="CL59" s="13">
        <v>35.32</v>
      </c>
      <c r="CN59" s="29">
        <v>2900</v>
      </c>
      <c r="CO59" s="27">
        <v>59.4</v>
      </c>
      <c r="CP59" s="21">
        <v>144.27000000000001</v>
      </c>
      <c r="CQ59" s="21">
        <v>366.79</v>
      </c>
      <c r="CR59" s="13">
        <v>50.45</v>
      </c>
      <c r="CT59" s="29">
        <v>2900</v>
      </c>
      <c r="CU59" s="27">
        <v>82.15</v>
      </c>
      <c r="CV59" s="21">
        <v>200.01</v>
      </c>
      <c r="CW59" s="21">
        <v>419.91</v>
      </c>
      <c r="CX59" s="13">
        <v>58.63</v>
      </c>
      <c r="CZ59" s="29">
        <v>2900</v>
      </c>
      <c r="DA59" s="27">
        <v>236.48</v>
      </c>
      <c r="DB59" s="21">
        <v>502.61</v>
      </c>
      <c r="DC59" s="21">
        <v>641.17999999999995</v>
      </c>
      <c r="DD59" s="13">
        <v>60.58</v>
      </c>
    </row>
    <row r="60" spans="2:108" x14ac:dyDescent="0.3">
      <c r="B60" s="29">
        <v>2950</v>
      </c>
      <c r="C60" s="27">
        <v>62.14</v>
      </c>
      <c r="D60" s="21">
        <v>149.78</v>
      </c>
      <c r="E60" s="21">
        <v>333.06</v>
      </c>
      <c r="F60" s="13">
        <v>50</v>
      </c>
      <c r="H60" s="29">
        <v>2950</v>
      </c>
      <c r="I60" s="27">
        <v>55.62</v>
      </c>
      <c r="J60" s="21">
        <v>123.77</v>
      </c>
      <c r="K60" s="21">
        <v>285.47000000000003</v>
      </c>
      <c r="L60" s="13">
        <v>39.15</v>
      </c>
      <c r="N60" s="29">
        <v>2950</v>
      </c>
      <c r="O60" s="27">
        <v>36.99</v>
      </c>
      <c r="P60" s="21">
        <v>90.88</v>
      </c>
      <c r="Q60" s="21">
        <v>266.17</v>
      </c>
      <c r="R60" s="13">
        <v>28.31</v>
      </c>
      <c r="T60" s="29">
        <v>2950</v>
      </c>
      <c r="U60" s="27">
        <v>39.75</v>
      </c>
      <c r="V60" s="21">
        <v>96.04</v>
      </c>
      <c r="W60" s="21">
        <v>283.7</v>
      </c>
      <c r="X60" s="13">
        <v>30.21</v>
      </c>
      <c r="Z60" s="29">
        <v>2950</v>
      </c>
      <c r="AA60" s="27">
        <v>37.18</v>
      </c>
      <c r="AB60" s="21">
        <v>91.7</v>
      </c>
      <c r="AC60" s="21">
        <v>272.89999999999998</v>
      </c>
      <c r="AD60" s="13">
        <v>33.590000000000003</v>
      </c>
      <c r="AF60" s="29">
        <v>2950</v>
      </c>
      <c r="AG60" s="27">
        <v>21.58</v>
      </c>
      <c r="AH60" s="21">
        <v>55.61</v>
      </c>
      <c r="AI60" s="21">
        <v>205.86</v>
      </c>
      <c r="AJ60" s="13">
        <v>6.73</v>
      </c>
      <c r="AL60" s="29">
        <v>2950</v>
      </c>
      <c r="AM60" s="27">
        <v>26.53</v>
      </c>
      <c r="AN60" s="21">
        <v>60.12</v>
      </c>
      <c r="AO60" s="21">
        <v>50.81</v>
      </c>
      <c r="AP60" s="13">
        <v>3.66</v>
      </c>
      <c r="AR60" s="29">
        <v>2950</v>
      </c>
      <c r="AS60" s="27">
        <v>101.18</v>
      </c>
      <c r="AT60" s="21">
        <v>217.09</v>
      </c>
      <c r="AU60" s="21">
        <v>343.92</v>
      </c>
      <c r="AV60" s="13">
        <v>35.57</v>
      </c>
      <c r="AX60" s="29">
        <v>2950</v>
      </c>
      <c r="AY60" s="27">
        <v>36.99</v>
      </c>
      <c r="AZ60" s="21">
        <v>86.88</v>
      </c>
      <c r="BA60" s="21">
        <v>202.16</v>
      </c>
      <c r="BB60" s="13">
        <v>20.77</v>
      </c>
      <c r="BD60" s="29">
        <v>2950</v>
      </c>
      <c r="BE60" s="27">
        <v>20.79</v>
      </c>
      <c r="BF60" s="21">
        <v>55.12</v>
      </c>
      <c r="BG60" s="21">
        <v>162.24</v>
      </c>
      <c r="BH60" s="13">
        <v>8.3800000000000008</v>
      </c>
      <c r="BJ60" s="29">
        <v>2950</v>
      </c>
      <c r="BK60" s="27">
        <v>20.93</v>
      </c>
      <c r="BL60" s="21">
        <v>55.52</v>
      </c>
      <c r="BM60" s="21">
        <v>209.23</v>
      </c>
      <c r="BN60" s="13">
        <v>12.74</v>
      </c>
      <c r="BP60" s="29">
        <v>2950</v>
      </c>
      <c r="BQ60" s="27">
        <v>36.68</v>
      </c>
      <c r="BR60" s="21">
        <v>87.75</v>
      </c>
      <c r="BS60" s="21">
        <v>256.11</v>
      </c>
      <c r="BT60" s="13">
        <v>25.64</v>
      </c>
      <c r="BV60" s="29">
        <v>2950</v>
      </c>
      <c r="BW60" s="27">
        <v>20.95</v>
      </c>
      <c r="BX60" s="21">
        <v>55.16</v>
      </c>
      <c r="BY60" s="21">
        <v>200.84</v>
      </c>
      <c r="BZ60" s="13">
        <v>2.64</v>
      </c>
      <c r="CB60" s="29">
        <v>2950</v>
      </c>
      <c r="CC60" s="27">
        <v>37.44</v>
      </c>
      <c r="CD60" s="21">
        <v>93.12</v>
      </c>
      <c r="CE60" s="21">
        <v>287.45</v>
      </c>
      <c r="CF60" s="13">
        <v>27.1</v>
      </c>
      <c r="CH60" s="29">
        <v>2950</v>
      </c>
      <c r="CI60" s="27">
        <v>57.35</v>
      </c>
      <c r="CJ60" s="21">
        <v>141.43</v>
      </c>
      <c r="CK60" s="21">
        <v>353.84</v>
      </c>
      <c r="CL60" s="13">
        <v>35.44</v>
      </c>
      <c r="CN60" s="29">
        <v>2950</v>
      </c>
      <c r="CO60" s="27">
        <v>59.44</v>
      </c>
      <c r="CP60" s="21">
        <v>147.24</v>
      </c>
      <c r="CQ60" s="21">
        <v>367.8</v>
      </c>
      <c r="CR60" s="13">
        <v>50.34</v>
      </c>
      <c r="CT60" s="29">
        <v>2950</v>
      </c>
      <c r="CU60" s="27">
        <v>82.17</v>
      </c>
      <c r="CV60" s="21">
        <v>204.12</v>
      </c>
      <c r="CW60" s="21">
        <v>421.32</v>
      </c>
      <c r="CX60" s="13">
        <v>58.49</v>
      </c>
      <c r="CZ60" s="29">
        <v>2950</v>
      </c>
      <c r="DA60" s="27">
        <v>236.84</v>
      </c>
      <c r="DB60" s="21">
        <v>514.45000000000005</v>
      </c>
      <c r="DC60" s="21">
        <v>645.22</v>
      </c>
      <c r="DD60" s="13">
        <v>60.87</v>
      </c>
    </row>
    <row r="61" spans="2:108" x14ac:dyDescent="0.3">
      <c r="B61" s="29">
        <v>3000</v>
      </c>
      <c r="C61" s="27">
        <v>62.19</v>
      </c>
      <c r="D61" s="21">
        <v>152.88</v>
      </c>
      <c r="E61" s="21">
        <v>334.11</v>
      </c>
      <c r="F61" s="13">
        <v>49.83</v>
      </c>
      <c r="H61" s="29">
        <v>3000</v>
      </c>
      <c r="I61" s="27">
        <v>55.78</v>
      </c>
      <c r="J61" s="21">
        <v>126.56</v>
      </c>
      <c r="K61" s="21">
        <v>286.41000000000003</v>
      </c>
      <c r="L61" s="13">
        <v>39.07</v>
      </c>
      <c r="N61" s="29">
        <v>3000</v>
      </c>
      <c r="O61" s="27">
        <v>37.03</v>
      </c>
      <c r="P61" s="21">
        <v>92.73</v>
      </c>
      <c r="Q61" s="21">
        <v>266.8</v>
      </c>
      <c r="R61" s="13">
        <v>28.37</v>
      </c>
      <c r="T61" s="29">
        <v>3000</v>
      </c>
      <c r="U61" s="27">
        <v>39.840000000000003</v>
      </c>
      <c r="V61" s="21">
        <v>98.03</v>
      </c>
      <c r="W61" s="21">
        <v>284.37</v>
      </c>
      <c r="X61" s="13">
        <v>30.27</v>
      </c>
      <c r="Z61" s="29">
        <v>3000</v>
      </c>
      <c r="AA61" s="27">
        <v>37.21</v>
      </c>
      <c r="AB61" s="21">
        <v>93.56</v>
      </c>
      <c r="AC61" s="21">
        <v>273.52</v>
      </c>
      <c r="AD61" s="13">
        <v>33.58</v>
      </c>
      <c r="AF61" s="29">
        <v>3000</v>
      </c>
      <c r="AG61" s="27">
        <v>21.62</v>
      </c>
      <c r="AH61" s="21">
        <v>56.69</v>
      </c>
      <c r="AI61" s="21">
        <v>206.22</v>
      </c>
      <c r="AJ61" s="13">
        <v>6.2</v>
      </c>
      <c r="AL61" s="29">
        <v>3000</v>
      </c>
      <c r="AM61" s="27">
        <v>26.59</v>
      </c>
      <c r="AN61" s="21">
        <v>61.45</v>
      </c>
      <c r="AO61" s="21">
        <v>51.26</v>
      </c>
      <c r="AP61" s="13">
        <v>3.7</v>
      </c>
      <c r="AR61" s="29">
        <v>3000</v>
      </c>
      <c r="AS61" s="27">
        <v>101.37</v>
      </c>
      <c r="AT61" s="21">
        <v>222.16</v>
      </c>
      <c r="AU61" s="21">
        <v>345.62</v>
      </c>
      <c r="AV61" s="13">
        <v>35.67</v>
      </c>
      <c r="AX61" s="29">
        <v>3000</v>
      </c>
      <c r="AY61" s="27">
        <v>37.11</v>
      </c>
      <c r="AZ61" s="21">
        <v>88.73</v>
      </c>
      <c r="BA61" s="21">
        <v>202.79</v>
      </c>
      <c r="BB61" s="13">
        <v>20.83</v>
      </c>
      <c r="BD61" s="29">
        <v>3000</v>
      </c>
      <c r="BE61" s="27">
        <v>20.79</v>
      </c>
      <c r="BF61" s="21">
        <v>56.16</v>
      </c>
      <c r="BG61" s="21">
        <v>162.59</v>
      </c>
      <c r="BH61" s="13">
        <v>8.57</v>
      </c>
      <c r="BJ61" s="29">
        <v>3000</v>
      </c>
      <c r="BK61" s="27">
        <v>20.94</v>
      </c>
      <c r="BL61" s="21">
        <v>56.57</v>
      </c>
      <c r="BM61" s="21">
        <v>209.58</v>
      </c>
      <c r="BN61" s="13">
        <v>12.95</v>
      </c>
      <c r="BP61" s="29">
        <v>3000</v>
      </c>
      <c r="BQ61" s="27">
        <v>36.76</v>
      </c>
      <c r="BR61" s="21">
        <v>89.59</v>
      </c>
      <c r="BS61" s="21">
        <v>256.72000000000003</v>
      </c>
      <c r="BT61" s="13">
        <v>25.72</v>
      </c>
      <c r="BV61" s="29">
        <v>3000</v>
      </c>
      <c r="BW61" s="27">
        <v>20.97</v>
      </c>
      <c r="BX61" s="21">
        <v>56.21</v>
      </c>
      <c r="BY61" s="21">
        <v>201.19</v>
      </c>
      <c r="BZ61" s="13">
        <v>3</v>
      </c>
      <c r="CB61" s="29">
        <v>3000</v>
      </c>
      <c r="CC61" s="27">
        <v>37.46</v>
      </c>
      <c r="CD61" s="21">
        <v>94.99</v>
      </c>
      <c r="CE61" s="21">
        <v>288.08</v>
      </c>
      <c r="CF61" s="13">
        <v>27.22</v>
      </c>
      <c r="CH61" s="29">
        <v>3000</v>
      </c>
      <c r="CI61" s="27">
        <v>57.37</v>
      </c>
      <c r="CJ61" s="21">
        <v>144.30000000000001</v>
      </c>
      <c r="CK61" s="21">
        <v>354.81</v>
      </c>
      <c r="CL61" s="13">
        <v>35.56</v>
      </c>
      <c r="CN61" s="29">
        <v>3000</v>
      </c>
      <c r="CO61" s="27">
        <v>59.49</v>
      </c>
      <c r="CP61" s="21">
        <v>150.21</v>
      </c>
      <c r="CQ61" s="21">
        <v>368.8</v>
      </c>
      <c r="CR61" s="13">
        <v>50.24</v>
      </c>
      <c r="CT61" s="29">
        <v>3000</v>
      </c>
      <c r="CU61" s="27">
        <v>82.18</v>
      </c>
      <c r="CV61" s="21">
        <v>208.23</v>
      </c>
      <c r="CW61" s="21">
        <v>422.7</v>
      </c>
      <c r="CX61" s="13">
        <v>58.36</v>
      </c>
      <c r="CZ61" s="29">
        <v>3000</v>
      </c>
      <c r="DA61" s="27">
        <v>237.17</v>
      </c>
      <c r="DB61" s="21">
        <v>526.29999999999995</v>
      </c>
      <c r="DC61" s="21">
        <v>649.21</v>
      </c>
      <c r="DD61" s="13">
        <v>61.15</v>
      </c>
    </row>
    <row r="62" spans="2:108" x14ac:dyDescent="0.3">
      <c r="B62" s="29">
        <v>3050</v>
      </c>
      <c r="C62" s="27">
        <v>62.25</v>
      </c>
      <c r="D62" s="21">
        <v>155.99</v>
      </c>
      <c r="E62" s="21">
        <v>335.14</v>
      </c>
      <c r="F62" s="13">
        <v>49.68</v>
      </c>
      <c r="H62" s="29">
        <v>3050</v>
      </c>
      <c r="I62" s="27">
        <v>55.93</v>
      </c>
      <c r="J62" s="21">
        <v>129.35</v>
      </c>
      <c r="K62" s="21">
        <v>287.33</v>
      </c>
      <c r="L62" s="13">
        <v>39</v>
      </c>
      <c r="N62" s="29">
        <v>3050</v>
      </c>
      <c r="O62" s="27">
        <v>37.06</v>
      </c>
      <c r="P62" s="21">
        <v>94.58</v>
      </c>
      <c r="Q62" s="21">
        <v>267.41000000000003</v>
      </c>
      <c r="R62" s="13">
        <v>28.43</v>
      </c>
      <c r="T62" s="29">
        <v>3050</v>
      </c>
      <c r="U62" s="27">
        <v>39.93</v>
      </c>
      <c r="V62" s="21">
        <v>100.03</v>
      </c>
      <c r="W62" s="21">
        <v>285.02999999999997</v>
      </c>
      <c r="X62" s="13">
        <v>30.34</v>
      </c>
      <c r="Z62" s="29">
        <v>3050</v>
      </c>
      <c r="AA62" s="27">
        <v>37.24</v>
      </c>
      <c r="AB62" s="21">
        <v>95.42</v>
      </c>
      <c r="AC62" s="21">
        <v>274.14</v>
      </c>
      <c r="AD62" s="13">
        <v>33.57</v>
      </c>
      <c r="AF62" s="29">
        <v>3050</v>
      </c>
      <c r="AG62" s="27">
        <v>21.66</v>
      </c>
      <c r="AH62" s="21">
        <v>57.78</v>
      </c>
      <c r="AI62" s="21">
        <v>206.58</v>
      </c>
      <c r="AJ62" s="13">
        <v>5.7</v>
      </c>
      <c r="AL62" s="29">
        <v>3050</v>
      </c>
      <c r="AM62" s="27">
        <v>26.65</v>
      </c>
      <c r="AN62" s="21">
        <v>62.78</v>
      </c>
      <c r="AO62" s="21">
        <v>51.7</v>
      </c>
      <c r="AP62" s="13">
        <v>3.74</v>
      </c>
      <c r="AR62" s="29">
        <v>3050</v>
      </c>
      <c r="AS62" s="27">
        <v>101.55</v>
      </c>
      <c r="AT62" s="21">
        <v>227.23</v>
      </c>
      <c r="AU62" s="21">
        <v>347.3</v>
      </c>
      <c r="AV62" s="13">
        <v>35.76</v>
      </c>
      <c r="AX62" s="29">
        <v>3050</v>
      </c>
      <c r="AY62" s="27">
        <v>37.229999999999997</v>
      </c>
      <c r="AZ62" s="21">
        <v>90.59</v>
      </c>
      <c r="BA62" s="21">
        <v>203.4</v>
      </c>
      <c r="BB62" s="13">
        <v>20.89</v>
      </c>
      <c r="BD62" s="29">
        <v>3050</v>
      </c>
      <c r="BE62" s="27">
        <v>20.79</v>
      </c>
      <c r="BF62" s="21">
        <v>57.2</v>
      </c>
      <c r="BG62" s="21">
        <v>162.93</v>
      </c>
      <c r="BH62" s="13">
        <v>8.75</v>
      </c>
      <c r="BJ62" s="29">
        <v>3050</v>
      </c>
      <c r="BK62" s="27">
        <v>20.96</v>
      </c>
      <c r="BL62" s="21">
        <v>57.62</v>
      </c>
      <c r="BM62" s="21">
        <v>209.93</v>
      </c>
      <c r="BN62" s="13">
        <v>13.15</v>
      </c>
      <c r="BP62" s="29">
        <v>3050</v>
      </c>
      <c r="BQ62" s="27">
        <v>36.83</v>
      </c>
      <c r="BR62" s="21">
        <v>91.43</v>
      </c>
      <c r="BS62" s="21">
        <v>257.33</v>
      </c>
      <c r="BT62" s="13">
        <v>25.81</v>
      </c>
      <c r="BV62" s="29">
        <v>3050</v>
      </c>
      <c r="BW62" s="27">
        <v>21</v>
      </c>
      <c r="BX62" s="21">
        <v>57.26</v>
      </c>
      <c r="BY62" s="21">
        <v>201.54</v>
      </c>
      <c r="BZ62" s="13">
        <v>3.34</v>
      </c>
      <c r="CB62" s="29">
        <v>3050</v>
      </c>
      <c r="CC62" s="27">
        <v>37.49</v>
      </c>
      <c r="CD62" s="21">
        <v>96.86</v>
      </c>
      <c r="CE62" s="21">
        <v>288.7</v>
      </c>
      <c r="CF62" s="13">
        <v>27.34</v>
      </c>
      <c r="CH62" s="29">
        <v>3050</v>
      </c>
      <c r="CI62" s="27">
        <v>57.39</v>
      </c>
      <c r="CJ62" s="21">
        <v>147.16999999999999</v>
      </c>
      <c r="CK62" s="21">
        <v>355.76</v>
      </c>
      <c r="CL62" s="13">
        <v>35.68</v>
      </c>
      <c r="CN62" s="29">
        <v>3050</v>
      </c>
      <c r="CO62" s="27">
        <v>59.53</v>
      </c>
      <c r="CP62" s="21">
        <v>153.19</v>
      </c>
      <c r="CQ62" s="21">
        <v>369.78</v>
      </c>
      <c r="CR62" s="13">
        <v>50.14</v>
      </c>
      <c r="CT62" s="29">
        <v>3050</v>
      </c>
      <c r="CU62" s="27">
        <v>82.2</v>
      </c>
      <c r="CV62" s="21">
        <v>212.34</v>
      </c>
      <c r="CW62" s="21">
        <v>424.05</v>
      </c>
      <c r="CX62" s="13">
        <v>58.24</v>
      </c>
      <c r="CZ62" s="29">
        <v>3050</v>
      </c>
      <c r="DA62" s="27">
        <v>237.48</v>
      </c>
      <c r="DB62" s="21">
        <v>538.16</v>
      </c>
      <c r="DC62" s="21">
        <v>653.13</v>
      </c>
      <c r="DD62" s="13">
        <v>61.43</v>
      </c>
    </row>
    <row r="63" spans="2:108" x14ac:dyDescent="0.3">
      <c r="B63" s="29">
        <v>3100</v>
      </c>
      <c r="C63" s="27">
        <v>62.3</v>
      </c>
      <c r="D63" s="21">
        <v>159.11000000000001</v>
      </c>
      <c r="E63" s="21">
        <v>336.15</v>
      </c>
      <c r="F63" s="13">
        <v>49.53</v>
      </c>
      <c r="H63" s="29">
        <v>3100</v>
      </c>
      <c r="I63" s="27">
        <v>56.07</v>
      </c>
      <c r="J63" s="21">
        <v>132.15</v>
      </c>
      <c r="K63" s="21">
        <v>288.24</v>
      </c>
      <c r="L63" s="13">
        <v>38.92</v>
      </c>
      <c r="N63" s="29">
        <v>3100</v>
      </c>
      <c r="O63" s="27">
        <v>37.090000000000003</v>
      </c>
      <c r="P63" s="21">
        <v>96.43</v>
      </c>
      <c r="Q63" s="21">
        <v>268.01</v>
      </c>
      <c r="R63" s="13">
        <v>28.49</v>
      </c>
      <c r="T63" s="29">
        <v>3100</v>
      </c>
      <c r="U63" s="27">
        <v>40.020000000000003</v>
      </c>
      <c r="V63" s="21">
        <v>102.02</v>
      </c>
      <c r="W63" s="21">
        <v>285.68</v>
      </c>
      <c r="X63" s="13">
        <v>30.4</v>
      </c>
      <c r="Z63" s="29">
        <v>3100</v>
      </c>
      <c r="AA63" s="27">
        <v>37.270000000000003</v>
      </c>
      <c r="AB63" s="21">
        <v>97.28</v>
      </c>
      <c r="AC63" s="21">
        <v>274.74</v>
      </c>
      <c r="AD63" s="13">
        <v>33.56</v>
      </c>
      <c r="AF63" s="29">
        <v>3100</v>
      </c>
      <c r="AG63" s="27">
        <v>21.69</v>
      </c>
      <c r="AH63" s="21">
        <v>58.86</v>
      </c>
      <c r="AI63" s="21">
        <v>206.93</v>
      </c>
      <c r="AJ63" s="13">
        <v>5.2</v>
      </c>
      <c r="AL63" s="29">
        <v>3100</v>
      </c>
      <c r="AM63" s="27">
        <v>26.7</v>
      </c>
      <c r="AN63" s="21">
        <v>64.11</v>
      </c>
      <c r="AO63" s="21">
        <v>52.13</v>
      </c>
      <c r="AP63" s="13">
        <v>3.78</v>
      </c>
      <c r="AR63" s="29">
        <v>3100</v>
      </c>
      <c r="AS63" s="27">
        <v>101.72</v>
      </c>
      <c r="AT63" s="21">
        <v>232.31</v>
      </c>
      <c r="AU63" s="21">
        <v>348.95</v>
      </c>
      <c r="AV63" s="13">
        <v>35.86</v>
      </c>
      <c r="AX63" s="29">
        <v>3100</v>
      </c>
      <c r="AY63" s="27">
        <v>37.340000000000003</v>
      </c>
      <c r="AZ63" s="21">
        <v>92.45</v>
      </c>
      <c r="BA63" s="21">
        <v>204.01</v>
      </c>
      <c r="BB63" s="13">
        <v>20.95</v>
      </c>
      <c r="BD63" s="29">
        <v>3100</v>
      </c>
      <c r="BE63" s="27">
        <v>20.79</v>
      </c>
      <c r="BF63" s="21">
        <v>58.24</v>
      </c>
      <c r="BG63" s="21">
        <v>163.27000000000001</v>
      </c>
      <c r="BH63" s="13">
        <v>8.92</v>
      </c>
      <c r="BJ63" s="29">
        <v>3100</v>
      </c>
      <c r="BK63" s="27">
        <v>20.97</v>
      </c>
      <c r="BL63" s="21">
        <v>58.67</v>
      </c>
      <c r="BM63" s="21">
        <v>210.27</v>
      </c>
      <c r="BN63" s="13">
        <v>13.35</v>
      </c>
      <c r="BP63" s="29">
        <v>3100</v>
      </c>
      <c r="BQ63" s="27">
        <v>36.9</v>
      </c>
      <c r="BR63" s="21">
        <v>93.27</v>
      </c>
      <c r="BS63" s="21">
        <v>257.93</v>
      </c>
      <c r="BT63" s="13">
        <v>25.89</v>
      </c>
      <c r="BV63" s="29">
        <v>3100</v>
      </c>
      <c r="BW63" s="27">
        <v>21.02</v>
      </c>
      <c r="BX63" s="21">
        <v>58.31</v>
      </c>
      <c r="BY63" s="21">
        <v>201.88</v>
      </c>
      <c r="BZ63" s="13">
        <v>3.68</v>
      </c>
      <c r="CB63" s="29">
        <v>3100</v>
      </c>
      <c r="CC63" s="27">
        <v>37.51</v>
      </c>
      <c r="CD63" s="21">
        <v>98.74</v>
      </c>
      <c r="CE63" s="21">
        <v>289.31</v>
      </c>
      <c r="CF63" s="13">
        <v>27.46</v>
      </c>
      <c r="CH63" s="29">
        <v>3100</v>
      </c>
      <c r="CI63" s="27">
        <v>57.4</v>
      </c>
      <c r="CJ63" s="21">
        <v>150.04</v>
      </c>
      <c r="CK63" s="21">
        <v>356.69</v>
      </c>
      <c r="CL63" s="13">
        <v>35.799999999999997</v>
      </c>
      <c r="CN63" s="29">
        <v>3100</v>
      </c>
      <c r="CO63" s="27">
        <v>59.57</v>
      </c>
      <c r="CP63" s="21">
        <v>156.16999999999999</v>
      </c>
      <c r="CQ63" s="21">
        <v>370.75</v>
      </c>
      <c r="CR63" s="13">
        <v>50.05</v>
      </c>
      <c r="CT63" s="29">
        <v>3100</v>
      </c>
      <c r="CU63" s="27">
        <v>82.22</v>
      </c>
      <c r="CV63" s="21">
        <v>216.45</v>
      </c>
      <c r="CW63" s="21">
        <v>425.39</v>
      </c>
      <c r="CX63" s="13">
        <v>58.12</v>
      </c>
      <c r="CZ63" s="29">
        <v>3100</v>
      </c>
      <c r="DA63" s="27">
        <v>237.77</v>
      </c>
      <c r="DB63" s="21">
        <v>550.04999999999995</v>
      </c>
      <c r="DC63" s="21">
        <v>656.99</v>
      </c>
      <c r="DD63" s="13">
        <v>61.71</v>
      </c>
    </row>
    <row r="64" spans="2:108" x14ac:dyDescent="0.3">
      <c r="B64" s="29">
        <v>3150</v>
      </c>
      <c r="C64" s="27">
        <v>62.35</v>
      </c>
      <c r="D64" s="21">
        <v>162.22</v>
      </c>
      <c r="E64" s="21">
        <v>337.15</v>
      </c>
      <c r="F64" s="13">
        <v>49.38</v>
      </c>
      <c r="H64" s="29">
        <v>3150</v>
      </c>
      <c r="I64" s="27">
        <v>56.21</v>
      </c>
      <c r="J64" s="21">
        <v>134.96</v>
      </c>
      <c r="K64" s="21">
        <v>289.14</v>
      </c>
      <c r="L64" s="13">
        <v>38.86</v>
      </c>
      <c r="N64" s="29">
        <v>3150</v>
      </c>
      <c r="O64" s="27">
        <v>37.11</v>
      </c>
      <c r="P64" s="21">
        <v>98.29</v>
      </c>
      <c r="Q64" s="21">
        <v>268.61</v>
      </c>
      <c r="R64" s="13">
        <v>28.55</v>
      </c>
      <c r="T64" s="29">
        <v>3150</v>
      </c>
      <c r="U64" s="27">
        <v>40.11</v>
      </c>
      <c r="V64" s="21">
        <v>104.03</v>
      </c>
      <c r="W64" s="21">
        <v>286.32</v>
      </c>
      <c r="X64" s="13">
        <v>30.47</v>
      </c>
      <c r="Z64" s="29">
        <v>3150</v>
      </c>
      <c r="AA64" s="27">
        <v>37.29</v>
      </c>
      <c r="AB64" s="21">
        <v>99.15</v>
      </c>
      <c r="AC64" s="21">
        <v>275.33999999999997</v>
      </c>
      <c r="AD64" s="13">
        <v>33.549999999999997</v>
      </c>
      <c r="AF64" s="29">
        <v>3150</v>
      </c>
      <c r="AG64" s="27">
        <v>21.73</v>
      </c>
      <c r="AH64" s="21">
        <v>59.95</v>
      </c>
      <c r="AI64" s="21">
        <v>207.28</v>
      </c>
      <c r="AJ64" s="13">
        <v>4.72</v>
      </c>
      <c r="AL64" s="29">
        <v>3150</v>
      </c>
      <c r="AM64" s="27">
        <v>26.76</v>
      </c>
      <c r="AN64" s="21">
        <v>65.45</v>
      </c>
      <c r="AO64" s="21">
        <v>52.56</v>
      </c>
      <c r="AP64" s="13">
        <v>3.82</v>
      </c>
      <c r="AR64" s="29">
        <v>3150</v>
      </c>
      <c r="AS64" s="27">
        <v>101.89</v>
      </c>
      <c r="AT64" s="21">
        <v>237.4</v>
      </c>
      <c r="AU64" s="21">
        <v>350.58</v>
      </c>
      <c r="AV64" s="13">
        <v>35.96</v>
      </c>
      <c r="AX64" s="29">
        <v>3150</v>
      </c>
      <c r="AY64" s="27">
        <v>37.450000000000003</v>
      </c>
      <c r="AZ64" s="21">
        <v>94.32</v>
      </c>
      <c r="BA64" s="21">
        <v>204.61</v>
      </c>
      <c r="BB64" s="13">
        <v>21.01</v>
      </c>
      <c r="BD64" s="29">
        <v>3150</v>
      </c>
      <c r="BE64" s="27">
        <v>20.79</v>
      </c>
      <c r="BF64" s="21">
        <v>59.28</v>
      </c>
      <c r="BG64" s="21">
        <v>163.6</v>
      </c>
      <c r="BH64" s="13">
        <v>9.09</v>
      </c>
      <c r="BJ64" s="29">
        <v>3150</v>
      </c>
      <c r="BK64" s="27">
        <v>20.98</v>
      </c>
      <c r="BL64" s="21">
        <v>59.72</v>
      </c>
      <c r="BM64" s="21">
        <v>210.61</v>
      </c>
      <c r="BN64" s="13">
        <v>13.54</v>
      </c>
      <c r="BP64" s="29">
        <v>3150</v>
      </c>
      <c r="BQ64" s="27">
        <v>36.97</v>
      </c>
      <c r="BR64" s="21">
        <v>95.12</v>
      </c>
      <c r="BS64" s="21">
        <v>258.52</v>
      </c>
      <c r="BT64" s="13">
        <v>25.97</v>
      </c>
      <c r="BV64" s="29">
        <v>3150</v>
      </c>
      <c r="BW64" s="27">
        <v>21.05</v>
      </c>
      <c r="BX64" s="21">
        <v>59.36</v>
      </c>
      <c r="BY64" s="21">
        <v>202.21</v>
      </c>
      <c r="BZ64" s="13">
        <v>4.01</v>
      </c>
      <c r="CB64" s="29">
        <v>3150</v>
      </c>
      <c r="CC64" s="27">
        <v>37.53</v>
      </c>
      <c r="CD64" s="21">
        <v>100.62</v>
      </c>
      <c r="CE64" s="21">
        <v>289.91000000000003</v>
      </c>
      <c r="CF64" s="13">
        <v>27.58</v>
      </c>
      <c r="CH64" s="29">
        <v>3150</v>
      </c>
      <c r="CI64" s="27">
        <v>57.42</v>
      </c>
      <c r="CJ64" s="21">
        <v>152.91</v>
      </c>
      <c r="CK64" s="21">
        <v>357.61</v>
      </c>
      <c r="CL64" s="13">
        <v>35.909999999999997</v>
      </c>
      <c r="CN64" s="29">
        <v>3150</v>
      </c>
      <c r="CO64" s="27">
        <v>59.61</v>
      </c>
      <c r="CP64" s="21">
        <v>159.13999999999999</v>
      </c>
      <c r="CQ64" s="21">
        <v>371.71</v>
      </c>
      <c r="CR64" s="13">
        <v>49.97</v>
      </c>
      <c r="CT64" s="29">
        <v>3150</v>
      </c>
      <c r="CU64" s="27">
        <v>82.24</v>
      </c>
      <c r="CV64" s="21">
        <v>220.56</v>
      </c>
      <c r="CW64" s="21">
        <v>426.71</v>
      </c>
      <c r="CX64" s="13">
        <v>58.01</v>
      </c>
      <c r="CZ64" s="29">
        <v>3150</v>
      </c>
      <c r="DA64" s="27">
        <v>238.03</v>
      </c>
      <c r="DB64" s="21">
        <v>561.94000000000005</v>
      </c>
      <c r="DC64" s="21">
        <v>660.8</v>
      </c>
      <c r="DD64" s="13">
        <v>61.99</v>
      </c>
    </row>
    <row r="65" spans="2:108" x14ac:dyDescent="0.3">
      <c r="B65" s="29">
        <v>3200</v>
      </c>
      <c r="C65" s="27">
        <v>62.4</v>
      </c>
      <c r="D65" s="21">
        <v>165.34</v>
      </c>
      <c r="E65" s="21">
        <v>338.13</v>
      </c>
      <c r="F65" s="13">
        <v>49.25</v>
      </c>
      <c r="H65" s="29">
        <v>3200</v>
      </c>
      <c r="I65" s="27">
        <v>56.35</v>
      </c>
      <c r="J65" s="21">
        <v>137.77000000000001</v>
      </c>
      <c r="K65" s="21">
        <v>290.02999999999997</v>
      </c>
      <c r="L65" s="13">
        <v>38.799999999999997</v>
      </c>
      <c r="N65" s="29">
        <v>3200</v>
      </c>
      <c r="O65" s="27">
        <v>37.14</v>
      </c>
      <c r="P65" s="21">
        <v>100.14</v>
      </c>
      <c r="Q65" s="21">
        <v>269.19</v>
      </c>
      <c r="R65" s="13">
        <v>28.61</v>
      </c>
      <c r="T65" s="29">
        <v>3200</v>
      </c>
      <c r="U65" s="27">
        <v>40.19</v>
      </c>
      <c r="V65" s="21">
        <v>106.03</v>
      </c>
      <c r="W65" s="21">
        <v>286.95999999999998</v>
      </c>
      <c r="X65" s="13">
        <v>30.53</v>
      </c>
      <c r="Z65" s="29">
        <v>3200</v>
      </c>
      <c r="AA65" s="27">
        <v>37.32</v>
      </c>
      <c r="AB65" s="21">
        <v>101.01</v>
      </c>
      <c r="AC65" s="21">
        <v>275.93</v>
      </c>
      <c r="AD65" s="13">
        <v>33.549999999999997</v>
      </c>
      <c r="AF65" s="29">
        <v>3200</v>
      </c>
      <c r="AG65" s="27">
        <v>21.77</v>
      </c>
      <c r="AH65" s="21">
        <v>61.03</v>
      </c>
      <c r="AI65" s="21">
        <v>207.62</v>
      </c>
      <c r="AJ65" s="13">
        <v>4.26</v>
      </c>
      <c r="AL65" s="29">
        <v>3200</v>
      </c>
      <c r="AM65" s="27">
        <v>26.82</v>
      </c>
      <c r="AN65" s="21">
        <v>66.790000000000006</v>
      </c>
      <c r="AO65" s="21">
        <v>52.98</v>
      </c>
      <c r="AP65" s="13">
        <v>3.86</v>
      </c>
      <c r="AR65" s="29">
        <v>3200</v>
      </c>
      <c r="AS65" s="27">
        <v>102.05</v>
      </c>
      <c r="AT65" s="21">
        <v>242.5</v>
      </c>
      <c r="AU65" s="21">
        <v>352.18</v>
      </c>
      <c r="AV65" s="13">
        <v>36.06</v>
      </c>
      <c r="AX65" s="29">
        <v>3200</v>
      </c>
      <c r="AY65" s="27">
        <v>37.56</v>
      </c>
      <c r="AZ65" s="21">
        <v>96.2</v>
      </c>
      <c r="BA65" s="21">
        <v>205.2</v>
      </c>
      <c r="BB65" s="13">
        <v>21.06</v>
      </c>
      <c r="BD65" s="29">
        <v>3200</v>
      </c>
      <c r="BE65" s="27">
        <v>20.79</v>
      </c>
      <c r="BF65" s="21">
        <v>60.31</v>
      </c>
      <c r="BG65" s="21">
        <v>163.93</v>
      </c>
      <c r="BH65" s="13">
        <v>9.26</v>
      </c>
      <c r="BJ65" s="29">
        <v>3200</v>
      </c>
      <c r="BK65" s="27">
        <v>21</v>
      </c>
      <c r="BL65" s="21">
        <v>60.76</v>
      </c>
      <c r="BM65" s="21">
        <v>210.94</v>
      </c>
      <c r="BN65" s="13">
        <v>13.72</v>
      </c>
      <c r="BP65" s="29">
        <v>3200</v>
      </c>
      <c r="BQ65" s="27">
        <v>37.04</v>
      </c>
      <c r="BR65" s="21">
        <v>96.97</v>
      </c>
      <c r="BS65" s="21">
        <v>259.11</v>
      </c>
      <c r="BT65" s="13">
        <v>26.06</v>
      </c>
      <c r="BV65" s="29">
        <v>3200</v>
      </c>
      <c r="BW65" s="27">
        <v>21.08</v>
      </c>
      <c r="BX65" s="21">
        <v>60.41</v>
      </c>
      <c r="BY65" s="21">
        <v>202.55</v>
      </c>
      <c r="BZ65" s="13">
        <v>4.33</v>
      </c>
      <c r="CB65" s="29">
        <v>3200</v>
      </c>
      <c r="CC65" s="27">
        <v>37.549999999999997</v>
      </c>
      <c r="CD65" s="21">
        <v>102.49</v>
      </c>
      <c r="CE65" s="21">
        <v>290.5</v>
      </c>
      <c r="CF65" s="13">
        <v>27.69</v>
      </c>
      <c r="CH65" s="29">
        <v>3200</v>
      </c>
      <c r="CI65" s="27">
        <v>57.44</v>
      </c>
      <c r="CJ65" s="21">
        <v>155.78</v>
      </c>
      <c r="CK65" s="21">
        <v>358.51</v>
      </c>
      <c r="CL65" s="13">
        <v>36.020000000000003</v>
      </c>
      <c r="CN65" s="29">
        <v>3200</v>
      </c>
      <c r="CO65" s="27">
        <v>59.66</v>
      </c>
      <c r="CP65" s="21">
        <v>162.13</v>
      </c>
      <c r="CQ65" s="21">
        <v>372.65</v>
      </c>
      <c r="CR65" s="13">
        <v>49.89</v>
      </c>
      <c r="CT65" s="29">
        <v>3200</v>
      </c>
      <c r="CU65" s="27">
        <v>82.26</v>
      </c>
      <c r="CV65" s="21">
        <v>224.67</v>
      </c>
      <c r="CW65" s="21">
        <v>428</v>
      </c>
      <c r="CX65" s="13">
        <v>57.91</v>
      </c>
      <c r="CZ65" s="29">
        <v>3200</v>
      </c>
      <c r="DA65" s="27">
        <v>238.28</v>
      </c>
      <c r="DB65" s="21">
        <v>573.85</v>
      </c>
      <c r="DC65" s="21">
        <v>664.55</v>
      </c>
      <c r="DD65" s="13">
        <v>62.27</v>
      </c>
    </row>
    <row r="66" spans="2:108" x14ac:dyDescent="0.3">
      <c r="B66" s="29">
        <v>3250</v>
      </c>
      <c r="C66" s="27">
        <v>62.45</v>
      </c>
      <c r="D66" s="21">
        <v>168.46</v>
      </c>
      <c r="E66" s="21">
        <v>339.1</v>
      </c>
      <c r="F66" s="13">
        <v>49.12</v>
      </c>
      <c r="H66" s="29">
        <v>3250</v>
      </c>
      <c r="I66" s="27">
        <v>56.48</v>
      </c>
      <c r="J66" s="21">
        <v>140.59</v>
      </c>
      <c r="K66" s="21">
        <v>290.89999999999998</v>
      </c>
      <c r="L66" s="13">
        <v>38.74</v>
      </c>
      <c r="N66" s="29">
        <v>3250</v>
      </c>
      <c r="O66" s="27">
        <v>37.17</v>
      </c>
      <c r="P66" s="21">
        <v>102</v>
      </c>
      <c r="Q66" s="21">
        <v>269.77</v>
      </c>
      <c r="R66" s="13">
        <v>28.67</v>
      </c>
      <c r="T66" s="29">
        <v>3250</v>
      </c>
      <c r="U66" s="27">
        <v>40.28</v>
      </c>
      <c r="V66" s="21">
        <v>108.05</v>
      </c>
      <c r="W66" s="21">
        <v>287.58</v>
      </c>
      <c r="X66" s="13">
        <v>30.59</v>
      </c>
      <c r="Z66" s="29">
        <v>3250</v>
      </c>
      <c r="AA66" s="27">
        <v>37.35</v>
      </c>
      <c r="AB66" s="21">
        <v>102.88</v>
      </c>
      <c r="AC66" s="21">
        <v>276.51</v>
      </c>
      <c r="AD66" s="13">
        <v>33.54</v>
      </c>
      <c r="AF66" s="29">
        <v>3250</v>
      </c>
      <c r="AG66" s="27">
        <v>21.81</v>
      </c>
      <c r="AH66" s="21">
        <v>62.12</v>
      </c>
      <c r="AI66" s="21">
        <v>207.96</v>
      </c>
      <c r="AJ66" s="13">
        <v>3.81</v>
      </c>
      <c r="AL66" s="29">
        <v>3250</v>
      </c>
      <c r="AM66" s="27">
        <v>26.88</v>
      </c>
      <c r="AN66" s="21">
        <v>68.13</v>
      </c>
      <c r="AO66" s="21">
        <v>53.4</v>
      </c>
      <c r="AP66" s="13">
        <v>3.9</v>
      </c>
      <c r="AR66" s="29">
        <v>3250</v>
      </c>
      <c r="AS66" s="27">
        <v>102.2</v>
      </c>
      <c r="AT66" s="21">
        <v>247.61</v>
      </c>
      <c r="AU66" s="21">
        <v>353.77</v>
      </c>
      <c r="AV66" s="13">
        <v>36.159999999999997</v>
      </c>
      <c r="AX66" s="29">
        <v>3250</v>
      </c>
      <c r="AY66" s="27">
        <v>37.67</v>
      </c>
      <c r="AZ66" s="21">
        <v>98.08</v>
      </c>
      <c r="BA66" s="21">
        <v>205.78</v>
      </c>
      <c r="BB66" s="13">
        <v>21.12</v>
      </c>
      <c r="BD66" s="29">
        <v>3250</v>
      </c>
      <c r="BE66" s="27">
        <v>20.79</v>
      </c>
      <c r="BF66" s="21">
        <v>61.35</v>
      </c>
      <c r="BG66" s="21">
        <v>164.25</v>
      </c>
      <c r="BH66" s="13">
        <v>9.42</v>
      </c>
      <c r="BJ66" s="29">
        <v>3250</v>
      </c>
      <c r="BK66" s="27">
        <v>21.01</v>
      </c>
      <c r="BL66" s="21">
        <v>61.81</v>
      </c>
      <c r="BM66" s="21">
        <v>211.26</v>
      </c>
      <c r="BN66" s="13">
        <v>13.9</v>
      </c>
      <c r="BP66" s="29">
        <v>3250</v>
      </c>
      <c r="BQ66" s="27">
        <v>37.1</v>
      </c>
      <c r="BR66" s="21">
        <v>98.82</v>
      </c>
      <c r="BS66" s="21">
        <v>259.68</v>
      </c>
      <c r="BT66" s="13">
        <v>26.13</v>
      </c>
      <c r="BV66" s="29">
        <v>3250</v>
      </c>
      <c r="BW66" s="27">
        <v>21.11</v>
      </c>
      <c r="BX66" s="21">
        <v>61.47</v>
      </c>
      <c r="BY66" s="21">
        <v>202.87</v>
      </c>
      <c r="BZ66" s="13">
        <v>4.6399999999999997</v>
      </c>
      <c r="CB66" s="29">
        <v>3250</v>
      </c>
      <c r="CC66" s="27">
        <v>37.58</v>
      </c>
      <c r="CD66" s="21">
        <v>104.37</v>
      </c>
      <c r="CE66" s="21">
        <v>291.08</v>
      </c>
      <c r="CF66" s="13">
        <v>27.81</v>
      </c>
      <c r="CH66" s="29">
        <v>3250</v>
      </c>
      <c r="CI66" s="27">
        <v>57.45</v>
      </c>
      <c r="CJ66" s="21">
        <v>158.66</v>
      </c>
      <c r="CK66" s="21">
        <v>359.4</v>
      </c>
      <c r="CL66" s="13">
        <v>36.130000000000003</v>
      </c>
      <c r="CN66" s="29">
        <v>3250</v>
      </c>
      <c r="CO66" s="27">
        <v>59.7</v>
      </c>
      <c r="CP66" s="21">
        <v>165.11</v>
      </c>
      <c r="CQ66" s="21">
        <v>373.57</v>
      </c>
      <c r="CR66" s="13">
        <v>49.81</v>
      </c>
      <c r="CT66" s="29">
        <v>3250</v>
      </c>
      <c r="CU66" s="27">
        <v>82.28</v>
      </c>
      <c r="CV66" s="21">
        <v>228.78</v>
      </c>
      <c r="CW66" s="21">
        <v>429.28</v>
      </c>
      <c r="CX66" s="13">
        <v>57.81</v>
      </c>
      <c r="CZ66" s="29">
        <v>3250</v>
      </c>
      <c r="DA66" s="27">
        <v>238.5</v>
      </c>
      <c r="DB66" s="21">
        <v>585.77</v>
      </c>
      <c r="DC66" s="21">
        <v>668.25</v>
      </c>
      <c r="DD66" s="13">
        <v>62.54</v>
      </c>
    </row>
    <row r="67" spans="2:108" x14ac:dyDescent="0.3">
      <c r="B67" s="29">
        <v>3300</v>
      </c>
      <c r="C67" s="27">
        <v>62.51</v>
      </c>
      <c r="D67" s="21">
        <v>171.59</v>
      </c>
      <c r="E67" s="21">
        <v>340.05</v>
      </c>
      <c r="F67" s="13">
        <v>48.99</v>
      </c>
      <c r="H67" s="29">
        <v>3300</v>
      </c>
      <c r="I67" s="27">
        <v>56.61</v>
      </c>
      <c r="J67" s="21">
        <v>143.41999999999999</v>
      </c>
      <c r="K67" s="21">
        <v>291.76</v>
      </c>
      <c r="L67" s="13">
        <v>38.68</v>
      </c>
      <c r="N67" s="29">
        <v>3300</v>
      </c>
      <c r="O67" s="27">
        <v>37.200000000000003</v>
      </c>
      <c r="P67" s="21">
        <v>103.86</v>
      </c>
      <c r="Q67" s="21">
        <v>270.33</v>
      </c>
      <c r="R67" s="13">
        <v>28.73</v>
      </c>
      <c r="T67" s="29">
        <v>3300</v>
      </c>
      <c r="U67" s="27">
        <v>40.36</v>
      </c>
      <c r="V67" s="21">
        <v>110.06</v>
      </c>
      <c r="W67" s="21">
        <v>288.2</v>
      </c>
      <c r="X67" s="13">
        <v>30.65</v>
      </c>
      <c r="Z67" s="29">
        <v>3300</v>
      </c>
      <c r="AA67" s="27">
        <v>37.369999999999997</v>
      </c>
      <c r="AB67" s="21">
        <v>104.75</v>
      </c>
      <c r="AC67" s="21">
        <v>277.08</v>
      </c>
      <c r="AD67" s="13">
        <v>33.54</v>
      </c>
      <c r="AF67" s="29">
        <v>3300</v>
      </c>
      <c r="AG67" s="27">
        <v>21.85</v>
      </c>
      <c r="AH67" s="21">
        <v>63.21</v>
      </c>
      <c r="AI67" s="21">
        <v>208.3</v>
      </c>
      <c r="AJ67" s="13">
        <v>3.37</v>
      </c>
      <c r="AL67" s="29">
        <v>3300</v>
      </c>
      <c r="AM67" s="27">
        <v>26.94</v>
      </c>
      <c r="AN67" s="21">
        <v>69.47</v>
      </c>
      <c r="AO67" s="21">
        <v>53.81</v>
      </c>
      <c r="AP67" s="13">
        <v>3.94</v>
      </c>
      <c r="AR67" s="29">
        <v>3300</v>
      </c>
      <c r="AS67" s="27">
        <v>102.35</v>
      </c>
      <c r="AT67" s="21">
        <v>252.72</v>
      </c>
      <c r="AU67" s="21">
        <v>355.33</v>
      </c>
      <c r="AV67" s="13">
        <v>36.26</v>
      </c>
      <c r="AX67" s="29">
        <v>3300</v>
      </c>
      <c r="AY67" s="27">
        <v>37.78</v>
      </c>
      <c r="AZ67" s="21">
        <v>99.96</v>
      </c>
      <c r="BA67" s="21">
        <v>206.36</v>
      </c>
      <c r="BB67" s="13">
        <v>21.18</v>
      </c>
      <c r="BD67" s="29">
        <v>3300</v>
      </c>
      <c r="BE67" s="27">
        <v>20.79</v>
      </c>
      <c r="BF67" s="21">
        <v>62.39</v>
      </c>
      <c r="BG67" s="21">
        <v>164.57</v>
      </c>
      <c r="BH67" s="13">
        <v>9.58</v>
      </c>
      <c r="BJ67" s="29">
        <v>3300</v>
      </c>
      <c r="BK67" s="27">
        <v>21.03</v>
      </c>
      <c r="BL67" s="21">
        <v>62.87</v>
      </c>
      <c r="BM67" s="21">
        <v>211.58</v>
      </c>
      <c r="BN67" s="13">
        <v>14.08</v>
      </c>
      <c r="BP67" s="29">
        <v>3300</v>
      </c>
      <c r="BQ67" s="27">
        <v>37.159999999999997</v>
      </c>
      <c r="BR67" s="21">
        <v>100.68</v>
      </c>
      <c r="BS67" s="21">
        <v>260.25</v>
      </c>
      <c r="BT67" s="13">
        <v>26.21</v>
      </c>
      <c r="BV67" s="29">
        <v>3300</v>
      </c>
      <c r="BW67" s="27">
        <v>21.14</v>
      </c>
      <c r="BX67" s="21">
        <v>62.53</v>
      </c>
      <c r="BY67" s="21">
        <v>203.2</v>
      </c>
      <c r="BZ67" s="13">
        <v>4.9400000000000004</v>
      </c>
      <c r="CB67" s="29">
        <v>3300</v>
      </c>
      <c r="CC67" s="27">
        <v>37.6</v>
      </c>
      <c r="CD67" s="21">
        <v>106.25</v>
      </c>
      <c r="CE67" s="21">
        <v>291.66000000000003</v>
      </c>
      <c r="CF67" s="13">
        <v>27.92</v>
      </c>
      <c r="CH67" s="29">
        <v>3300</v>
      </c>
      <c r="CI67" s="27">
        <v>57.47</v>
      </c>
      <c r="CJ67" s="21">
        <v>161.53</v>
      </c>
      <c r="CK67" s="21">
        <v>360.28</v>
      </c>
      <c r="CL67" s="13">
        <v>36.24</v>
      </c>
      <c r="CN67" s="29">
        <v>3300</v>
      </c>
      <c r="CO67" s="27">
        <v>59.74</v>
      </c>
      <c r="CP67" s="21">
        <v>168.1</v>
      </c>
      <c r="CQ67" s="21">
        <v>374.48</v>
      </c>
      <c r="CR67" s="13">
        <v>49.74</v>
      </c>
      <c r="CT67" s="29">
        <v>3300</v>
      </c>
      <c r="CU67" s="27">
        <v>82.29</v>
      </c>
      <c r="CV67" s="21">
        <v>232.9</v>
      </c>
      <c r="CW67" s="21">
        <v>430.53</v>
      </c>
      <c r="CX67" s="13">
        <v>57.72</v>
      </c>
      <c r="CZ67" s="29">
        <v>3300</v>
      </c>
      <c r="DA67" s="27">
        <v>238.71</v>
      </c>
      <c r="DB67" s="21">
        <v>597.70000000000005</v>
      </c>
      <c r="DC67" s="21">
        <v>671.89</v>
      </c>
      <c r="DD67" s="13">
        <v>62.81</v>
      </c>
    </row>
    <row r="68" spans="2:108" x14ac:dyDescent="0.3">
      <c r="B68" s="29">
        <v>3350</v>
      </c>
      <c r="C68" s="27">
        <v>62.56</v>
      </c>
      <c r="D68" s="21">
        <v>174.72</v>
      </c>
      <c r="E68" s="21">
        <v>340.99</v>
      </c>
      <c r="F68" s="13">
        <v>48.87</v>
      </c>
      <c r="H68" s="29">
        <v>3350</v>
      </c>
      <c r="I68" s="27">
        <v>56.73</v>
      </c>
      <c r="J68" s="21">
        <v>146.25</v>
      </c>
      <c r="K68" s="21">
        <v>292.62</v>
      </c>
      <c r="L68" s="13">
        <v>38.630000000000003</v>
      </c>
      <c r="N68" s="29">
        <v>3350</v>
      </c>
      <c r="O68" s="27">
        <v>37.22</v>
      </c>
      <c r="P68" s="21">
        <v>105.72</v>
      </c>
      <c r="Q68" s="21">
        <v>270.89</v>
      </c>
      <c r="R68" s="13">
        <v>28.79</v>
      </c>
      <c r="T68" s="29">
        <v>3350</v>
      </c>
      <c r="U68" s="27">
        <v>40.44</v>
      </c>
      <c r="V68" s="21">
        <v>112.08</v>
      </c>
      <c r="W68" s="21">
        <v>288.8</v>
      </c>
      <c r="X68" s="13">
        <v>30.71</v>
      </c>
      <c r="Z68" s="29">
        <v>3350</v>
      </c>
      <c r="AA68" s="27">
        <v>37.4</v>
      </c>
      <c r="AB68" s="21">
        <v>106.61</v>
      </c>
      <c r="AC68" s="21">
        <v>277.64</v>
      </c>
      <c r="AD68" s="13">
        <v>33.53</v>
      </c>
      <c r="AF68" s="29">
        <v>3350</v>
      </c>
      <c r="AG68" s="27">
        <v>21.89</v>
      </c>
      <c r="AH68" s="21">
        <v>64.31</v>
      </c>
      <c r="AI68" s="21">
        <v>208.62</v>
      </c>
      <c r="AJ68" s="13">
        <v>2.95</v>
      </c>
      <c r="AL68" s="29">
        <v>3350</v>
      </c>
      <c r="AM68" s="27">
        <v>27</v>
      </c>
      <c r="AN68" s="21">
        <v>70.819999999999993</v>
      </c>
      <c r="AO68" s="21">
        <v>54.22</v>
      </c>
      <c r="AP68" s="13">
        <v>3.98</v>
      </c>
      <c r="AR68" s="29">
        <v>3350</v>
      </c>
      <c r="AS68" s="27">
        <v>102.5</v>
      </c>
      <c r="AT68" s="21">
        <v>257.83999999999997</v>
      </c>
      <c r="AU68" s="21">
        <v>356.87</v>
      </c>
      <c r="AV68" s="13">
        <v>36.35</v>
      </c>
      <c r="AX68" s="29">
        <v>3350</v>
      </c>
      <c r="AY68" s="27">
        <v>37.880000000000003</v>
      </c>
      <c r="AZ68" s="21">
        <v>101.86</v>
      </c>
      <c r="BA68" s="21">
        <v>206.92</v>
      </c>
      <c r="BB68" s="13">
        <v>21.23</v>
      </c>
      <c r="BD68" s="29">
        <v>3350</v>
      </c>
      <c r="BE68" s="27">
        <v>20.79</v>
      </c>
      <c r="BF68" s="21">
        <v>63.43</v>
      </c>
      <c r="BG68" s="21">
        <v>164.88</v>
      </c>
      <c r="BH68" s="13">
        <v>9.73</v>
      </c>
      <c r="BJ68" s="29">
        <v>3350</v>
      </c>
      <c r="BK68" s="27">
        <v>21.04</v>
      </c>
      <c r="BL68" s="21">
        <v>63.92</v>
      </c>
      <c r="BM68" s="21">
        <v>211.9</v>
      </c>
      <c r="BN68" s="13">
        <v>14.25</v>
      </c>
      <c r="BP68" s="29">
        <v>3350</v>
      </c>
      <c r="BQ68" s="27">
        <v>37.22</v>
      </c>
      <c r="BR68" s="21">
        <v>102.54</v>
      </c>
      <c r="BS68" s="21">
        <v>260.81</v>
      </c>
      <c r="BT68" s="13">
        <v>26.29</v>
      </c>
      <c r="BV68" s="29">
        <v>3350</v>
      </c>
      <c r="BW68" s="27">
        <v>21.18</v>
      </c>
      <c r="BX68" s="21">
        <v>63.58</v>
      </c>
      <c r="BY68" s="21">
        <v>203.51</v>
      </c>
      <c r="BZ68" s="13">
        <v>5.23</v>
      </c>
      <c r="CB68" s="29">
        <v>3350</v>
      </c>
      <c r="CC68" s="27">
        <v>37.619999999999997</v>
      </c>
      <c r="CD68" s="21">
        <v>108.13</v>
      </c>
      <c r="CE68" s="21">
        <v>292.22000000000003</v>
      </c>
      <c r="CF68" s="13">
        <v>28.02</v>
      </c>
      <c r="CH68" s="29">
        <v>3350</v>
      </c>
      <c r="CI68" s="27">
        <v>57.49</v>
      </c>
      <c r="CJ68" s="21">
        <v>164.4</v>
      </c>
      <c r="CK68" s="21">
        <v>361.14</v>
      </c>
      <c r="CL68" s="13">
        <v>36.35</v>
      </c>
      <c r="CN68" s="29">
        <v>3350</v>
      </c>
      <c r="CO68" s="27">
        <v>59.78</v>
      </c>
      <c r="CP68" s="21">
        <v>171.08</v>
      </c>
      <c r="CQ68" s="21">
        <v>375.38</v>
      </c>
      <c r="CR68" s="13">
        <v>49.67</v>
      </c>
      <c r="CT68" s="29">
        <v>3350</v>
      </c>
      <c r="CU68" s="27">
        <v>82.31</v>
      </c>
      <c r="CV68" s="21">
        <v>237.01</v>
      </c>
      <c r="CW68" s="21">
        <v>431.77</v>
      </c>
      <c r="CX68" s="13">
        <v>57.63</v>
      </c>
      <c r="CZ68" s="29">
        <v>3350</v>
      </c>
      <c r="DA68" s="27">
        <v>238.91</v>
      </c>
      <c r="DB68" s="21">
        <v>609.64</v>
      </c>
      <c r="DC68" s="21">
        <v>675.48</v>
      </c>
      <c r="DD68" s="13">
        <v>63.09</v>
      </c>
    </row>
    <row r="69" spans="2:108" x14ac:dyDescent="0.3">
      <c r="B69" s="29">
        <v>3400</v>
      </c>
      <c r="C69" s="27">
        <v>62.61</v>
      </c>
      <c r="D69" s="21">
        <v>177.84</v>
      </c>
      <c r="E69" s="21">
        <v>341.92</v>
      </c>
      <c r="F69" s="13">
        <v>48.76</v>
      </c>
      <c r="H69" s="29">
        <v>3400</v>
      </c>
      <c r="I69" s="27">
        <v>56.85</v>
      </c>
      <c r="J69" s="21">
        <v>149.09</v>
      </c>
      <c r="K69" s="21">
        <v>293.45999999999998</v>
      </c>
      <c r="L69" s="13">
        <v>38.58</v>
      </c>
      <c r="N69" s="29">
        <v>3400</v>
      </c>
      <c r="O69" s="27">
        <v>37.25</v>
      </c>
      <c r="P69" s="21">
        <v>107.58</v>
      </c>
      <c r="Q69" s="21">
        <v>271.45</v>
      </c>
      <c r="R69" s="13">
        <v>28.84</v>
      </c>
      <c r="T69" s="29">
        <v>3400</v>
      </c>
      <c r="U69" s="27">
        <v>40.520000000000003</v>
      </c>
      <c r="V69" s="21">
        <v>114.11</v>
      </c>
      <c r="W69" s="21">
        <v>289.39999999999998</v>
      </c>
      <c r="X69" s="13">
        <v>30.77</v>
      </c>
      <c r="Z69" s="29">
        <v>3400</v>
      </c>
      <c r="AA69" s="27">
        <v>37.42</v>
      </c>
      <c r="AB69" s="21">
        <v>108.49</v>
      </c>
      <c r="AC69" s="21">
        <v>278.19</v>
      </c>
      <c r="AD69" s="13">
        <v>33.53</v>
      </c>
      <c r="AF69" s="29">
        <v>3400</v>
      </c>
      <c r="AG69" s="27">
        <v>21.93</v>
      </c>
      <c r="AH69" s="21">
        <v>65.400000000000006</v>
      </c>
      <c r="AI69" s="21">
        <v>208.95</v>
      </c>
      <c r="AJ69" s="13">
        <v>2.54</v>
      </c>
      <c r="AL69" s="29">
        <v>3400</v>
      </c>
      <c r="AM69" s="27">
        <v>27.06</v>
      </c>
      <c r="AN69" s="21">
        <v>72.17</v>
      </c>
      <c r="AO69" s="21">
        <v>54.62</v>
      </c>
      <c r="AP69" s="13">
        <v>4.0199999999999996</v>
      </c>
      <c r="AR69" s="29">
        <v>3400</v>
      </c>
      <c r="AS69" s="27">
        <v>102.64</v>
      </c>
      <c r="AT69" s="21">
        <v>262.97000000000003</v>
      </c>
      <c r="AU69" s="21">
        <v>358.39</v>
      </c>
      <c r="AV69" s="13">
        <v>36.450000000000003</v>
      </c>
      <c r="AX69" s="29">
        <v>3400</v>
      </c>
      <c r="AY69" s="27">
        <v>37.99</v>
      </c>
      <c r="AZ69" s="21">
        <v>103.75</v>
      </c>
      <c r="BA69" s="21">
        <v>207.49</v>
      </c>
      <c r="BB69" s="13">
        <v>21.29</v>
      </c>
      <c r="BD69" s="29">
        <v>3400</v>
      </c>
      <c r="BE69" s="27">
        <v>20.79</v>
      </c>
      <c r="BF69" s="21">
        <v>64.47</v>
      </c>
      <c r="BG69" s="21">
        <v>165.19</v>
      </c>
      <c r="BH69" s="13">
        <v>9.8800000000000008</v>
      </c>
      <c r="BJ69" s="29">
        <v>3400</v>
      </c>
      <c r="BK69" s="27">
        <v>21.06</v>
      </c>
      <c r="BL69" s="21">
        <v>64.97</v>
      </c>
      <c r="BM69" s="21">
        <v>212.21</v>
      </c>
      <c r="BN69" s="13">
        <v>14.41</v>
      </c>
      <c r="BP69" s="29">
        <v>3400</v>
      </c>
      <c r="BQ69" s="27">
        <v>37.28</v>
      </c>
      <c r="BR69" s="21">
        <v>104.4</v>
      </c>
      <c r="BS69" s="21">
        <v>261.36</v>
      </c>
      <c r="BT69" s="13">
        <v>26.36</v>
      </c>
      <c r="BV69" s="29">
        <v>3400</v>
      </c>
      <c r="BW69" s="27">
        <v>21.21</v>
      </c>
      <c r="BX69" s="21">
        <v>64.64</v>
      </c>
      <c r="BY69" s="21">
        <v>203.83</v>
      </c>
      <c r="BZ69" s="13">
        <v>5.51</v>
      </c>
      <c r="CB69" s="29">
        <v>3400</v>
      </c>
      <c r="CC69" s="27">
        <v>37.64</v>
      </c>
      <c r="CD69" s="21">
        <v>110.01</v>
      </c>
      <c r="CE69" s="21">
        <v>292.77999999999997</v>
      </c>
      <c r="CF69" s="13">
        <v>28.13</v>
      </c>
      <c r="CH69" s="29">
        <v>3400</v>
      </c>
      <c r="CI69" s="27">
        <v>57.51</v>
      </c>
      <c r="CJ69" s="21">
        <v>167.28</v>
      </c>
      <c r="CK69" s="21">
        <v>362</v>
      </c>
      <c r="CL69" s="13">
        <v>36.450000000000003</v>
      </c>
      <c r="CN69" s="29">
        <v>3400</v>
      </c>
      <c r="CO69" s="27">
        <v>59.83</v>
      </c>
      <c r="CP69" s="21">
        <v>174.07</v>
      </c>
      <c r="CQ69" s="21">
        <v>376.27</v>
      </c>
      <c r="CR69" s="13">
        <v>49.6</v>
      </c>
      <c r="CT69" s="29">
        <v>3400</v>
      </c>
      <c r="CU69" s="27">
        <v>82.34</v>
      </c>
      <c r="CV69" s="21">
        <v>241.13</v>
      </c>
      <c r="CW69" s="21">
        <v>432.99</v>
      </c>
      <c r="CX69" s="13">
        <v>57.55</v>
      </c>
      <c r="CZ69" s="29">
        <v>3400</v>
      </c>
      <c r="DA69" s="27">
        <v>239.09</v>
      </c>
      <c r="DB69" s="21">
        <v>621.59</v>
      </c>
      <c r="DC69" s="21">
        <v>679.02</v>
      </c>
      <c r="DD69" s="13">
        <v>63.36</v>
      </c>
    </row>
    <row r="70" spans="2:108" x14ac:dyDescent="0.3">
      <c r="B70" s="29">
        <v>3450</v>
      </c>
      <c r="C70" s="27">
        <v>62.66</v>
      </c>
      <c r="D70" s="21">
        <v>180.98</v>
      </c>
      <c r="E70" s="21">
        <v>342.83</v>
      </c>
      <c r="F70" s="13">
        <v>48.65</v>
      </c>
      <c r="H70" s="29">
        <v>3450</v>
      </c>
      <c r="I70" s="27">
        <v>56.96</v>
      </c>
      <c r="J70" s="21">
        <v>151.94</v>
      </c>
      <c r="K70" s="21">
        <v>294.29000000000002</v>
      </c>
      <c r="L70" s="13">
        <v>38.53</v>
      </c>
      <c r="N70" s="29">
        <v>3450</v>
      </c>
      <c r="O70" s="27">
        <v>37.270000000000003</v>
      </c>
      <c r="P70" s="21">
        <v>109.45</v>
      </c>
      <c r="Q70" s="21">
        <v>271.99</v>
      </c>
      <c r="R70" s="13">
        <v>28.9</v>
      </c>
      <c r="T70" s="29">
        <v>3450</v>
      </c>
      <c r="U70" s="27">
        <v>40.6</v>
      </c>
      <c r="V70" s="21">
        <v>116.13</v>
      </c>
      <c r="W70" s="21">
        <v>290</v>
      </c>
      <c r="X70" s="13">
        <v>30.83</v>
      </c>
      <c r="Z70" s="29">
        <v>3450</v>
      </c>
      <c r="AA70" s="27">
        <v>37.450000000000003</v>
      </c>
      <c r="AB70" s="21">
        <v>110.36</v>
      </c>
      <c r="AC70" s="21">
        <v>278.74</v>
      </c>
      <c r="AD70" s="13">
        <v>33.53</v>
      </c>
      <c r="AF70" s="29">
        <v>3450</v>
      </c>
      <c r="AG70" s="27">
        <v>21.96</v>
      </c>
      <c r="AH70" s="21">
        <v>66.5</v>
      </c>
      <c r="AI70" s="21">
        <v>209.27</v>
      </c>
      <c r="AJ70" s="13">
        <v>2.13</v>
      </c>
      <c r="AL70" s="29">
        <v>3450</v>
      </c>
      <c r="AM70" s="27">
        <v>27.12</v>
      </c>
      <c r="AN70" s="21">
        <v>73.53</v>
      </c>
      <c r="AO70" s="21">
        <v>55.01</v>
      </c>
      <c r="AP70" s="13">
        <v>4.05</v>
      </c>
      <c r="AR70" s="29">
        <v>3450</v>
      </c>
      <c r="AS70" s="27">
        <v>102.78</v>
      </c>
      <c r="AT70" s="21">
        <v>268.11</v>
      </c>
      <c r="AU70" s="21">
        <v>359.89</v>
      </c>
      <c r="AV70" s="13">
        <v>36.549999999999997</v>
      </c>
      <c r="AX70" s="29">
        <v>3450</v>
      </c>
      <c r="AY70" s="27">
        <v>38.090000000000003</v>
      </c>
      <c r="AZ70" s="21">
        <v>105.65</v>
      </c>
      <c r="BA70" s="21">
        <v>208.04</v>
      </c>
      <c r="BB70" s="13">
        <v>21.34</v>
      </c>
      <c r="BD70" s="29">
        <v>3450</v>
      </c>
      <c r="BE70" s="27">
        <v>20.79</v>
      </c>
      <c r="BF70" s="21">
        <v>65.510000000000005</v>
      </c>
      <c r="BG70" s="21">
        <v>165.49</v>
      </c>
      <c r="BH70" s="13">
        <v>10.02</v>
      </c>
      <c r="BJ70" s="29">
        <v>3450</v>
      </c>
      <c r="BK70" s="27">
        <v>21.08</v>
      </c>
      <c r="BL70" s="21">
        <v>66.02</v>
      </c>
      <c r="BM70" s="21">
        <v>212.52</v>
      </c>
      <c r="BN70" s="13">
        <v>14.57</v>
      </c>
      <c r="BP70" s="29">
        <v>3450</v>
      </c>
      <c r="BQ70" s="27">
        <v>37.340000000000003</v>
      </c>
      <c r="BR70" s="21">
        <v>106.26</v>
      </c>
      <c r="BS70" s="21">
        <v>261.89999999999998</v>
      </c>
      <c r="BT70" s="13">
        <v>26.44</v>
      </c>
      <c r="BV70" s="29">
        <v>3450</v>
      </c>
      <c r="BW70" s="27">
        <v>21.25</v>
      </c>
      <c r="BX70" s="21">
        <v>65.709999999999994</v>
      </c>
      <c r="BY70" s="21">
        <v>204.14</v>
      </c>
      <c r="BZ70" s="13">
        <v>5.79</v>
      </c>
      <c r="CB70" s="29">
        <v>3450</v>
      </c>
      <c r="CC70" s="27">
        <v>37.659999999999997</v>
      </c>
      <c r="CD70" s="21">
        <v>111.89</v>
      </c>
      <c r="CE70" s="21">
        <v>293.33</v>
      </c>
      <c r="CF70" s="13">
        <v>28.23</v>
      </c>
      <c r="CH70" s="29">
        <v>3450</v>
      </c>
      <c r="CI70" s="27">
        <v>57.52</v>
      </c>
      <c r="CJ70" s="21">
        <v>170.15</v>
      </c>
      <c r="CK70" s="21">
        <v>362.84</v>
      </c>
      <c r="CL70" s="13">
        <v>36.56</v>
      </c>
      <c r="CN70" s="29">
        <v>3450</v>
      </c>
      <c r="CO70" s="27">
        <v>59.87</v>
      </c>
      <c r="CP70" s="21">
        <v>177.07</v>
      </c>
      <c r="CQ70" s="21">
        <v>377.14</v>
      </c>
      <c r="CR70" s="13">
        <v>49.54</v>
      </c>
      <c r="CT70" s="29">
        <v>3450</v>
      </c>
      <c r="CU70" s="27">
        <v>82.36</v>
      </c>
      <c r="CV70" s="21">
        <v>245.25</v>
      </c>
      <c r="CW70" s="21">
        <v>434.19</v>
      </c>
      <c r="CX70" s="13">
        <v>57.47</v>
      </c>
      <c r="CZ70" s="29">
        <v>3450</v>
      </c>
      <c r="DA70" s="27">
        <v>239.27</v>
      </c>
      <c r="DB70" s="21">
        <v>633.54999999999995</v>
      </c>
      <c r="DC70" s="21">
        <v>682.51</v>
      </c>
      <c r="DD70" s="13">
        <v>63.62</v>
      </c>
    </row>
    <row r="71" spans="2:108" ht="15" thickBot="1" x14ac:dyDescent="0.35">
      <c r="B71" s="30">
        <v>3500</v>
      </c>
      <c r="C71" s="32">
        <v>62.72</v>
      </c>
      <c r="D71" s="33">
        <v>184.11</v>
      </c>
      <c r="E71" s="33">
        <v>343.73</v>
      </c>
      <c r="F71" s="8">
        <v>48.54</v>
      </c>
      <c r="H71" s="30">
        <v>3500</v>
      </c>
      <c r="I71" s="32">
        <v>57.07</v>
      </c>
      <c r="J71" s="33">
        <v>154.79</v>
      </c>
      <c r="K71" s="33">
        <v>295.11</v>
      </c>
      <c r="L71" s="8">
        <v>38.49</v>
      </c>
      <c r="N71" s="30">
        <v>3500</v>
      </c>
      <c r="O71" s="32">
        <v>37.299999999999997</v>
      </c>
      <c r="P71" s="33">
        <v>111.31</v>
      </c>
      <c r="Q71" s="33">
        <v>272.52999999999997</v>
      </c>
      <c r="R71" s="8">
        <v>28.95</v>
      </c>
      <c r="T71" s="30">
        <v>3500</v>
      </c>
      <c r="U71" s="32">
        <v>40.68</v>
      </c>
      <c r="V71" s="33">
        <v>118.17</v>
      </c>
      <c r="W71" s="33">
        <v>290.58</v>
      </c>
      <c r="X71" s="8">
        <v>30.89</v>
      </c>
      <c r="Z71" s="30">
        <v>3500</v>
      </c>
      <c r="AA71" s="32">
        <v>37.47</v>
      </c>
      <c r="AB71" s="33">
        <v>112.23</v>
      </c>
      <c r="AC71" s="33">
        <v>279.27999999999997</v>
      </c>
      <c r="AD71" s="8">
        <v>33.53</v>
      </c>
      <c r="AF71" s="30">
        <v>3500</v>
      </c>
      <c r="AG71" s="32">
        <v>22</v>
      </c>
      <c r="AH71" s="33">
        <v>67.599999999999994</v>
      </c>
      <c r="AI71" s="33">
        <v>209.59</v>
      </c>
      <c r="AJ71" s="8">
        <v>1.74</v>
      </c>
      <c r="AL71" s="30">
        <v>3500</v>
      </c>
      <c r="AM71" s="32">
        <v>27.18</v>
      </c>
      <c r="AN71" s="33">
        <v>74.89</v>
      </c>
      <c r="AO71" s="33">
        <v>55.4</v>
      </c>
      <c r="AP71" s="8">
        <v>4.09</v>
      </c>
      <c r="AR71" s="30">
        <v>3500</v>
      </c>
      <c r="AS71" s="32">
        <v>102.92</v>
      </c>
      <c r="AT71" s="33">
        <v>273.25</v>
      </c>
      <c r="AU71" s="33">
        <v>361.37</v>
      </c>
      <c r="AV71" s="8">
        <v>36.65</v>
      </c>
      <c r="AX71" s="30">
        <v>3500</v>
      </c>
      <c r="AY71" s="32">
        <v>38.19</v>
      </c>
      <c r="AZ71" s="33">
        <v>107.56</v>
      </c>
      <c r="BA71" s="33">
        <v>208.59</v>
      </c>
      <c r="BB71" s="8">
        <v>21.39</v>
      </c>
      <c r="BD71" s="30">
        <v>3500</v>
      </c>
      <c r="BE71" s="32">
        <v>20.79</v>
      </c>
      <c r="BF71" s="33">
        <v>66.55</v>
      </c>
      <c r="BG71" s="33">
        <v>165.79</v>
      </c>
      <c r="BH71" s="8">
        <v>10.16</v>
      </c>
      <c r="BJ71" s="30">
        <v>3500</v>
      </c>
      <c r="BK71" s="32">
        <v>21.09</v>
      </c>
      <c r="BL71" s="33">
        <v>67.08</v>
      </c>
      <c r="BM71" s="33">
        <v>212.82</v>
      </c>
      <c r="BN71" s="8">
        <v>14.73</v>
      </c>
      <c r="BP71" s="30">
        <v>3500</v>
      </c>
      <c r="BQ71" s="32">
        <v>37.4</v>
      </c>
      <c r="BR71" s="33">
        <v>108.13</v>
      </c>
      <c r="BS71" s="33">
        <v>262.44</v>
      </c>
      <c r="BT71" s="8">
        <v>26.51</v>
      </c>
      <c r="BV71" s="30">
        <v>3500</v>
      </c>
      <c r="BW71" s="32">
        <v>21.29</v>
      </c>
      <c r="BX71" s="33">
        <v>66.77</v>
      </c>
      <c r="BY71" s="33">
        <v>204.44</v>
      </c>
      <c r="BZ71" s="8">
        <v>6.05</v>
      </c>
      <c r="CB71" s="30">
        <v>3500</v>
      </c>
      <c r="CC71" s="32">
        <v>37.68</v>
      </c>
      <c r="CD71" s="33">
        <v>113.78</v>
      </c>
      <c r="CE71" s="33">
        <v>293.87</v>
      </c>
      <c r="CF71" s="8">
        <v>28.33</v>
      </c>
      <c r="CH71" s="30">
        <v>3500</v>
      </c>
      <c r="CI71" s="32">
        <v>57.54</v>
      </c>
      <c r="CJ71" s="33">
        <v>173.03</v>
      </c>
      <c r="CK71" s="33">
        <v>363.66</v>
      </c>
      <c r="CL71" s="8">
        <v>36.659999999999997</v>
      </c>
      <c r="CN71" s="30">
        <v>3500</v>
      </c>
      <c r="CO71" s="32">
        <v>59.92</v>
      </c>
      <c r="CP71" s="33">
        <v>180.06</v>
      </c>
      <c r="CQ71" s="33">
        <v>378</v>
      </c>
      <c r="CR71" s="8">
        <v>49.48</v>
      </c>
      <c r="CT71" s="30">
        <v>3500</v>
      </c>
      <c r="CU71" s="32">
        <v>82.38</v>
      </c>
      <c r="CV71" s="33">
        <v>249.37</v>
      </c>
      <c r="CW71" s="33">
        <v>435.38</v>
      </c>
      <c r="CX71" s="8">
        <v>57.4</v>
      </c>
      <c r="CZ71" s="30">
        <v>3500</v>
      </c>
      <c r="DA71" s="32">
        <v>239.43</v>
      </c>
      <c r="DB71" s="33">
        <v>645.52</v>
      </c>
      <c r="DC71" s="33">
        <v>685.96</v>
      </c>
      <c r="DD71" s="8">
        <v>63.89</v>
      </c>
    </row>
  </sheetData>
  <mergeCells count="18">
    <mergeCell ref="AX2:BB2"/>
    <mergeCell ref="B2:F2"/>
    <mergeCell ref="H2:L2"/>
    <mergeCell ref="N2:R2"/>
    <mergeCell ref="T2:X2"/>
    <mergeCell ref="Z2:AD2"/>
    <mergeCell ref="AF2:AJ2"/>
    <mergeCell ref="AL2:AP2"/>
    <mergeCell ref="AR2:AV2"/>
    <mergeCell ref="CN2:CR2"/>
    <mergeCell ref="CT2:CX2"/>
    <mergeCell ref="CZ2:DD2"/>
    <mergeCell ref="BD2:BH2"/>
    <mergeCell ref="BJ2:BN2"/>
    <mergeCell ref="BP2:BT2"/>
    <mergeCell ref="BV2:BZ2"/>
    <mergeCell ref="CB2:CF2"/>
    <mergeCell ref="CH2:CL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A3606-3458-4871-89DB-29981A30E5E8}">
  <sheetPr codeName="Sheet3"/>
  <dimension ref="A1:BJ1"/>
  <sheetViews>
    <sheetView workbookViewId="0">
      <selection activeCell="S14" sqref="S14"/>
    </sheetView>
  </sheetViews>
  <sheetFormatPr defaultRowHeight="14.4" x14ac:dyDescent="0.3"/>
  <cols>
    <col min="1" max="1" width="1.44140625" style="1" customWidth="1"/>
    <col min="2" max="62" width="9.109375" style="1"/>
  </cols>
  <sheetData>
    <row r="1" ht="7.5" customHeight="1" x14ac:dyDescent="0.3"/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5B9F87D69BA54197DE015BB36D6107" ma:contentTypeVersion="11" ma:contentTypeDescription="Create a new document." ma:contentTypeScope="" ma:versionID="30f915a26770a4fd26a4d8c0e7c97513">
  <xsd:schema xmlns:xsd="http://www.w3.org/2001/XMLSchema" xmlns:xs="http://www.w3.org/2001/XMLSchema" xmlns:p="http://schemas.microsoft.com/office/2006/metadata/properties" xmlns:ns3="e5b087ed-fd45-4b48-bae7-5ede8327259a" xmlns:ns4="009d2e54-86c4-4f39-be94-35164ff440f7" targetNamespace="http://schemas.microsoft.com/office/2006/metadata/properties" ma:root="true" ma:fieldsID="bbe3bebf1f0a4bb78ce3a4e88a7d909a" ns3:_="" ns4:_="">
    <xsd:import namespace="e5b087ed-fd45-4b48-bae7-5ede8327259a"/>
    <xsd:import namespace="009d2e54-86c4-4f39-be94-35164ff440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b087ed-fd45-4b48-bae7-5ede832725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9d2e54-86c4-4f39-be94-35164ff440f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3F4950-DFDE-4E2A-B89A-2CC47FCA62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C0EE7A-86C3-4DA3-86A9-3BFCC09A0CA6}">
  <ds:schemaRefs>
    <ds:schemaRef ds:uri="http://purl.org/dc/terms/"/>
    <ds:schemaRef ds:uri="e5b087ed-fd45-4b48-bae7-5ede8327259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009d2e54-86c4-4f39-be94-35164ff440f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7B638EF-413E-4DC3-8F60-AF4D3EBC8F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5b087ed-fd45-4b48-bae7-5ede8327259a"/>
    <ds:schemaRef ds:uri="009d2e54-86c4-4f39-be94-35164ff440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Charts</vt:lpstr>
      </vt:variant>
      <vt:variant>
        <vt:i4>1</vt:i4>
      </vt:variant>
    </vt:vector>
  </HeadingPairs>
  <TitlesOfParts>
    <vt:vector size="7" baseType="lpstr">
      <vt:lpstr>EGR - Zeldovich Model</vt:lpstr>
      <vt:lpstr>Zeldovich Model</vt:lpstr>
      <vt:lpstr>Model Parameters</vt:lpstr>
      <vt:lpstr>Calculator</vt:lpstr>
      <vt:lpstr>Fuel Tables</vt:lpstr>
      <vt:lpstr>Fuel Polynomials</vt:lpstr>
      <vt:lpstr>NOx 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 Sorg</cp:lastModifiedBy>
  <dcterms:created xsi:type="dcterms:W3CDTF">2019-11-04T16:49:17Z</dcterms:created>
  <dcterms:modified xsi:type="dcterms:W3CDTF">2020-01-01T16:56:02Z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0x0101003F5B9F87D69BA54197DE015BB36D6107</vt:lpwstr>
  </property>
</Properties>
</file>