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eraintforster/Downloads/"/>
    </mc:Choice>
  </mc:AlternateContent>
  <xr:revisionPtr revIDLastSave="0" documentId="8_{F0E898E1-0C6B-2E4C-98A0-89EA61761ECA}" xr6:coauthVersionLast="47" xr6:coauthVersionMax="47" xr10:uidLastSave="{00000000-0000-0000-0000-000000000000}"/>
  <bookViews>
    <workbookView xWindow="0" yWindow="0" windowWidth="38400" windowHeight="21600" xr2:uid="{00000000-000D-0000-FFFF-FFFF00000000}"/>
  </bookViews>
  <sheets>
    <sheet name="GasCalc_Original" sheetId="1" r:id="rId1"/>
    <sheet name="Sheet1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  <c r="G22" i="1"/>
  <c r="G24" i="1"/>
  <c r="G26" i="1"/>
  <c r="G28" i="1"/>
  <c r="D31" i="1"/>
  <c r="D32" i="1"/>
  <c r="D30" i="1"/>
  <c r="D29" i="1"/>
  <c r="D28" i="1"/>
  <c r="D27" i="1"/>
  <c r="D26" i="1"/>
  <c r="D25" i="1"/>
  <c r="D24" i="1"/>
  <c r="D23" i="1"/>
  <c r="D22" i="1"/>
  <c r="D21" i="1"/>
  <c r="D20" i="1"/>
  <c r="G9" i="1"/>
  <c r="H9" i="1"/>
  <c r="G10" i="1"/>
  <c r="H10" i="1"/>
  <c r="J10" i="1"/>
  <c r="G11" i="1"/>
  <c r="H11" i="1"/>
  <c r="G12" i="1"/>
  <c r="H12" i="1"/>
  <c r="I12" i="1"/>
  <c r="G13" i="1"/>
  <c r="H13" i="1"/>
  <c r="G14" i="1"/>
  <c r="H14" i="1"/>
  <c r="G8" i="1"/>
  <c r="H8" i="1"/>
  <c r="I14" i="1"/>
  <c r="J14" i="1"/>
  <c r="I11" i="1"/>
  <c r="L11" i="1"/>
  <c r="J11" i="1"/>
  <c r="N11" i="1"/>
  <c r="O11" i="1"/>
  <c r="V11" i="1"/>
  <c r="J12" i="1"/>
  <c r="N12" i="1"/>
  <c r="O12" i="1"/>
  <c r="L12" i="1"/>
  <c r="L14" i="1"/>
  <c r="N14" i="1"/>
  <c r="O14" i="1"/>
  <c r="M14" i="1"/>
  <c r="T14" i="1"/>
  <c r="P14" i="1"/>
  <c r="Q14" i="1"/>
  <c r="I8" i="1"/>
  <c r="J8" i="1"/>
  <c r="I13" i="1"/>
  <c r="J13" i="1"/>
  <c r="I9" i="1"/>
  <c r="J9" i="1"/>
  <c r="I10" i="1"/>
  <c r="K10" i="1"/>
  <c r="P12" i="1"/>
  <c r="Q12" i="1"/>
  <c r="U12" i="1"/>
  <c r="M12" i="1"/>
  <c r="T12" i="1"/>
  <c r="M11" i="1"/>
  <c r="T11" i="1"/>
  <c r="N10" i="1"/>
  <c r="O10" i="1"/>
  <c r="P11" i="1"/>
  <c r="Q11" i="1"/>
  <c r="R11" i="1"/>
  <c r="K11" i="1"/>
  <c r="K12" i="1"/>
  <c r="K14" i="1"/>
  <c r="P13" i="1"/>
  <c r="Q13" i="1"/>
  <c r="M13" i="1"/>
  <c r="T13" i="1"/>
  <c r="L13" i="1"/>
  <c r="R12" i="1"/>
  <c r="U11" i="1"/>
  <c r="K9" i="1"/>
  <c r="N9" i="1"/>
  <c r="O9" i="1"/>
  <c r="K8" i="1"/>
  <c r="N8" i="1"/>
  <c r="O8" i="1"/>
  <c r="V10" i="1"/>
  <c r="S14" i="1"/>
  <c r="V14" i="1"/>
  <c r="M9" i="1"/>
  <c r="T9" i="1"/>
  <c r="P9" i="1"/>
  <c r="Q9" i="1"/>
  <c r="L9" i="1"/>
  <c r="P8" i="1"/>
  <c r="Q8" i="1"/>
  <c r="L8" i="1"/>
  <c r="M8" i="1"/>
  <c r="T8" i="1"/>
  <c r="P10" i="1"/>
  <c r="Q10" i="1"/>
  <c r="L10" i="1"/>
  <c r="M10" i="1"/>
  <c r="T10" i="1"/>
  <c r="K13" i="1"/>
  <c r="N13" i="1"/>
  <c r="O13" i="1"/>
  <c r="S11" i="1"/>
  <c r="U14" i="1"/>
  <c r="R14" i="1"/>
  <c r="V12" i="1"/>
  <c r="S12" i="1"/>
  <c r="S10" i="1"/>
  <c r="U8" i="1"/>
  <c r="R8" i="1"/>
  <c r="V8" i="1"/>
  <c r="S8" i="1"/>
  <c r="S13" i="1"/>
  <c r="V13" i="1"/>
  <c r="U10" i="1"/>
  <c r="R10" i="1"/>
  <c r="U9" i="1"/>
  <c r="R9" i="1"/>
  <c r="V9" i="1"/>
  <c r="S9" i="1"/>
  <c r="R13" i="1"/>
  <c r="U13" i="1"/>
</calcChain>
</file>

<file path=xl/sharedStrings.xml><?xml version="1.0" encoding="utf-8"?>
<sst xmlns="http://schemas.openxmlformats.org/spreadsheetml/2006/main" count="55" uniqueCount="49">
  <si>
    <t>GasCalc, by David Egan &lt;david.j.egan@ul.ie&gt;</t>
  </si>
  <si>
    <t>Save as a new filename before using.  Put data in all the light grey cells.</t>
  </si>
  <si>
    <t>Highlight Row 10 and drag down by its bottom left corner to generate more rows of data.</t>
  </si>
  <si>
    <t>Subject Ref:</t>
  </si>
  <si>
    <t>Ambient T (deg C):</t>
  </si>
  <si>
    <t>Subject weight (kg):</t>
  </si>
  <si>
    <t>Date:</t>
  </si>
  <si>
    <t>Humidity (%):</t>
  </si>
  <si>
    <t>Ambient P (mmHg):</t>
  </si>
  <si>
    <t>Subject height (m):</t>
  </si>
  <si>
    <t>Time:</t>
  </si>
  <si>
    <t>Bag volume  (L)</t>
  </si>
  <si>
    <t>Time sampled (s)</t>
  </si>
  <si>
    <t>Ambient temp. of sample</t>
  </si>
  <si>
    <t>FEO2 (%)</t>
  </si>
  <si>
    <t>FECO2 (%)</t>
  </si>
  <si>
    <t>VE BTPS (L/min)</t>
  </si>
  <si>
    <t>VE STPD (L/min)</t>
  </si>
  <si>
    <t>VO2 STPD (L/min)</t>
  </si>
  <si>
    <t>VCO2 STPD (L/min)</t>
  </si>
  <si>
    <t>RER</t>
  </si>
  <si>
    <t>VO2 STPD (ml/kg/min)</t>
  </si>
  <si>
    <t>Energy Expenditure (kJ/min)</t>
  </si>
  <si>
    <t>CHO Useage (g/min)</t>
  </si>
  <si>
    <t>CHO Useage (kJ/min)</t>
  </si>
  <si>
    <t>Fat Useage (g/min)</t>
  </si>
  <si>
    <t>Fat Useage (kJ/min)</t>
  </si>
  <si>
    <t>% Fat</t>
  </si>
  <si>
    <t>% CHO</t>
  </si>
  <si>
    <t>Energy used during stage:</t>
  </si>
  <si>
    <t>kJ Fat used during stage</t>
  </si>
  <si>
    <t>kJ CHO used during stage</t>
  </si>
  <si>
    <t>FIO2</t>
  </si>
  <si>
    <t>FICO2</t>
  </si>
  <si>
    <t xml:space="preserve"> Stage #</t>
  </si>
  <si>
    <t>Stage</t>
  </si>
  <si>
    <t>Watts</t>
  </si>
  <si>
    <t>HR</t>
  </si>
  <si>
    <t>%HRmax</t>
  </si>
  <si>
    <t>VE</t>
  </si>
  <si>
    <t>VO2</t>
  </si>
  <si>
    <t>%VO2max</t>
  </si>
  <si>
    <t>VCO2</t>
  </si>
  <si>
    <t>RPE</t>
  </si>
  <si>
    <t xml:space="preserve">Power @ 60% VO2max = </t>
  </si>
  <si>
    <t>*</t>
  </si>
  <si>
    <t>Power @ 60% V02max = 160W</t>
  </si>
  <si>
    <t>60% of peak power = 180W</t>
  </si>
  <si>
    <t>Target Power = 160W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</si>
</sst>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0"/>
      <name val="Times New Roman"/>
    </font>
    <font>
      <sz val="10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color indexed="9"/>
      <name val="Times New Roman"/>
      <family val="1"/>
    </font>
    <font>
      <sz val="10"/>
      <color indexed="9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" fontId="1" fillId="0" borderId="0" xfId="0" applyNumberFormat="1" applyFont="1" applyAlignment="1" applyProtection="1">
      <alignment horizontal="center"/>
    </xf>
    <xf numFmtId="2" fontId="2" fillId="2" borderId="0" xfId="0" applyNumberFormat="1" applyFont="1" applyFill="1" applyBorder="1" applyAlignment="1" applyProtection="1">
      <alignment horizontal="center" wrapText="1"/>
    </xf>
    <xf numFmtId="2" fontId="2" fillId="2" borderId="1" xfId="0" applyNumberFormat="1" applyFont="1" applyFill="1" applyBorder="1" applyAlignment="1" applyProtection="1">
      <alignment horizontal="center" wrapText="1"/>
    </xf>
    <xf numFmtId="2" fontId="2" fillId="2" borderId="2" xfId="0" applyNumberFormat="1" applyFont="1" applyFill="1" applyBorder="1" applyAlignment="1" applyProtection="1">
      <alignment horizontal="center" wrapText="1"/>
    </xf>
    <xf numFmtId="2" fontId="2" fillId="2" borderId="3" xfId="0" applyNumberFormat="1" applyFont="1" applyFill="1" applyBorder="1" applyAlignment="1" applyProtection="1">
      <alignment horizontal="center" wrapText="1"/>
    </xf>
    <xf numFmtId="2" fontId="1" fillId="3" borderId="0" xfId="0" applyNumberFormat="1" applyFont="1" applyFill="1" applyAlignment="1" applyProtection="1">
      <alignment horizontal="center"/>
      <protection locked="0"/>
    </xf>
    <xf numFmtId="2" fontId="1" fillId="3" borderId="1" xfId="0" applyNumberFormat="1" applyFont="1" applyFill="1" applyBorder="1" applyAlignment="1" applyProtection="1">
      <alignment horizontal="center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2" fontId="1" fillId="0" borderId="0" xfId="0" applyNumberFormat="1" applyFont="1" applyAlignment="1">
      <alignment horizontal="center"/>
    </xf>
    <xf numFmtId="164" fontId="1" fillId="3" borderId="0" xfId="0" applyNumberFormat="1" applyFont="1" applyFill="1" applyAlignment="1" applyProtection="1">
      <alignment horizontal="center"/>
      <protection locked="0"/>
    </xf>
    <xf numFmtId="2" fontId="3" fillId="3" borderId="4" xfId="0" applyNumberFormat="1" applyFont="1" applyFill="1" applyBorder="1"/>
    <xf numFmtId="164" fontId="1" fillId="0" borderId="0" xfId="0" applyNumberFormat="1" applyFont="1" applyAlignment="1" applyProtection="1">
      <alignment horizontal="center"/>
    </xf>
    <xf numFmtId="164" fontId="1" fillId="3" borderId="5" xfId="0" applyNumberFormat="1" applyFont="1" applyFill="1" applyBorder="1" applyAlignment="1" applyProtection="1">
      <alignment horizontal="center"/>
      <protection locked="0"/>
    </xf>
    <xf numFmtId="49" fontId="5" fillId="3" borderId="5" xfId="0" applyNumberFormat="1" applyFont="1" applyFill="1" applyBorder="1" applyAlignment="1" applyProtection="1">
      <alignment horizontal="center"/>
      <protection locked="0"/>
    </xf>
    <xf numFmtId="2" fontId="6" fillId="2" borderId="6" xfId="0" applyNumberFormat="1" applyFont="1" applyFill="1" applyBorder="1" applyAlignment="1" applyProtection="1">
      <alignment horizontal="right"/>
    </xf>
    <xf numFmtId="2" fontId="7" fillId="2" borderId="6" xfId="0" applyNumberFormat="1" applyFont="1" applyFill="1" applyBorder="1" applyAlignment="1" applyProtection="1">
      <alignment horizontal="right"/>
    </xf>
    <xf numFmtId="2" fontId="6" fillId="2" borderId="7" xfId="0" applyNumberFormat="1" applyFont="1" applyFill="1" applyBorder="1" applyAlignment="1" applyProtection="1">
      <alignment horizontal="right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3" fillId="2" borderId="9" xfId="0" applyNumberFormat="1" applyFont="1" applyFill="1" applyBorder="1"/>
    <xf numFmtId="164" fontId="4" fillId="3" borderId="8" xfId="0" applyNumberFormat="1" applyFont="1" applyFill="1" applyBorder="1" applyAlignment="1" applyProtection="1">
      <alignment horizontal="center"/>
      <protection locked="0"/>
    </xf>
    <xf numFmtId="2" fontId="7" fillId="2" borderId="7" xfId="0" applyNumberFormat="1" applyFont="1" applyFill="1" applyBorder="1" applyAlignment="1" applyProtection="1">
      <alignment horizontal="right"/>
    </xf>
    <xf numFmtId="49" fontId="4" fillId="3" borderId="8" xfId="0" applyNumberFormat="1" applyFont="1" applyFill="1" applyBorder="1" applyAlignment="1" applyProtection="1">
      <alignment horizontal="center"/>
      <protection locked="0"/>
    </xf>
    <xf numFmtId="2" fontId="3" fillId="3" borderId="9" xfId="0" applyNumberFormat="1" applyFont="1" applyFill="1" applyBorder="1"/>
    <xf numFmtId="164" fontId="1" fillId="0" borderId="0" xfId="0" applyNumberFormat="1" applyFont="1" applyAlignment="1" applyProtection="1">
      <alignment horizontal="center" wrapText="1"/>
    </xf>
    <xf numFmtId="2" fontId="3" fillId="2" borderId="10" xfId="0" applyNumberFormat="1" applyFont="1" applyFill="1" applyBorder="1"/>
    <xf numFmtId="0" fontId="8" fillId="0" borderId="0" xfId="0" applyFont="1"/>
    <xf numFmtId="1" fontId="1" fillId="3" borderId="0" xfId="0" applyNumberFormat="1" applyFont="1" applyFill="1" applyAlignment="1" applyProtection="1">
      <alignment horizontal="center"/>
      <protection locked="0"/>
    </xf>
    <xf numFmtId="2" fontId="0" fillId="3" borderId="5" xfId="0" applyNumberFormat="1" applyFont="1" applyFill="1" applyBorder="1" applyAlignment="1" applyProtection="1">
      <alignment horizontal="center"/>
      <protection locked="0"/>
    </xf>
    <xf numFmtId="0" fontId="0" fillId="4" borderId="11" xfId="0" applyFill="1" applyBorder="1"/>
    <xf numFmtId="0" fontId="0" fillId="5" borderId="11" xfId="0" applyFill="1" applyBorder="1"/>
    <xf numFmtId="1" fontId="0" fillId="5" borderId="11" xfId="0" applyNumberFormat="1" applyFill="1" applyBorder="1"/>
    <xf numFmtId="0" fontId="0" fillId="0" borderId="1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B38"/>
  <sheetViews>
    <sheetView tabSelected="1" topLeftCell="A5" zoomScale="170" zoomScaleNormal="170" workbookViewId="0">
      <selection activeCell="O25" sqref="O25"/>
    </sheetView>
  </sheetViews>
  <sheetFormatPr baseColWidth="10" defaultColWidth="8.19921875" defaultRowHeight="13" x14ac:dyDescent="0.15"/>
  <cols>
    <col min="1" max="1" width="11.59765625" customWidth="1"/>
    <col min="2" max="3" width="8.19921875" customWidth="1"/>
    <col min="4" max="4" width="9" customWidth="1"/>
    <col min="5" max="11" width="8.19921875" customWidth="1"/>
    <col min="12" max="12" width="10.796875" customWidth="1"/>
  </cols>
  <sheetData>
    <row r="1" spans="1:210" ht="14" x14ac:dyDescent="0.15">
      <c r="A1" s="26" t="s">
        <v>0</v>
      </c>
    </row>
    <row r="2" spans="1:210" ht="14" x14ac:dyDescent="0.15">
      <c r="A2" s="26" t="s">
        <v>1</v>
      </c>
    </row>
    <row r="3" spans="1:210" ht="15" thickBot="1" x14ac:dyDescent="0.2">
      <c r="A3" s="26" t="s">
        <v>2</v>
      </c>
    </row>
    <row r="4" spans="1:210" s="11" customFormat="1" ht="15.75" customHeight="1" x14ac:dyDescent="0.2">
      <c r="A4" s="15" t="s">
        <v>3</v>
      </c>
      <c r="B4" s="28"/>
      <c r="C4" s="25"/>
      <c r="D4" s="15" t="s">
        <v>4</v>
      </c>
      <c r="E4" s="13">
        <v>22</v>
      </c>
      <c r="F4" s="25"/>
      <c r="G4" s="15" t="s">
        <v>5</v>
      </c>
      <c r="H4" s="13">
        <v>91.4</v>
      </c>
      <c r="I4" s="16" t="s">
        <v>6</v>
      </c>
      <c r="J4" s="1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</row>
    <row r="5" spans="1:210" s="23" customFormat="1" ht="17" thickBot="1" x14ac:dyDescent="0.25">
      <c r="A5" s="17" t="s">
        <v>7</v>
      </c>
      <c r="B5" s="18">
        <v>50</v>
      </c>
      <c r="C5" s="19"/>
      <c r="D5" s="17" t="s">
        <v>8</v>
      </c>
      <c r="E5" s="18">
        <v>772</v>
      </c>
      <c r="F5" s="19"/>
      <c r="G5" s="17" t="s">
        <v>9</v>
      </c>
      <c r="H5" s="20">
        <v>190</v>
      </c>
      <c r="I5" s="21" t="s">
        <v>10</v>
      </c>
      <c r="J5" s="22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</row>
    <row r="6" spans="1:210" s="2" customFormat="1" ht="51" customHeight="1" x14ac:dyDescent="0.15">
      <c r="A6" s="2" t="s">
        <v>34</v>
      </c>
      <c r="B6" s="2" t="s">
        <v>11</v>
      </c>
      <c r="C6" s="2" t="s">
        <v>12</v>
      </c>
      <c r="D6" s="2" t="s">
        <v>13</v>
      </c>
      <c r="E6" s="2" t="s">
        <v>14</v>
      </c>
      <c r="F6" s="3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Z6" s="2" t="s">
        <v>32</v>
      </c>
      <c r="AA6" s="2" t="s">
        <v>33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</row>
    <row r="7" spans="1:210" s="4" customFormat="1" ht="3.75" customHeight="1" thickBot="1" x14ac:dyDescent="0.2">
      <c r="F7" s="5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</row>
    <row r="8" spans="1:210" s="9" customFormat="1" ht="14" thickTop="1" x14ac:dyDescent="0.15">
      <c r="A8" s="27">
        <v>1</v>
      </c>
      <c r="B8" s="6">
        <v>20.6</v>
      </c>
      <c r="C8" s="6">
        <v>30</v>
      </c>
      <c r="D8" s="10">
        <v>22</v>
      </c>
      <c r="E8" s="6">
        <v>15.8</v>
      </c>
      <c r="F8" s="7">
        <v>4.78</v>
      </c>
      <c r="G8" s="24">
        <f>((B8/C8) * 60) * (310 / (273 + D8)) * (($E$5 - (EXP(20.8455 - (5270 / (273 + D8))))) / ($E$5 - 47.08))</f>
        <v>44.929592054061594</v>
      </c>
      <c r="H8" s="12">
        <f xml:space="preserve"> G8 * (0.880645161290323) * (($E$5 - 47.08) / 760)</f>
        <v>37.740697135015637</v>
      </c>
      <c r="I8" s="1">
        <f xml:space="preserve"> (H8 * ($Z$8 / 100) * ((1 - ((E8 / 100) + (F8 / 100))) / (1 - (($Z$8 / 100) + ($AA$8 / 100))))) - (H8 * (E8 / 100))</f>
        <v>1.9750786549033092</v>
      </c>
      <c r="J8" s="1">
        <f xml:space="preserve"> (H8 * (F8 / 100)) - (H8 * ($AA$8 / 100) * ((1 - ((E8 / 100) + (F8 / 100))) / (1 - (($Z$8 / 100) + ($AA$8 / 100)))))</f>
        <v>1.7888345465564026</v>
      </c>
      <c r="K8" s="1">
        <f>(J8)/(I8)</f>
        <v>0.90570294105273275</v>
      </c>
      <c r="L8" s="12">
        <f>(I8/$H$4)*1000</f>
        <v>21.609175655397255</v>
      </c>
      <c r="M8" s="12">
        <f>(15.88 * I8) + (4.87 * J8)</f>
        <v>40.075873281594234</v>
      </c>
      <c r="N8" s="1">
        <f xml:space="preserve"> (4.12 * J8) - (2.91 * I8)</f>
        <v>1.6225194460437491</v>
      </c>
      <c r="O8" s="12">
        <f>(N8)*17.22</f>
        <v>27.939784860873356</v>
      </c>
      <c r="P8" s="1">
        <f xml:space="preserve"> (1.689 * I8) - (1.689 * J8)</f>
        <v>0.31456629899792521</v>
      </c>
      <c r="Q8" s="1">
        <f>(P8)*39.06</f>
        <v>12.28695963885896</v>
      </c>
      <c r="R8" s="12">
        <f>Q8/(M8/100)</f>
        <v>30.65924366145261</v>
      </c>
      <c r="S8" s="12">
        <f>O8/(M8/100)</f>
        <v>69.717220294998157</v>
      </c>
      <c r="T8" s="1">
        <f>M8*(A8-A7)</f>
        <v>40.075873281594234</v>
      </c>
      <c r="U8" s="1">
        <f>Q8*(A8-A7)</f>
        <v>12.28695963885896</v>
      </c>
      <c r="V8" s="1">
        <f>O8*(A8-A7)</f>
        <v>27.939784860873356</v>
      </c>
      <c r="W8" s="1"/>
      <c r="X8" s="1"/>
      <c r="Y8" s="1"/>
      <c r="Z8" s="8">
        <v>20.93</v>
      </c>
      <c r="AA8" s="8">
        <v>0.04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</row>
    <row r="9" spans="1:210" s="9" customFormat="1" x14ac:dyDescent="0.15">
      <c r="A9" s="27">
        <v>2</v>
      </c>
      <c r="B9" s="6">
        <v>21.6</v>
      </c>
      <c r="C9" s="6">
        <v>30</v>
      </c>
      <c r="D9" s="10">
        <v>22</v>
      </c>
      <c r="E9" s="6">
        <v>15.9</v>
      </c>
      <c r="F9" s="7">
        <v>4.93</v>
      </c>
      <c r="G9" s="24">
        <f t="shared" ref="G9:G14" si="0">((B9/C9) * 60) * (310 / (273 + D9)) * (($E$5 - (EXP(20.8455 - (5270 / (273 + D9))))) / ($E$5 - 47.08))</f>
        <v>47.11064021202575</v>
      </c>
      <c r="H9" s="12">
        <f t="shared" ref="H9:H14" si="1" xml:space="preserve"> G9 * (0.880645161290323) * (($E$5 - 47.08) / 760)</f>
        <v>39.57276981147271</v>
      </c>
      <c r="I9" s="1">
        <f t="shared" ref="I9:I14" si="2" xml:space="preserve"> (H9 * ($Z$8 / 100) * ((1 - ((E9 / 100) + (F9 / 100))) / (1 - (($Z$8 / 100) + ($AA$8 / 100))))) - (H9 * (E9 / 100))</f>
        <v>2.0051827408643605</v>
      </c>
      <c r="J9" s="1">
        <f t="shared" ref="J9:J14" si="3" xml:space="preserve"> (H9 * (F9 / 100)) - (H9 * ($AA$8 / 100) * ((1 - ((E9 / 100) + (F9 / 100))) / (1 - (($Z$8 / 100) + ($AA$8 / 100)))))</f>
        <v>1.935080402845808</v>
      </c>
      <c r="K9" s="1">
        <f t="shared" ref="K9:K14" si="4">(J9)/(I9)</f>
        <v>0.96503942678644139</v>
      </c>
      <c r="L9" s="12">
        <f t="shared" ref="L9:L14" si="5">(I9/$H$4)*1000</f>
        <v>21.938542022586002</v>
      </c>
      <c r="M9" s="12">
        <f t="shared" ref="M9:M14" si="6">(15.88 * I9) + (4.87 * J9)</f>
        <v>41.266143486785133</v>
      </c>
      <c r="N9" s="1">
        <f t="shared" ref="N9:N14" si="7" xml:space="preserve"> (4.12 * J9) - (2.91 * I9)</f>
        <v>2.1374494838094398</v>
      </c>
      <c r="O9" s="12">
        <f t="shared" ref="O9:O14" si="8">(N9)*17.22</f>
        <v>36.806880111198552</v>
      </c>
      <c r="P9" s="1">
        <f t="shared" ref="P9:P14" si="9" xml:space="preserve"> (1.689 * I9) - (1.689 * J9)</f>
        <v>0.1184028489133353</v>
      </c>
      <c r="Q9" s="1">
        <f t="shared" ref="Q9:Q14" si="10">(P9)*39.06</f>
        <v>4.6248152785548768</v>
      </c>
      <c r="R9" s="12">
        <f t="shared" ref="R9:R14" si="11">Q9/(M9/100)</f>
        <v>11.207287349339792</v>
      </c>
      <c r="S9" s="12">
        <f t="shared" ref="S9:S14" si="12">O9/(M9/100)</f>
        <v>89.19389359217783</v>
      </c>
      <c r="T9" s="1">
        <f t="shared" ref="T9:T14" si="13">M9*(A9-A8)</f>
        <v>41.266143486785133</v>
      </c>
      <c r="U9" s="1">
        <f t="shared" ref="U9:U14" si="14">Q9*(A9-A8)</f>
        <v>4.6248152785548768</v>
      </c>
      <c r="V9" s="1">
        <f t="shared" ref="V9:V14" si="15">O9*(A9-A8)</f>
        <v>36.806880111198552</v>
      </c>
      <c r="W9" s="1"/>
      <c r="X9" s="1"/>
      <c r="Y9" s="1"/>
      <c r="Z9" s="8">
        <v>20.93</v>
      </c>
      <c r="AA9" s="8">
        <v>0.04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</row>
    <row r="10" spans="1:210" s="9" customFormat="1" x14ac:dyDescent="0.15">
      <c r="A10" s="27">
        <v>3</v>
      </c>
      <c r="B10" s="6">
        <v>39.1</v>
      </c>
      <c r="C10" s="6">
        <v>30</v>
      </c>
      <c r="D10" s="10">
        <v>22</v>
      </c>
      <c r="E10" s="6">
        <v>16.7</v>
      </c>
      <c r="F10" s="7">
        <v>4.1900000000000004</v>
      </c>
      <c r="G10" s="24">
        <f t="shared" si="0"/>
        <v>85.278982976398467</v>
      </c>
      <c r="H10" s="12">
        <f t="shared" si="1"/>
        <v>71.634041649471428</v>
      </c>
      <c r="I10" s="1">
        <f t="shared" si="2"/>
        <v>3.0452969881345169</v>
      </c>
      <c r="J10" s="1">
        <f t="shared" si="3"/>
        <v>2.9727837231470695</v>
      </c>
      <c r="K10" s="1">
        <f t="shared" si="4"/>
        <v>0.97618844228658719</v>
      </c>
      <c r="L10" s="12">
        <f t="shared" si="5"/>
        <v>33.31834779140609</v>
      </c>
      <c r="M10" s="12">
        <f t="shared" si="6"/>
        <v>62.836772903302361</v>
      </c>
      <c r="N10" s="1">
        <f t="shared" si="7"/>
        <v>3.3860547038944819</v>
      </c>
      <c r="O10" s="12">
        <f t="shared" si="8"/>
        <v>58.307862001062972</v>
      </c>
      <c r="P10" s="1">
        <f t="shared" si="9"/>
        <v>0.1224749045637985</v>
      </c>
      <c r="Q10" s="1">
        <f t="shared" si="10"/>
        <v>4.7838697722619701</v>
      </c>
      <c r="R10" s="12">
        <f t="shared" si="11"/>
        <v>7.6131690906910903</v>
      </c>
      <c r="S10" s="12">
        <f t="shared" si="12"/>
        <v>92.792578783113512</v>
      </c>
      <c r="T10" s="1">
        <f t="shared" si="13"/>
        <v>62.836772903302361</v>
      </c>
      <c r="U10" s="1">
        <f t="shared" si="14"/>
        <v>4.7838697722619701</v>
      </c>
      <c r="V10" s="1">
        <f t="shared" si="15"/>
        <v>58.307862001062972</v>
      </c>
      <c r="W10" s="1"/>
      <c r="X10" s="1"/>
      <c r="Y10" s="1"/>
      <c r="Z10" s="8">
        <v>20.93</v>
      </c>
      <c r="AA10" s="8">
        <v>0.04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</row>
    <row r="11" spans="1:210" s="9" customFormat="1" x14ac:dyDescent="0.15">
      <c r="A11" s="27">
        <v>4</v>
      </c>
      <c r="B11" s="6">
        <v>51.4</v>
      </c>
      <c r="C11" s="6">
        <v>30</v>
      </c>
      <c r="D11" s="10">
        <v>22</v>
      </c>
      <c r="E11" s="6">
        <v>17.399999999999999</v>
      </c>
      <c r="F11" s="7">
        <v>3.96</v>
      </c>
      <c r="G11" s="24">
        <f t="shared" si="0"/>
        <v>112.10587531935755</v>
      </c>
      <c r="H11" s="12">
        <f t="shared" si="1"/>
        <v>94.168535569893379</v>
      </c>
      <c r="I11" s="1">
        <f t="shared" si="2"/>
        <v>3.2268863035551902</v>
      </c>
      <c r="J11" s="1">
        <f t="shared" si="3"/>
        <v>3.6915924768091215</v>
      </c>
      <c r="K11" s="1">
        <f t="shared" si="4"/>
        <v>1.1440107055342934</v>
      </c>
      <c r="L11" s="12">
        <f t="shared" si="5"/>
        <v>35.305101789444095</v>
      </c>
      <c r="M11" s="12">
        <f t="shared" si="6"/>
        <v>69.221009862516837</v>
      </c>
      <c r="N11" s="1">
        <f t="shared" si="7"/>
        <v>5.8191218611079787</v>
      </c>
      <c r="O11" s="12">
        <f t="shared" si="8"/>
        <v>100.20527844827939</v>
      </c>
      <c r="P11" s="1">
        <f t="shared" si="9"/>
        <v>-0.78488872662588971</v>
      </c>
      <c r="Q11" s="1">
        <f t="shared" si="10"/>
        <v>-30.657753662007252</v>
      </c>
      <c r="R11" s="12">
        <f t="shared" si="11"/>
        <v>-44.289665410686851</v>
      </c>
      <c r="S11" s="12">
        <f t="shared" si="12"/>
        <v>144.76136457312873</v>
      </c>
      <c r="T11" s="1">
        <f t="shared" si="13"/>
        <v>69.221009862516837</v>
      </c>
      <c r="U11" s="1">
        <f t="shared" si="14"/>
        <v>-30.657753662007252</v>
      </c>
      <c r="V11" s="1">
        <f t="shared" si="15"/>
        <v>100.20527844827939</v>
      </c>
      <c r="W11" s="1"/>
      <c r="X11" s="1"/>
      <c r="Y11" s="1"/>
      <c r="Z11" s="8">
        <v>20.93</v>
      </c>
      <c r="AA11" s="8">
        <v>0.04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</row>
    <row r="12" spans="1:210" s="9" customFormat="1" x14ac:dyDescent="0.15">
      <c r="A12" s="27">
        <v>5</v>
      </c>
      <c r="B12" s="6">
        <v>52.6</v>
      </c>
      <c r="C12" s="6">
        <v>30</v>
      </c>
      <c r="D12" s="10">
        <v>22</v>
      </c>
      <c r="E12" s="6">
        <v>17.600000000000001</v>
      </c>
      <c r="F12" s="7">
        <v>3.9</v>
      </c>
      <c r="G12" s="24">
        <f t="shared" si="0"/>
        <v>114.72313310891455</v>
      </c>
      <c r="H12" s="12">
        <f t="shared" si="1"/>
        <v>96.367022781641865</v>
      </c>
      <c r="I12" s="1">
        <f t="shared" si="2"/>
        <v>3.0737580667756426</v>
      </c>
      <c r="J12" s="1">
        <f t="shared" si="3"/>
        <v>3.7200255863792173</v>
      </c>
      <c r="K12" s="1">
        <f t="shared" si="4"/>
        <v>1.2102532162791544</v>
      </c>
      <c r="L12" s="12">
        <f t="shared" si="5"/>
        <v>33.629738148530009</v>
      </c>
      <c r="M12" s="12">
        <f t="shared" si="6"/>
        <v>66.927802706064</v>
      </c>
      <c r="N12" s="1">
        <f t="shared" si="7"/>
        <v>6.3818694415652555</v>
      </c>
      <c r="O12" s="12">
        <f t="shared" si="8"/>
        <v>109.89579178375369</v>
      </c>
      <c r="P12" s="1">
        <f t="shared" si="9"/>
        <v>-1.0915458406104381</v>
      </c>
      <c r="Q12" s="1">
        <f t="shared" si="10"/>
        <v>-42.635780534243715</v>
      </c>
      <c r="R12" s="12">
        <f t="shared" si="11"/>
        <v>-63.704139102688181</v>
      </c>
      <c r="S12" s="12">
        <f t="shared" si="12"/>
        <v>164.20050762221808</v>
      </c>
      <c r="T12" s="1">
        <f t="shared" si="13"/>
        <v>66.927802706064</v>
      </c>
      <c r="U12" s="1">
        <f t="shared" si="14"/>
        <v>-42.635780534243715</v>
      </c>
      <c r="V12" s="1">
        <f t="shared" si="15"/>
        <v>109.89579178375369</v>
      </c>
      <c r="W12" s="1"/>
      <c r="X12" s="1"/>
      <c r="Y12" s="1"/>
      <c r="Z12" s="8">
        <v>20.93</v>
      </c>
      <c r="AA12" s="8">
        <v>0.04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</row>
    <row r="13" spans="1:210" s="9" customFormat="1" x14ac:dyDescent="0.15">
      <c r="A13" s="27">
        <v>6</v>
      </c>
      <c r="B13" s="6">
        <v>74.900000000000006</v>
      </c>
      <c r="C13" s="6">
        <v>30</v>
      </c>
      <c r="D13" s="10">
        <v>22</v>
      </c>
      <c r="E13" s="6">
        <v>18.100000000000001</v>
      </c>
      <c r="F13" s="7">
        <v>3.4</v>
      </c>
      <c r="G13" s="24">
        <f t="shared" si="0"/>
        <v>163.36050703151523</v>
      </c>
      <c r="H13" s="12">
        <f t="shared" si="1"/>
        <v>137.22224346663455</v>
      </c>
      <c r="I13" s="1">
        <f t="shared" si="2"/>
        <v>3.6907800222389859</v>
      </c>
      <c r="J13" s="1">
        <f t="shared" si="3"/>
        <v>4.611035482663091</v>
      </c>
      <c r="K13" s="1">
        <f t="shared" si="4"/>
        <v>1.249339016381106</v>
      </c>
      <c r="L13" s="12">
        <f t="shared" si="5"/>
        <v>40.380525407428728</v>
      </c>
      <c r="M13" s="12">
        <f t="shared" si="6"/>
        <v>81.065329553724354</v>
      </c>
      <c r="N13" s="1">
        <f t="shared" si="7"/>
        <v>8.2572963238564849</v>
      </c>
      <c r="O13" s="12">
        <f t="shared" si="8"/>
        <v>142.19064269680865</v>
      </c>
      <c r="P13" s="1">
        <f t="shared" si="9"/>
        <v>-1.5543114726563134</v>
      </c>
      <c r="Q13" s="1">
        <f t="shared" si="10"/>
        <v>-60.711406121955605</v>
      </c>
      <c r="R13" s="12">
        <f t="shared" si="11"/>
        <v>-74.891950055813183</v>
      </c>
      <c r="S13" s="12">
        <f t="shared" si="12"/>
        <v>175.40253457253237</v>
      </c>
      <c r="T13" s="1">
        <f t="shared" si="13"/>
        <v>81.065329553724354</v>
      </c>
      <c r="U13" s="1">
        <f t="shared" si="14"/>
        <v>-60.711406121955605</v>
      </c>
      <c r="V13" s="1">
        <f t="shared" si="15"/>
        <v>142.19064269680865</v>
      </c>
      <c r="W13" s="1"/>
      <c r="X13" s="1"/>
      <c r="Y13" s="1"/>
      <c r="Z13" s="8">
        <v>20.93</v>
      </c>
      <c r="AA13" s="8">
        <v>0.04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</row>
    <row r="14" spans="1:210" s="9" customFormat="1" x14ac:dyDescent="0.15">
      <c r="A14" s="27">
        <v>7</v>
      </c>
      <c r="B14" s="6"/>
      <c r="C14" s="6"/>
      <c r="D14" s="10"/>
      <c r="E14" s="6"/>
      <c r="F14" s="7"/>
      <c r="G14" s="24" t="e">
        <f t="shared" si="0"/>
        <v>#DIV/0!</v>
      </c>
      <c r="H14" s="12" t="e">
        <f t="shared" si="1"/>
        <v>#DIV/0!</v>
      </c>
      <c r="I14" s="1" t="e">
        <f t="shared" si="2"/>
        <v>#DIV/0!</v>
      </c>
      <c r="J14" s="1" t="e">
        <f t="shared" si="3"/>
        <v>#DIV/0!</v>
      </c>
      <c r="K14" s="1" t="e">
        <f t="shared" si="4"/>
        <v>#DIV/0!</v>
      </c>
      <c r="L14" s="12" t="e">
        <f t="shared" si="5"/>
        <v>#DIV/0!</v>
      </c>
      <c r="M14" s="12" t="e">
        <f t="shared" si="6"/>
        <v>#DIV/0!</v>
      </c>
      <c r="N14" s="1" t="e">
        <f t="shared" si="7"/>
        <v>#DIV/0!</v>
      </c>
      <c r="O14" s="12" t="e">
        <f t="shared" si="8"/>
        <v>#DIV/0!</v>
      </c>
      <c r="P14" s="1" t="e">
        <f t="shared" si="9"/>
        <v>#DIV/0!</v>
      </c>
      <c r="Q14" s="1" t="e">
        <f t="shared" si="10"/>
        <v>#DIV/0!</v>
      </c>
      <c r="R14" s="12" t="e">
        <f t="shared" si="11"/>
        <v>#DIV/0!</v>
      </c>
      <c r="S14" s="12" t="e">
        <f t="shared" si="12"/>
        <v>#DIV/0!</v>
      </c>
      <c r="T14" s="1" t="e">
        <f t="shared" si="13"/>
        <v>#DIV/0!</v>
      </c>
      <c r="U14" s="1" t="e">
        <f t="shared" si="14"/>
        <v>#DIV/0!</v>
      </c>
      <c r="V14" s="1" t="e">
        <f t="shared" si="15"/>
        <v>#DIV/0!</v>
      </c>
      <c r="W14" s="1"/>
      <c r="X14" s="1"/>
      <c r="Y14" s="1"/>
      <c r="Z14" s="8">
        <v>20.93</v>
      </c>
      <c r="AA14" s="8">
        <v>0.04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</row>
    <row r="19" spans="1:15" x14ac:dyDescent="0.15">
      <c r="A19" s="29" t="s">
        <v>35</v>
      </c>
      <c r="B19" s="29" t="s">
        <v>36</v>
      </c>
      <c r="C19" s="29" t="s">
        <v>37</v>
      </c>
      <c r="D19" s="29" t="s">
        <v>38</v>
      </c>
      <c r="E19" s="29" t="s">
        <v>39</v>
      </c>
      <c r="F19" s="29" t="s">
        <v>40</v>
      </c>
      <c r="G19" s="29" t="s">
        <v>41</v>
      </c>
      <c r="H19" s="29" t="s">
        <v>42</v>
      </c>
      <c r="I19" s="29" t="s">
        <v>20</v>
      </c>
      <c r="J19" s="29" t="s">
        <v>43</v>
      </c>
    </row>
    <row r="20" spans="1:15" x14ac:dyDescent="0.15">
      <c r="A20" s="30">
        <v>1</v>
      </c>
      <c r="B20" s="30">
        <v>100</v>
      </c>
      <c r="C20" s="30">
        <v>110</v>
      </c>
      <c r="D20" s="31">
        <f>(C20/C30)*100</f>
        <v>59.45945945945946</v>
      </c>
      <c r="E20" s="12">
        <v>37.700000000000003</v>
      </c>
      <c r="F20" s="12">
        <v>21.6</v>
      </c>
      <c r="G20" s="31">
        <f>(F20/F30)*100</f>
        <v>53.46534653465347</v>
      </c>
      <c r="H20" s="30">
        <v>1.79</v>
      </c>
      <c r="I20" s="30">
        <v>0.91</v>
      </c>
      <c r="J20" s="30">
        <v>7</v>
      </c>
      <c r="K20" t="s">
        <v>45</v>
      </c>
    </row>
    <row r="21" spans="1:15" x14ac:dyDescent="0.15">
      <c r="A21" s="30">
        <v>2</v>
      </c>
      <c r="B21" s="30">
        <v>120</v>
      </c>
      <c r="C21" s="30">
        <v>116</v>
      </c>
      <c r="D21" s="31">
        <f>(C21/C30)*100</f>
        <v>62.702702702702709</v>
      </c>
      <c r="E21" s="30"/>
      <c r="F21" s="30"/>
      <c r="G21" s="31"/>
      <c r="H21" s="30"/>
      <c r="I21" s="30"/>
      <c r="J21" s="30">
        <v>9</v>
      </c>
    </row>
    <row r="22" spans="1:15" x14ac:dyDescent="0.15">
      <c r="A22" s="30">
        <v>3</v>
      </c>
      <c r="B22" s="30">
        <v>140</v>
      </c>
      <c r="C22" s="30">
        <v>127</v>
      </c>
      <c r="D22" s="31">
        <f>(C22/C30)*100</f>
        <v>68.648648648648646</v>
      </c>
      <c r="E22" s="12">
        <v>39.6</v>
      </c>
      <c r="F22" s="30">
        <v>21.9</v>
      </c>
      <c r="G22" s="31">
        <f>(F22/F30)*100</f>
        <v>54.207920792079214</v>
      </c>
      <c r="H22" s="30">
        <v>1.94</v>
      </c>
      <c r="I22" s="30">
        <v>0.97</v>
      </c>
      <c r="J22" s="30">
        <v>11</v>
      </c>
      <c r="K22" t="s">
        <v>45</v>
      </c>
      <c r="O22" t="s">
        <v>46</v>
      </c>
    </row>
    <row r="23" spans="1:15" x14ac:dyDescent="0.15">
      <c r="A23" s="30">
        <v>4</v>
      </c>
      <c r="B23" s="30">
        <v>160</v>
      </c>
      <c r="C23" s="30">
        <v>138</v>
      </c>
      <c r="D23" s="31">
        <f>(C23/C30)*100</f>
        <v>74.594594594594597</v>
      </c>
      <c r="E23" s="30"/>
      <c r="F23" s="30"/>
      <c r="G23" s="31"/>
      <c r="H23" s="30"/>
      <c r="I23" s="30"/>
      <c r="J23" s="30">
        <v>13</v>
      </c>
      <c r="O23" t="s">
        <v>47</v>
      </c>
    </row>
    <row r="24" spans="1:15" x14ac:dyDescent="0.15">
      <c r="A24" s="30">
        <v>5</v>
      </c>
      <c r="B24" s="30">
        <v>180</v>
      </c>
      <c r="C24" s="30">
        <v>144</v>
      </c>
      <c r="D24" s="31">
        <f>(C24/C30)*100</f>
        <v>77.837837837837839</v>
      </c>
      <c r="E24" s="12">
        <v>71.599999999999994</v>
      </c>
      <c r="F24" s="30">
        <v>33.299999999999997</v>
      </c>
      <c r="G24" s="31">
        <f>(F24/F30)*100</f>
        <v>82.425742574257427</v>
      </c>
      <c r="H24" s="30">
        <v>2.97</v>
      </c>
      <c r="I24" s="30">
        <v>0.98</v>
      </c>
      <c r="J24" s="30">
        <v>13</v>
      </c>
      <c r="K24" t="s">
        <v>45</v>
      </c>
    </row>
    <row r="25" spans="1:15" x14ac:dyDescent="0.15">
      <c r="A25" s="30">
        <v>6</v>
      </c>
      <c r="B25" s="30">
        <v>200</v>
      </c>
      <c r="C25" s="30">
        <v>153</v>
      </c>
      <c r="D25" s="31">
        <f>(C25/C30)*100</f>
        <v>82.702702702702709</v>
      </c>
      <c r="E25" s="30"/>
      <c r="F25" s="30"/>
      <c r="G25" s="31"/>
      <c r="H25" s="30"/>
      <c r="I25" s="30"/>
      <c r="J25" s="30">
        <v>14</v>
      </c>
      <c r="O25" t="s">
        <v>48</v>
      </c>
    </row>
    <row r="26" spans="1:15" x14ac:dyDescent="0.15">
      <c r="A26" s="30">
        <v>7</v>
      </c>
      <c r="B26" s="30">
        <v>220</v>
      </c>
      <c r="C26" s="30">
        <v>160</v>
      </c>
      <c r="D26" s="31">
        <f>(C26/C30)*100</f>
        <v>86.486486486486484</v>
      </c>
      <c r="E26" s="30">
        <v>94.2</v>
      </c>
      <c r="F26" s="30">
        <v>35.299999999999997</v>
      </c>
      <c r="G26" s="31">
        <f>(F26/F30)*100</f>
        <v>87.376237623762378</v>
      </c>
      <c r="H26" s="30">
        <v>3.69</v>
      </c>
      <c r="I26" s="30">
        <v>1.1399999999999999</v>
      </c>
      <c r="J26" s="30">
        <v>14</v>
      </c>
      <c r="K26" t="s">
        <v>45</v>
      </c>
    </row>
    <row r="27" spans="1:15" x14ac:dyDescent="0.15">
      <c r="A27" s="30">
        <v>8</v>
      </c>
      <c r="B27" s="30">
        <v>240</v>
      </c>
      <c r="C27" s="30">
        <v>163</v>
      </c>
      <c r="D27" s="31">
        <f>(C27/C30)*100</f>
        <v>88.108108108108112</v>
      </c>
      <c r="E27" s="30"/>
      <c r="F27" s="30"/>
      <c r="G27" s="31"/>
      <c r="H27" s="30"/>
      <c r="I27" s="30"/>
      <c r="J27" s="30">
        <v>15</v>
      </c>
    </row>
    <row r="28" spans="1:15" x14ac:dyDescent="0.15">
      <c r="A28" s="30">
        <v>9</v>
      </c>
      <c r="B28" s="30">
        <v>260</v>
      </c>
      <c r="C28" s="30">
        <v>170</v>
      </c>
      <c r="D28" s="31">
        <f>(C28/C30)*100</f>
        <v>91.891891891891902</v>
      </c>
      <c r="E28" s="30">
        <v>96.4</v>
      </c>
      <c r="F28" s="30">
        <v>33.6</v>
      </c>
      <c r="G28" s="31">
        <f>(F28/F30)*100</f>
        <v>83.168316831683171</v>
      </c>
      <c r="H28" s="30">
        <v>3.72</v>
      </c>
      <c r="I28" s="30">
        <v>1.21</v>
      </c>
      <c r="J28" s="30">
        <v>16</v>
      </c>
      <c r="K28" t="s">
        <v>45</v>
      </c>
    </row>
    <row r="29" spans="1:15" x14ac:dyDescent="0.15">
      <c r="A29" s="30">
        <v>10</v>
      </c>
      <c r="B29" s="30">
        <v>280</v>
      </c>
      <c r="C29" s="30">
        <v>183</v>
      </c>
      <c r="D29" s="31">
        <f>(C29/C30)*100</f>
        <v>98.918918918918919</v>
      </c>
      <c r="E29" s="30"/>
      <c r="F29" s="30"/>
      <c r="G29" s="31"/>
      <c r="H29" s="30"/>
      <c r="I29" s="30"/>
      <c r="J29" s="30">
        <v>19</v>
      </c>
    </row>
    <row r="30" spans="1:15" x14ac:dyDescent="0.15">
      <c r="A30" s="30">
        <v>11</v>
      </c>
      <c r="B30" s="32">
        <v>300</v>
      </c>
      <c r="C30" s="32">
        <v>185</v>
      </c>
      <c r="D30" s="31">
        <f>(C30/C30)*100</f>
        <v>100</v>
      </c>
      <c r="E30" s="32">
        <v>137.19999999999999</v>
      </c>
      <c r="F30" s="32">
        <v>40.4</v>
      </c>
      <c r="G30" s="31"/>
      <c r="H30" s="32">
        <v>4.6100000000000003</v>
      </c>
      <c r="I30" s="32">
        <v>1.25</v>
      </c>
      <c r="J30" s="32">
        <v>20</v>
      </c>
      <c r="K30" t="s">
        <v>45</v>
      </c>
    </row>
    <row r="31" spans="1:15" x14ac:dyDescent="0.15">
      <c r="A31" s="32">
        <v>12</v>
      </c>
      <c r="B31" s="30"/>
      <c r="C31" s="32"/>
      <c r="D31" s="31" t="e">
        <f>(C31/C31)*100</f>
        <v>#DIV/0!</v>
      </c>
      <c r="E31" s="32"/>
      <c r="F31" s="32"/>
      <c r="G31" s="31"/>
      <c r="H31" s="32"/>
      <c r="I31" s="32"/>
      <c r="J31" s="32"/>
    </row>
    <row r="32" spans="1:15" x14ac:dyDescent="0.15">
      <c r="A32" s="32">
        <v>13</v>
      </c>
      <c r="B32" s="30"/>
      <c r="C32" s="32"/>
      <c r="D32" s="31" t="e">
        <f>(C32/C32)*100</f>
        <v>#DIV/0!</v>
      </c>
      <c r="E32" s="32"/>
      <c r="F32" s="32"/>
      <c r="G32" s="31"/>
      <c r="H32" s="32"/>
      <c r="I32" s="32"/>
      <c r="J32" s="32"/>
    </row>
    <row r="38" spans="6:6" x14ac:dyDescent="0.15">
      <c r="F38" s="33" t="s">
        <v>44</v>
      </c>
    </row>
  </sheetData>
  <phoneticPr fontId="5" type="noConversion"/>
  <printOptions gridLines="1" gridLinesSet="0"/>
  <pageMargins left="0.75" right="0.75" top="1" bottom="1" header="0.5" footer="0.5"/>
  <pageSetup paperSize="9" orientation="landscape" horizontalDpi="300" verticalDpi="300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3" x14ac:dyDescent="0.15"/>
  <cols>
    <col min="1" max="256" width="9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GasCalc_Original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Paul</dc:creator>
  <cp:lastModifiedBy>Microsoft Office User</cp:lastModifiedBy>
  <dcterms:created xsi:type="dcterms:W3CDTF">2007-11-13T11:24:10Z</dcterms:created>
  <dcterms:modified xsi:type="dcterms:W3CDTF">2021-10-18T09:55:04Z</dcterms:modified>
</cp:coreProperties>
</file>