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phi\Documents\UNIVERSITY\Masters\Hybrid Powertrain and Control\"/>
    </mc:Choice>
  </mc:AlternateContent>
  <xr:revisionPtr revIDLastSave="0" documentId="13_ncr:1_{CF6F0036-13B4-4B70-976E-92B5E8B63085}" xr6:coauthVersionLast="47" xr6:coauthVersionMax="47" xr10:uidLastSave="{00000000-0000-0000-0000-000000000000}"/>
  <bookViews>
    <workbookView xWindow="-108" yWindow="-108" windowWidth="23256" windowHeight="12576" activeTab="2" xr2:uid="{8A049B3C-09CD-4B2C-92C8-CD916B23685C}"/>
  </bookViews>
  <sheets>
    <sheet name="Track Data" sheetId="1" r:id="rId1"/>
    <sheet name="Engine Data" sheetId="3" r:id="rId2"/>
    <sheet name="Main Data" sheetId="2" r:id="rId3"/>
    <sheet name="BSFC" sheetId="4" r:id="rId4"/>
    <sheet name="Graphs" sheetId="6" r:id="rId5"/>
  </sheets>
  <definedNames>
    <definedName name="_xlcn.WorksheetConnection_Sheet2AF90AO1051" hidden="1">'Main Data'!$AU$90:$BD$105</definedName>
    <definedName name="solver_adj" localSheetId="2" hidden="1">'Main Data'!$J$3:$J$155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st" localSheetId="2" hidden="1">1</definedName>
    <definedName name="solver_itr" localSheetId="2" hidden="1">2147483647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od" localSheetId="2" hidden="1">2147483647</definedName>
    <definedName name="solver_num" localSheetId="2" hidden="1">0</definedName>
    <definedName name="solver_nwt" localSheetId="2" hidden="1">1</definedName>
    <definedName name="solver_opt" localSheetId="2" hidden="1">'Main Data'!$AB$3</definedName>
    <definedName name="solver_pre" localSheetId="2" hidden="1">0.000001</definedName>
    <definedName name="solver_rbv" localSheetId="2" hidden="1">1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1</definedName>
    <definedName name="solver_val" localSheetId="2" hidden="1">13.4</definedName>
    <definedName name="solver_ver" localSheetId="2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" name="Range" connection="WorksheetConnection_Sheet2!$AF$90:$AO$105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S18" i="2" l="1"/>
  <c r="AF3" i="2"/>
  <c r="AF4" i="2"/>
  <c r="AF5" i="2"/>
  <c r="AF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42" i="2"/>
  <c r="AF43" i="2"/>
  <c r="AF44" i="2"/>
  <c r="AF45" i="2"/>
  <c r="AF46" i="2"/>
  <c r="AF47" i="2"/>
  <c r="AF48" i="2"/>
  <c r="AF49" i="2"/>
  <c r="AF50" i="2"/>
  <c r="AF51" i="2"/>
  <c r="AF52" i="2"/>
  <c r="AF53" i="2"/>
  <c r="AF54" i="2"/>
  <c r="AF55" i="2"/>
  <c r="AF56" i="2"/>
  <c r="AF57" i="2"/>
  <c r="AF58" i="2"/>
  <c r="AF59" i="2"/>
  <c r="AF60" i="2"/>
  <c r="AF61" i="2"/>
  <c r="AF62" i="2"/>
  <c r="AF63" i="2"/>
  <c r="AF64" i="2"/>
  <c r="AF65" i="2"/>
  <c r="AF66" i="2"/>
  <c r="AF67" i="2"/>
  <c r="AF68" i="2"/>
  <c r="AF69" i="2"/>
  <c r="AF70" i="2"/>
  <c r="AF71" i="2"/>
  <c r="AF72" i="2"/>
  <c r="AF73" i="2"/>
  <c r="AF74" i="2"/>
  <c r="AF75" i="2"/>
  <c r="AF76" i="2"/>
  <c r="AF77" i="2"/>
  <c r="AF78" i="2"/>
  <c r="AF79" i="2"/>
  <c r="AF80" i="2"/>
  <c r="AF81" i="2"/>
  <c r="AF82" i="2"/>
  <c r="AF83" i="2"/>
  <c r="AF84" i="2"/>
  <c r="AF85" i="2"/>
  <c r="AF86" i="2"/>
  <c r="AF87" i="2"/>
  <c r="AF88" i="2"/>
  <c r="AF89" i="2"/>
  <c r="AF90" i="2"/>
  <c r="AF91" i="2"/>
  <c r="AF92" i="2"/>
  <c r="AF93" i="2"/>
  <c r="AF94" i="2"/>
  <c r="AF95" i="2"/>
  <c r="AF96" i="2"/>
  <c r="AF97" i="2"/>
  <c r="AF98" i="2"/>
  <c r="AF99" i="2"/>
  <c r="AF100" i="2"/>
  <c r="AF101" i="2"/>
  <c r="AF102" i="2"/>
  <c r="AF103" i="2"/>
  <c r="AF104" i="2"/>
  <c r="AF105" i="2"/>
  <c r="AF106" i="2"/>
  <c r="AF107" i="2"/>
  <c r="AF108" i="2"/>
  <c r="AF109" i="2"/>
  <c r="AF110" i="2"/>
  <c r="AF111" i="2"/>
  <c r="AF112" i="2"/>
  <c r="AF113" i="2"/>
  <c r="AF114" i="2"/>
  <c r="AF115" i="2"/>
  <c r="AF116" i="2"/>
  <c r="AF117" i="2"/>
  <c r="AF118" i="2"/>
  <c r="AF119" i="2"/>
  <c r="AF120" i="2"/>
  <c r="AF121" i="2"/>
  <c r="AF122" i="2"/>
  <c r="AF123" i="2"/>
  <c r="AF124" i="2"/>
  <c r="AF125" i="2"/>
  <c r="AF126" i="2"/>
  <c r="AF127" i="2"/>
  <c r="AF128" i="2"/>
  <c r="AF129" i="2"/>
  <c r="AF130" i="2"/>
  <c r="AF131" i="2"/>
  <c r="AF132" i="2"/>
  <c r="AF133" i="2"/>
  <c r="AF134" i="2"/>
  <c r="AF135" i="2"/>
  <c r="AF136" i="2"/>
  <c r="AF137" i="2"/>
  <c r="AF138" i="2"/>
  <c r="AF139" i="2"/>
  <c r="AF140" i="2"/>
  <c r="AF141" i="2"/>
  <c r="AF142" i="2"/>
  <c r="AF143" i="2"/>
  <c r="AF144" i="2"/>
  <c r="AF145" i="2"/>
  <c r="AF146" i="2"/>
  <c r="AF147" i="2"/>
  <c r="AF148" i="2"/>
  <c r="AF149" i="2"/>
  <c r="AF150" i="2"/>
  <c r="AF151" i="2"/>
  <c r="AF152" i="2"/>
  <c r="AF153" i="2"/>
  <c r="AF154" i="2"/>
  <c r="AF155" i="2"/>
  <c r="AG3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1" i="2"/>
  <c r="AG42" i="2"/>
  <c r="AG43" i="2"/>
  <c r="AG44" i="2"/>
  <c r="AG45" i="2"/>
  <c r="AG46" i="2"/>
  <c r="AG47" i="2"/>
  <c r="AG48" i="2"/>
  <c r="AG49" i="2"/>
  <c r="AG50" i="2"/>
  <c r="AG51" i="2"/>
  <c r="AG52" i="2"/>
  <c r="AG53" i="2"/>
  <c r="AG54" i="2"/>
  <c r="AG55" i="2"/>
  <c r="AG56" i="2"/>
  <c r="AG57" i="2"/>
  <c r="AG58" i="2"/>
  <c r="AG59" i="2"/>
  <c r="AG60" i="2"/>
  <c r="AG61" i="2"/>
  <c r="AG62" i="2"/>
  <c r="AG63" i="2"/>
  <c r="AG64" i="2"/>
  <c r="AG65" i="2"/>
  <c r="AG66" i="2"/>
  <c r="AG67" i="2"/>
  <c r="AG68" i="2"/>
  <c r="AG69" i="2"/>
  <c r="AG70" i="2"/>
  <c r="AG71" i="2"/>
  <c r="AG72" i="2"/>
  <c r="AG73" i="2"/>
  <c r="AG74" i="2"/>
  <c r="AG75" i="2"/>
  <c r="AG76" i="2"/>
  <c r="AG77" i="2"/>
  <c r="AG78" i="2"/>
  <c r="AG79" i="2"/>
  <c r="AG80" i="2"/>
  <c r="AG81" i="2"/>
  <c r="AG82" i="2"/>
  <c r="AG83" i="2"/>
  <c r="AG84" i="2"/>
  <c r="AG85" i="2"/>
  <c r="AG86" i="2"/>
  <c r="AG87" i="2"/>
  <c r="AG88" i="2"/>
  <c r="AG89" i="2"/>
  <c r="AG90" i="2"/>
  <c r="AG91" i="2"/>
  <c r="AG92" i="2"/>
  <c r="AG93" i="2"/>
  <c r="AG94" i="2"/>
  <c r="AG95" i="2"/>
  <c r="AG96" i="2"/>
  <c r="AG97" i="2"/>
  <c r="AG98" i="2"/>
  <c r="AG99" i="2"/>
  <c r="AG100" i="2"/>
  <c r="AG101" i="2"/>
  <c r="AG102" i="2"/>
  <c r="AG103" i="2"/>
  <c r="AG104" i="2"/>
  <c r="AG105" i="2"/>
  <c r="AG106" i="2"/>
  <c r="AG107" i="2"/>
  <c r="AG108" i="2"/>
  <c r="AG109" i="2"/>
  <c r="AG110" i="2"/>
  <c r="AG111" i="2"/>
  <c r="AG112" i="2"/>
  <c r="AG113" i="2"/>
  <c r="AG114" i="2"/>
  <c r="AG115" i="2"/>
  <c r="AG116" i="2"/>
  <c r="AG117" i="2"/>
  <c r="AG118" i="2"/>
  <c r="AG119" i="2"/>
  <c r="AG120" i="2"/>
  <c r="AG121" i="2"/>
  <c r="AG122" i="2"/>
  <c r="AG123" i="2"/>
  <c r="AG124" i="2"/>
  <c r="AG125" i="2"/>
  <c r="AG126" i="2"/>
  <c r="AG127" i="2"/>
  <c r="AG128" i="2"/>
  <c r="AG129" i="2"/>
  <c r="AG130" i="2"/>
  <c r="AG131" i="2"/>
  <c r="AG132" i="2"/>
  <c r="AG133" i="2"/>
  <c r="AG134" i="2"/>
  <c r="AG135" i="2"/>
  <c r="AG136" i="2"/>
  <c r="AG137" i="2"/>
  <c r="AG138" i="2"/>
  <c r="AG139" i="2"/>
  <c r="AG140" i="2"/>
  <c r="AG141" i="2"/>
  <c r="AG142" i="2"/>
  <c r="AG143" i="2"/>
  <c r="AG144" i="2"/>
  <c r="AG145" i="2"/>
  <c r="AG146" i="2"/>
  <c r="AG147" i="2"/>
  <c r="AG148" i="2"/>
  <c r="AG149" i="2"/>
  <c r="AG150" i="2"/>
  <c r="AG151" i="2"/>
  <c r="AG152" i="2"/>
  <c r="AG153" i="2"/>
  <c r="AG154" i="2"/>
  <c r="AG155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0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50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3" i="2"/>
  <c r="R152" i="2"/>
  <c r="R153" i="2"/>
  <c r="R154" i="2"/>
  <c r="R155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3" i="2"/>
  <c r="AD14" i="2" l="1"/>
  <c r="AE14" i="2" s="1"/>
  <c r="AC14" i="2"/>
  <c r="AH14" i="2"/>
  <c r="AK14" i="2" s="1"/>
  <c r="P8" i="3"/>
  <c r="P16" i="3"/>
  <c r="Q16" i="3" s="1"/>
  <c r="R16" i="3" s="1"/>
  <c r="P15" i="3"/>
  <c r="Q15" i="3" s="1"/>
  <c r="R15" i="3" s="1"/>
  <c r="P14" i="3"/>
  <c r="Q14" i="3" s="1"/>
  <c r="R14" i="3" s="1"/>
  <c r="P13" i="3"/>
  <c r="P12" i="3"/>
  <c r="P11" i="3"/>
  <c r="Q11" i="3" s="1"/>
  <c r="R11" i="3" s="1"/>
  <c r="P10" i="3"/>
  <c r="Q10" i="3" s="1"/>
  <c r="R10" i="3" s="1"/>
  <c r="P9" i="3"/>
  <c r="Q9" i="3" s="1"/>
  <c r="R9" i="3" s="1"/>
  <c r="P7" i="3"/>
  <c r="P6" i="3"/>
  <c r="Q6" i="3" s="1"/>
  <c r="R6" i="3" s="1"/>
  <c r="P5" i="3"/>
  <c r="Q5" i="3" s="1"/>
  <c r="R5" i="3" s="1"/>
  <c r="P4" i="3"/>
  <c r="Q7" i="3"/>
  <c r="R7" i="3" s="1"/>
  <c r="Q8" i="3"/>
  <c r="R8" i="3" s="1"/>
  <c r="Q12" i="3"/>
  <c r="R12" i="3" s="1"/>
  <c r="P3" i="3"/>
  <c r="Q3" i="3" s="1"/>
  <c r="R3" i="3" s="1"/>
  <c r="Q13" i="3"/>
  <c r="R13" i="3" s="1"/>
  <c r="P2" i="3"/>
  <c r="Q4" i="3"/>
  <c r="R4" i="3" s="1"/>
  <c r="Q2" i="3"/>
  <c r="R2" i="3" s="1"/>
  <c r="P4" i="2"/>
  <c r="R4" i="2" s="1"/>
  <c r="D1" i="2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Q157" i="2" s="1"/>
  <c r="E4" i="2"/>
  <c r="E5" i="2"/>
  <c r="E6" i="2"/>
  <c r="E7" i="2"/>
  <c r="E8" i="2"/>
  <c r="E9" i="2"/>
  <c r="E10" i="2"/>
  <c r="E11" i="2"/>
  <c r="E12" i="2"/>
  <c r="E13" i="2"/>
  <c r="E14" i="2"/>
  <c r="L14" i="2" s="1"/>
  <c r="E15" i="2"/>
  <c r="E16" i="2"/>
  <c r="L16" i="2" s="1"/>
  <c r="E17" i="2"/>
  <c r="E18" i="2"/>
  <c r="E19" i="2"/>
  <c r="E20" i="2"/>
  <c r="E21" i="2"/>
  <c r="E22" i="2"/>
  <c r="E23" i="2"/>
  <c r="E24" i="2"/>
  <c r="E25" i="2"/>
  <c r="E26" i="2"/>
  <c r="E27" i="2"/>
  <c r="E28" i="2"/>
  <c r="L28" i="2" s="1"/>
  <c r="E29" i="2"/>
  <c r="E30" i="2"/>
  <c r="L30" i="2" s="1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L46" i="2" s="1"/>
  <c r="E47" i="2"/>
  <c r="E48" i="2"/>
  <c r="L48" i="2" s="1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L62" i="2" s="1"/>
  <c r="E63" i="2"/>
  <c r="E64" i="2"/>
  <c r="L64" i="2" s="1"/>
  <c r="E65" i="2"/>
  <c r="E66" i="2"/>
  <c r="E67" i="2"/>
  <c r="E68" i="2"/>
  <c r="E69" i="2"/>
  <c r="L69" i="2" s="1"/>
  <c r="E70" i="2"/>
  <c r="E71" i="2"/>
  <c r="E72" i="2"/>
  <c r="E73" i="2"/>
  <c r="E74" i="2"/>
  <c r="L74" i="2" s="1"/>
  <c r="E75" i="2"/>
  <c r="E76" i="2"/>
  <c r="L76" i="2" s="1"/>
  <c r="E77" i="2"/>
  <c r="E78" i="2"/>
  <c r="L78" i="2" s="1"/>
  <c r="E79" i="2"/>
  <c r="E80" i="2"/>
  <c r="E81" i="2"/>
  <c r="E82" i="2"/>
  <c r="E83" i="2"/>
  <c r="E84" i="2"/>
  <c r="E85" i="2"/>
  <c r="E86" i="2"/>
  <c r="E87" i="2"/>
  <c r="E88" i="2"/>
  <c r="L88" i="2" s="1"/>
  <c r="E89" i="2"/>
  <c r="E90" i="2"/>
  <c r="E91" i="2"/>
  <c r="E92" i="2"/>
  <c r="L92" i="2" s="1"/>
  <c r="E93" i="2"/>
  <c r="E94" i="2"/>
  <c r="L94" i="2" s="1"/>
  <c r="E95" i="2"/>
  <c r="E96" i="2"/>
  <c r="L96" i="2" s="1"/>
  <c r="E97" i="2"/>
  <c r="E98" i="2"/>
  <c r="E99" i="2"/>
  <c r="E100" i="2"/>
  <c r="E101" i="2"/>
  <c r="E102" i="2"/>
  <c r="E103" i="2"/>
  <c r="E104" i="2"/>
  <c r="E105" i="2"/>
  <c r="E106" i="2"/>
  <c r="E107" i="2"/>
  <c r="E108" i="2"/>
  <c r="L108" i="2" s="1"/>
  <c r="E109" i="2"/>
  <c r="E110" i="2"/>
  <c r="L110" i="2" s="1"/>
  <c r="E111" i="2"/>
  <c r="E112" i="2"/>
  <c r="L112" i="2" s="1"/>
  <c r="E113" i="2"/>
  <c r="E114" i="2"/>
  <c r="E115" i="2"/>
  <c r="E116" i="2"/>
  <c r="E117" i="2"/>
  <c r="L117" i="2" s="1"/>
  <c r="E118" i="2"/>
  <c r="E119" i="2"/>
  <c r="E120" i="2"/>
  <c r="E121" i="2"/>
  <c r="E122" i="2"/>
  <c r="E123" i="2"/>
  <c r="E124" i="2"/>
  <c r="E125" i="2"/>
  <c r="E126" i="2"/>
  <c r="L126" i="2" s="1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L140" i="2" s="1"/>
  <c r="E141" i="2"/>
  <c r="E142" i="2"/>
  <c r="L142" i="2" s="1"/>
  <c r="E143" i="2"/>
  <c r="E144" i="2"/>
  <c r="L144" i="2" s="1"/>
  <c r="E145" i="2"/>
  <c r="E146" i="2"/>
  <c r="E147" i="2"/>
  <c r="E148" i="2"/>
  <c r="E149" i="2"/>
  <c r="E150" i="2"/>
  <c r="E151" i="2"/>
  <c r="E152" i="2"/>
  <c r="E153" i="2"/>
  <c r="E154" i="2"/>
  <c r="E155" i="2"/>
  <c r="E3" i="2"/>
  <c r="L32" i="2"/>
  <c r="L152" i="2"/>
  <c r="P5" i="2"/>
  <c r="R5" i="2" s="1"/>
  <c r="P6" i="2"/>
  <c r="R6" i="2" s="1"/>
  <c r="P7" i="2"/>
  <c r="R7" i="2" s="1"/>
  <c r="P8" i="2"/>
  <c r="R8" i="2" s="1"/>
  <c r="P9" i="2"/>
  <c r="R9" i="2" s="1"/>
  <c r="P10" i="2"/>
  <c r="R10" i="2" s="1"/>
  <c r="P11" i="2"/>
  <c r="R11" i="2" s="1"/>
  <c r="P12" i="2"/>
  <c r="R12" i="2" s="1"/>
  <c r="P13" i="2"/>
  <c r="R13" i="2" s="1"/>
  <c r="P14" i="2"/>
  <c r="R14" i="2" s="1"/>
  <c r="P15" i="2"/>
  <c r="R15" i="2" s="1"/>
  <c r="P16" i="2"/>
  <c r="R16" i="2" s="1"/>
  <c r="P17" i="2"/>
  <c r="R17" i="2" s="1"/>
  <c r="P18" i="2"/>
  <c r="R18" i="2" s="1"/>
  <c r="P19" i="2"/>
  <c r="R19" i="2" s="1"/>
  <c r="P20" i="2"/>
  <c r="R20" i="2" s="1"/>
  <c r="P21" i="2"/>
  <c r="R21" i="2" s="1"/>
  <c r="P22" i="2"/>
  <c r="R22" i="2" s="1"/>
  <c r="P23" i="2"/>
  <c r="R23" i="2" s="1"/>
  <c r="P24" i="2"/>
  <c r="R24" i="2" s="1"/>
  <c r="P25" i="2"/>
  <c r="R25" i="2" s="1"/>
  <c r="P26" i="2"/>
  <c r="R26" i="2" s="1"/>
  <c r="P27" i="2"/>
  <c r="R27" i="2" s="1"/>
  <c r="P28" i="2"/>
  <c r="R28" i="2" s="1"/>
  <c r="P29" i="2"/>
  <c r="R29" i="2" s="1"/>
  <c r="P30" i="2"/>
  <c r="R30" i="2" s="1"/>
  <c r="P31" i="2"/>
  <c r="R31" i="2" s="1"/>
  <c r="P32" i="2"/>
  <c r="R32" i="2" s="1"/>
  <c r="P33" i="2"/>
  <c r="R33" i="2" s="1"/>
  <c r="P34" i="2"/>
  <c r="R34" i="2" s="1"/>
  <c r="P35" i="2"/>
  <c r="R35" i="2" s="1"/>
  <c r="P36" i="2"/>
  <c r="R36" i="2" s="1"/>
  <c r="P37" i="2"/>
  <c r="R37" i="2" s="1"/>
  <c r="P38" i="2"/>
  <c r="R38" i="2" s="1"/>
  <c r="P39" i="2"/>
  <c r="R39" i="2" s="1"/>
  <c r="P40" i="2"/>
  <c r="R40" i="2" s="1"/>
  <c r="P41" i="2"/>
  <c r="R41" i="2" s="1"/>
  <c r="P42" i="2"/>
  <c r="R42" i="2" s="1"/>
  <c r="P43" i="2"/>
  <c r="R43" i="2" s="1"/>
  <c r="P44" i="2"/>
  <c r="R44" i="2" s="1"/>
  <c r="P45" i="2"/>
  <c r="R45" i="2" s="1"/>
  <c r="P46" i="2"/>
  <c r="R46" i="2" s="1"/>
  <c r="P47" i="2"/>
  <c r="R47" i="2" s="1"/>
  <c r="P48" i="2"/>
  <c r="R48" i="2" s="1"/>
  <c r="P49" i="2"/>
  <c r="R49" i="2" s="1"/>
  <c r="P50" i="2"/>
  <c r="R50" i="2" s="1"/>
  <c r="P51" i="2"/>
  <c r="R51" i="2" s="1"/>
  <c r="P52" i="2"/>
  <c r="R52" i="2" s="1"/>
  <c r="P53" i="2"/>
  <c r="R53" i="2" s="1"/>
  <c r="P54" i="2"/>
  <c r="R54" i="2" s="1"/>
  <c r="P55" i="2"/>
  <c r="R55" i="2" s="1"/>
  <c r="P56" i="2"/>
  <c r="R56" i="2" s="1"/>
  <c r="P57" i="2"/>
  <c r="R57" i="2" s="1"/>
  <c r="P58" i="2"/>
  <c r="R58" i="2" s="1"/>
  <c r="P59" i="2"/>
  <c r="R59" i="2" s="1"/>
  <c r="P60" i="2"/>
  <c r="R60" i="2" s="1"/>
  <c r="P61" i="2"/>
  <c r="R61" i="2" s="1"/>
  <c r="P62" i="2"/>
  <c r="R62" i="2" s="1"/>
  <c r="P63" i="2"/>
  <c r="R63" i="2" s="1"/>
  <c r="P64" i="2"/>
  <c r="R64" i="2" s="1"/>
  <c r="P65" i="2"/>
  <c r="R65" i="2" s="1"/>
  <c r="P66" i="2"/>
  <c r="R66" i="2" s="1"/>
  <c r="P67" i="2"/>
  <c r="R67" i="2" s="1"/>
  <c r="P68" i="2"/>
  <c r="R68" i="2" s="1"/>
  <c r="P69" i="2"/>
  <c r="R69" i="2" s="1"/>
  <c r="P70" i="2"/>
  <c r="R70" i="2" s="1"/>
  <c r="P71" i="2"/>
  <c r="R71" i="2" s="1"/>
  <c r="P72" i="2"/>
  <c r="R72" i="2" s="1"/>
  <c r="P73" i="2"/>
  <c r="R73" i="2" s="1"/>
  <c r="P74" i="2"/>
  <c r="R74" i="2" s="1"/>
  <c r="P75" i="2"/>
  <c r="R75" i="2" s="1"/>
  <c r="P76" i="2"/>
  <c r="R76" i="2" s="1"/>
  <c r="P77" i="2"/>
  <c r="R77" i="2" s="1"/>
  <c r="P78" i="2"/>
  <c r="R78" i="2" s="1"/>
  <c r="P79" i="2"/>
  <c r="R79" i="2" s="1"/>
  <c r="P80" i="2"/>
  <c r="R80" i="2" s="1"/>
  <c r="P81" i="2"/>
  <c r="R81" i="2" s="1"/>
  <c r="P82" i="2"/>
  <c r="R82" i="2" s="1"/>
  <c r="P83" i="2"/>
  <c r="R83" i="2" s="1"/>
  <c r="P84" i="2"/>
  <c r="R84" i="2" s="1"/>
  <c r="P85" i="2"/>
  <c r="R85" i="2" s="1"/>
  <c r="P86" i="2"/>
  <c r="R86" i="2" s="1"/>
  <c r="P87" i="2"/>
  <c r="R87" i="2" s="1"/>
  <c r="P88" i="2"/>
  <c r="R88" i="2" s="1"/>
  <c r="P89" i="2"/>
  <c r="R89" i="2" s="1"/>
  <c r="P90" i="2"/>
  <c r="R90" i="2" s="1"/>
  <c r="P91" i="2"/>
  <c r="R91" i="2" s="1"/>
  <c r="P92" i="2"/>
  <c r="R92" i="2" s="1"/>
  <c r="P93" i="2"/>
  <c r="R93" i="2" s="1"/>
  <c r="P94" i="2"/>
  <c r="R94" i="2" s="1"/>
  <c r="P95" i="2"/>
  <c r="R95" i="2" s="1"/>
  <c r="P96" i="2"/>
  <c r="R96" i="2" s="1"/>
  <c r="P97" i="2"/>
  <c r="R97" i="2" s="1"/>
  <c r="P98" i="2"/>
  <c r="R98" i="2" s="1"/>
  <c r="P99" i="2"/>
  <c r="R99" i="2" s="1"/>
  <c r="P100" i="2"/>
  <c r="R100" i="2" s="1"/>
  <c r="P101" i="2"/>
  <c r="R101" i="2" s="1"/>
  <c r="P102" i="2"/>
  <c r="R102" i="2" s="1"/>
  <c r="P103" i="2"/>
  <c r="R103" i="2" s="1"/>
  <c r="P104" i="2"/>
  <c r="R104" i="2" s="1"/>
  <c r="P105" i="2"/>
  <c r="R105" i="2" s="1"/>
  <c r="P106" i="2"/>
  <c r="R106" i="2" s="1"/>
  <c r="P107" i="2"/>
  <c r="R107" i="2" s="1"/>
  <c r="P108" i="2"/>
  <c r="R108" i="2" s="1"/>
  <c r="P109" i="2"/>
  <c r="R109" i="2" s="1"/>
  <c r="P110" i="2"/>
  <c r="R110" i="2" s="1"/>
  <c r="P111" i="2"/>
  <c r="R111" i="2" s="1"/>
  <c r="P112" i="2"/>
  <c r="R112" i="2" s="1"/>
  <c r="P113" i="2"/>
  <c r="R113" i="2" s="1"/>
  <c r="P114" i="2"/>
  <c r="R114" i="2" s="1"/>
  <c r="P115" i="2"/>
  <c r="R115" i="2" s="1"/>
  <c r="P116" i="2"/>
  <c r="R116" i="2" s="1"/>
  <c r="P117" i="2"/>
  <c r="R117" i="2" s="1"/>
  <c r="P118" i="2"/>
  <c r="R118" i="2" s="1"/>
  <c r="P119" i="2"/>
  <c r="R119" i="2" s="1"/>
  <c r="P120" i="2"/>
  <c r="R120" i="2" s="1"/>
  <c r="P121" i="2"/>
  <c r="R121" i="2" s="1"/>
  <c r="P122" i="2"/>
  <c r="R122" i="2" s="1"/>
  <c r="P123" i="2"/>
  <c r="R123" i="2" s="1"/>
  <c r="P124" i="2"/>
  <c r="R124" i="2" s="1"/>
  <c r="P125" i="2"/>
  <c r="R125" i="2" s="1"/>
  <c r="P126" i="2"/>
  <c r="R126" i="2" s="1"/>
  <c r="P127" i="2"/>
  <c r="R127" i="2" s="1"/>
  <c r="P128" i="2"/>
  <c r="R128" i="2" s="1"/>
  <c r="P129" i="2"/>
  <c r="R129" i="2" s="1"/>
  <c r="P130" i="2"/>
  <c r="R130" i="2" s="1"/>
  <c r="P131" i="2"/>
  <c r="R131" i="2" s="1"/>
  <c r="P132" i="2"/>
  <c r="R132" i="2" s="1"/>
  <c r="P133" i="2"/>
  <c r="R133" i="2" s="1"/>
  <c r="P134" i="2"/>
  <c r="R134" i="2" s="1"/>
  <c r="P135" i="2"/>
  <c r="R135" i="2" s="1"/>
  <c r="P136" i="2"/>
  <c r="R136" i="2" s="1"/>
  <c r="P137" i="2"/>
  <c r="R137" i="2" s="1"/>
  <c r="P138" i="2"/>
  <c r="R138" i="2" s="1"/>
  <c r="P139" i="2"/>
  <c r="R139" i="2" s="1"/>
  <c r="P140" i="2"/>
  <c r="R140" i="2" s="1"/>
  <c r="P141" i="2"/>
  <c r="R141" i="2" s="1"/>
  <c r="P142" i="2"/>
  <c r="R142" i="2" s="1"/>
  <c r="P143" i="2"/>
  <c r="R143" i="2" s="1"/>
  <c r="P144" i="2"/>
  <c r="R144" i="2" s="1"/>
  <c r="P145" i="2"/>
  <c r="R145" i="2" s="1"/>
  <c r="P146" i="2"/>
  <c r="R146" i="2" s="1"/>
  <c r="P147" i="2"/>
  <c r="R147" i="2" s="1"/>
  <c r="P148" i="2"/>
  <c r="R148" i="2" s="1"/>
  <c r="P149" i="2"/>
  <c r="R149" i="2" s="1"/>
  <c r="P150" i="2"/>
  <c r="R150" i="2" s="1"/>
  <c r="P151" i="2"/>
  <c r="R151" i="2" s="1"/>
  <c r="P3" i="2"/>
  <c r="R3" i="2" s="1"/>
  <c r="G93" i="2"/>
  <c r="G54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3" i="2"/>
  <c r="I158" i="2"/>
  <c r="H3" i="2"/>
  <c r="L128" i="2" l="1"/>
  <c r="L80" i="2"/>
  <c r="L109" i="2"/>
  <c r="L7" i="2"/>
  <c r="B145" i="2"/>
  <c r="B129" i="2"/>
  <c r="B113" i="2"/>
  <c r="B97" i="2"/>
  <c r="B81" i="2"/>
  <c r="B65" i="2"/>
  <c r="B49" i="2"/>
  <c r="B33" i="2"/>
  <c r="B17" i="2"/>
  <c r="B147" i="2"/>
  <c r="B131" i="2"/>
  <c r="B115" i="2"/>
  <c r="B99" i="2"/>
  <c r="B83" i="2"/>
  <c r="B67" i="2"/>
  <c r="B51" i="2"/>
  <c r="B35" i="2"/>
  <c r="B19" i="2"/>
  <c r="B146" i="2"/>
  <c r="B130" i="2"/>
  <c r="B114" i="2"/>
  <c r="B98" i="2"/>
  <c r="B82" i="2"/>
  <c r="B66" i="2"/>
  <c r="B50" i="2"/>
  <c r="B34" i="2"/>
  <c r="B18" i="2"/>
  <c r="B144" i="2"/>
  <c r="B128" i="2"/>
  <c r="B112" i="2"/>
  <c r="B96" i="2"/>
  <c r="B80" i="2"/>
  <c r="B64" i="2"/>
  <c r="B48" i="2"/>
  <c r="B32" i="2"/>
  <c r="B16" i="2"/>
  <c r="B143" i="2"/>
  <c r="B127" i="2"/>
  <c r="B111" i="2"/>
  <c r="B95" i="2"/>
  <c r="B79" i="2"/>
  <c r="B63" i="2"/>
  <c r="B47" i="2"/>
  <c r="B31" i="2"/>
  <c r="B15" i="2"/>
  <c r="B142" i="2"/>
  <c r="B126" i="2"/>
  <c r="B110" i="2"/>
  <c r="B94" i="2"/>
  <c r="B78" i="2"/>
  <c r="B62" i="2"/>
  <c r="B46" i="2"/>
  <c r="B30" i="2"/>
  <c r="B14" i="2"/>
  <c r="B141" i="2"/>
  <c r="B125" i="2"/>
  <c r="B109" i="2"/>
  <c r="B93" i="2"/>
  <c r="B77" i="2"/>
  <c r="B61" i="2"/>
  <c r="B45" i="2"/>
  <c r="B29" i="2"/>
  <c r="B13" i="2"/>
  <c r="B140" i="2"/>
  <c r="B124" i="2"/>
  <c r="B108" i="2"/>
  <c r="B92" i="2"/>
  <c r="B76" i="2"/>
  <c r="B60" i="2"/>
  <c r="B44" i="2"/>
  <c r="B28" i="2"/>
  <c r="B12" i="2"/>
  <c r="B155" i="2"/>
  <c r="B139" i="2"/>
  <c r="B123" i="2"/>
  <c r="B107" i="2"/>
  <c r="B91" i="2"/>
  <c r="B75" i="2"/>
  <c r="B59" i="2"/>
  <c r="B43" i="2"/>
  <c r="B27" i="2"/>
  <c r="B11" i="2"/>
  <c r="B154" i="2"/>
  <c r="B138" i="2"/>
  <c r="B122" i="2"/>
  <c r="B106" i="2"/>
  <c r="B90" i="2"/>
  <c r="B74" i="2"/>
  <c r="B58" i="2"/>
  <c r="B42" i="2"/>
  <c r="B26" i="2"/>
  <c r="B10" i="2"/>
  <c r="B153" i="2"/>
  <c r="B89" i="2"/>
  <c r="T49" i="2"/>
  <c r="U49" i="2" s="1"/>
  <c r="V49" i="2" s="1"/>
  <c r="L146" i="2"/>
  <c r="L130" i="2"/>
  <c r="L114" i="2"/>
  <c r="L98" i="2"/>
  <c r="L82" i="2"/>
  <c r="L66" i="2"/>
  <c r="L50" i="2"/>
  <c r="L34" i="2"/>
  <c r="L18" i="2"/>
  <c r="T83" i="2"/>
  <c r="U83" i="2" s="1"/>
  <c r="V83" i="2" s="1"/>
  <c r="T67" i="2"/>
  <c r="U67" i="2" s="1"/>
  <c r="V67" i="2" s="1"/>
  <c r="L143" i="2"/>
  <c r="L127" i="2"/>
  <c r="L111" i="2"/>
  <c r="L95" i="2"/>
  <c r="L79" i="2"/>
  <c r="L63" i="2"/>
  <c r="L47" i="2"/>
  <c r="L31" i="2"/>
  <c r="L15" i="2"/>
  <c r="T65" i="2"/>
  <c r="U65" i="2" s="1"/>
  <c r="V65" i="2" s="1"/>
  <c r="T51" i="2"/>
  <c r="U51" i="2" s="1"/>
  <c r="V51" i="2" s="1"/>
  <c r="L125" i="2"/>
  <c r="L77" i="2"/>
  <c r="L45" i="2"/>
  <c r="L29" i="2"/>
  <c r="L13" i="2"/>
  <c r="L141" i="2"/>
  <c r="L124" i="2"/>
  <c r="L60" i="2"/>
  <c r="L44" i="2"/>
  <c r="L12" i="2"/>
  <c r="T35" i="2"/>
  <c r="U35" i="2" s="1"/>
  <c r="V35" i="2" s="1"/>
  <c r="L155" i="2"/>
  <c r="L139" i="2"/>
  <c r="L123" i="2"/>
  <c r="L107" i="2"/>
  <c r="L91" i="2"/>
  <c r="L75" i="2"/>
  <c r="L59" i="2"/>
  <c r="L43" i="2"/>
  <c r="L27" i="2"/>
  <c r="L11" i="2"/>
  <c r="L61" i="2"/>
  <c r="L154" i="2"/>
  <c r="L138" i="2"/>
  <c r="L122" i="2"/>
  <c r="L106" i="2"/>
  <c r="L90" i="2"/>
  <c r="L58" i="2"/>
  <c r="L42" i="2"/>
  <c r="L26" i="2"/>
  <c r="L10" i="2"/>
  <c r="L153" i="2"/>
  <c r="L137" i="2"/>
  <c r="L121" i="2"/>
  <c r="L105" i="2"/>
  <c r="L89" i="2"/>
  <c r="L73" i="2"/>
  <c r="L57" i="2"/>
  <c r="L41" i="2"/>
  <c r="L25" i="2"/>
  <c r="L9" i="2"/>
  <c r="L147" i="2"/>
  <c r="L131" i="2"/>
  <c r="L115" i="2"/>
  <c r="L99" i="2"/>
  <c r="L83" i="2"/>
  <c r="L67" i="2"/>
  <c r="L51" i="2"/>
  <c r="L35" i="2"/>
  <c r="L19" i="2"/>
  <c r="L145" i="2"/>
  <c r="L129" i="2"/>
  <c r="L113" i="2"/>
  <c r="L97" i="2"/>
  <c r="L81" i="2"/>
  <c r="L65" i="2"/>
  <c r="L49" i="2"/>
  <c r="L33" i="2"/>
  <c r="L17" i="2"/>
  <c r="T33" i="2"/>
  <c r="U33" i="2" s="1"/>
  <c r="V33" i="2" s="1"/>
  <c r="T147" i="2"/>
  <c r="U147" i="2" s="1"/>
  <c r="V147" i="2" s="1"/>
  <c r="T19" i="2"/>
  <c r="U19" i="2" s="1"/>
  <c r="V19" i="2" s="1"/>
  <c r="T145" i="2"/>
  <c r="U145" i="2" s="1"/>
  <c r="V145" i="2" s="1"/>
  <c r="T17" i="2"/>
  <c r="U17" i="2" s="1"/>
  <c r="V17" i="2" s="1"/>
  <c r="T131" i="2"/>
  <c r="U131" i="2" s="1"/>
  <c r="V131" i="2" s="1"/>
  <c r="T129" i="2"/>
  <c r="U129" i="2" s="1"/>
  <c r="V129" i="2" s="1"/>
  <c r="T115" i="2"/>
  <c r="U115" i="2" s="1"/>
  <c r="V115" i="2" s="1"/>
  <c r="T113" i="2"/>
  <c r="U113" i="2" s="1"/>
  <c r="V113" i="2" s="1"/>
  <c r="T99" i="2"/>
  <c r="U99" i="2" s="1"/>
  <c r="V99" i="2" s="1"/>
  <c r="T97" i="2"/>
  <c r="U97" i="2" s="1"/>
  <c r="V97" i="2" s="1"/>
  <c r="T81" i="2"/>
  <c r="U81" i="2" s="1"/>
  <c r="V81" i="2" s="1"/>
  <c r="T146" i="2"/>
  <c r="U146" i="2" s="1"/>
  <c r="V146" i="2" s="1"/>
  <c r="T130" i="2"/>
  <c r="U130" i="2" s="1"/>
  <c r="V130" i="2" s="1"/>
  <c r="T114" i="2"/>
  <c r="U114" i="2" s="1"/>
  <c r="V114" i="2" s="1"/>
  <c r="T98" i="2"/>
  <c r="U98" i="2" s="1"/>
  <c r="V98" i="2" s="1"/>
  <c r="T82" i="2"/>
  <c r="U82" i="2" s="1"/>
  <c r="V82" i="2" s="1"/>
  <c r="T66" i="2"/>
  <c r="U66" i="2" s="1"/>
  <c r="V66" i="2" s="1"/>
  <c r="T50" i="2"/>
  <c r="U50" i="2" s="1"/>
  <c r="V50" i="2" s="1"/>
  <c r="T34" i="2"/>
  <c r="U34" i="2" s="1"/>
  <c r="V34" i="2" s="1"/>
  <c r="T18" i="2"/>
  <c r="U18" i="2" s="1"/>
  <c r="V18" i="2" s="1"/>
  <c r="T144" i="2"/>
  <c r="U144" i="2" s="1"/>
  <c r="V144" i="2" s="1"/>
  <c r="T128" i="2"/>
  <c r="U128" i="2" s="1"/>
  <c r="V128" i="2" s="1"/>
  <c r="T112" i="2"/>
  <c r="U112" i="2" s="1"/>
  <c r="V112" i="2" s="1"/>
  <c r="T96" i="2"/>
  <c r="U96" i="2" s="1"/>
  <c r="V96" i="2" s="1"/>
  <c r="T80" i="2"/>
  <c r="U80" i="2" s="1"/>
  <c r="V80" i="2" s="1"/>
  <c r="T64" i="2"/>
  <c r="U64" i="2" s="1"/>
  <c r="V64" i="2" s="1"/>
  <c r="T48" i="2"/>
  <c r="U48" i="2" s="1"/>
  <c r="V48" i="2" s="1"/>
  <c r="T32" i="2"/>
  <c r="U32" i="2" s="1"/>
  <c r="V32" i="2" s="1"/>
  <c r="T16" i="2"/>
  <c r="U16" i="2" s="1"/>
  <c r="V16" i="2" s="1"/>
  <c r="T143" i="2"/>
  <c r="U143" i="2" s="1"/>
  <c r="V143" i="2" s="1"/>
  <c r="T127" i="2"/>
  <c r="U127" i="2" s="1"/>
  <c r="V127" i="2" s="1"/>
  <c r="T111" i="2"/>
  <c r="U111" i="2" s="1"/>
  <c r="V111" i="2" s="1"/>
  <c r="T95" i="2"/>
  <c r="U95" i="2" s="1"/>
  <c r="V95" i="2" s="1"/>
  <c r="T79" i="2"/>
  <c r="U79" i="2" s="1"/>
  <c r="V79" i="2" s="1"/>
  <c r="T63" i="2"/>
  <c r="U63" i="2" s="1"/>
  <c r="V63" i="2" s="1"/>
  <c r="T47" i="2"/>
  <c r="U47" i="2" s="1"/>
  <c r="V47" i="2" s="1"/>
  <c r="T31" i="2"/>
  <c r="U31" i="2" s="1"/>
  <c r="V31" i="2" s="1"/>
  <c r="T15" i="2"/>
  <c r="U15" i="2" s="1"/>
  <c r="V15" i="2" s="1"/>
  <c r="S33" i="2"/>
  <c r="T142" i="2"/>
  <c r="U142" i="2" s="1"/>
  <c r="V142" i="2" s="1"/>
  <c r="T126" i="2"/>
  <c r="U126" i="2" s="1"/>
  <c r="V126" i="2" s="1"/>
  <c r="T110" i="2"/>
  <c r="U110" i="2" s="1"/>
  <c r="V110" i="2" s="1"/>
  <c r="T94" i="2"/>
  <c r="U94" i="2" s="1"/>
  <c r="V94" i="2" s="1"/>
  <c r="T78" i="2"/>
  <c r="U78" i="2" s="1"/>
  <c r="V78" i="2" s="1"/>
  <c r="T62" i="2"/>
  <c r="U62" i="2" s="1"/>
  <c r="V62" i="2" s="1"/>
  <c r="T46" i="2"/>
  <c r="U46" i="2" s="1"/>
  <c r="V46" i="2" s="1"/>
  <c r="T30" i="2"/>
  <c r="U30" i="2" s="1"/>
  <c r="V30" i="2" s="1"/>
  <c r="T14" i="2"/>
  <c r="U14" i="2" s="1"/>
  <c r="V14" i="2" s="1"/>
  <c r="S17" i="2"/>
  <c r="T141" i="2"/>
  <c r="U141" i="2" s="1"/>
  <c r="V141" i="2" s="1"/>
  <c r="T125" i="2"/>
  <c r="U125" i="2" s="1"/>
  <c r="V125" i="2" s="1"/>
  <c r="T109" i="2"/>
  <c r="U109" i="2" s="1"/>
  <c r="V109" i="2" s="1"/>
  <c r="T93" i="2"/>
  <c r="U93" i="2" s="1"/>
  <c r="V93" i="2" s="1"/>
  <c r="T77" i="2"/>
  <c r="U77" i="2" s="1"/>
  <c r="V77" i="2" s="1"/>
  <c r="T61" i="2"/>
  <c r="U61" i="2" s="1"/>
  <c r="V61" i="2" s="1"/>
  <c r="T45" i="2"/>
  <c r="U45" i="2" s="1"/>
  <c r="V45" i="2" s="1"/>
  <c r="T29" i="2"/>
  <c r="U29" i="2" s="1"/>
  <c r="V29" i="2" s="1"/>
  <c r="T13" i="2"/>
  <c r="U13" i="2" s="1"/>
  <c r="V13" i="2" s="1"/>
  <c r="T3" i="2"/>
  <c r="U3" i="2" s="1"/>
  <c r="V3" i="2" s="1"/>
  <c r="T140" i="2"/>
  <c r="U140" i="2" s="1"/>
  <c r="V140" i="2" s="1"/>
  <c r="T124" i="2"/>
  <c r="U124" i="2" s="1"/>
  <c r="V124" i="2" s="1"/>
  <c r="T108" i="2"/>
  <c r="U108" i="2" s="1"/>
  <c r="V108" i="2" s="1"/>
  <c r="T92" i="2"/>
  <c r="U92" i="2" s="1"/>
  <c r="V92" i="2" s="1"/>
  <c r="T76" i="2"/>
  <c r="U76" i="2" s="1"/>
  <c r="V76" i="2" s="1"/>
  <c r="T60" i="2"/>
  <c r="U60" i="2" s="1"/>
  <c r="V60" i="2" s="1"/>
  <c r="T44" i="2"/>
  <c r="U44" i="2" s="1"/>
  <c r="V44" i="2" s="1"/>
  <c r="T28" i="2"/>
  <c r="U28" i="2" s="1"/>
  <c r="V28" i="2" s="1"/>
  <c r="T12" i="2"/>
  <c r="U12" i="2" s="1"/>
  <c r="V12" i="2" s="1"/>
  <c r="T155" i="2"/>
  <c r="U155" i="2" s="1"/>
  <c r="V155" i="2" s="1"/>
  <c r="T139" i="2"/>
  <c r="U139" i="2" s="1"/>
  <c r="V139" i="2" s="1"/>
  <c r="T123" i="2"/>
  <c r="U123" i="2" s="1"/>
  <c r="V123" i="2" s="1"/>
  <c r="T107" i="2"/>
  <c r="U107" i="2" s="1"/>
  <c r="V107" i="2" s="1"/>
  <c r="T91" i="2"/>
  <c r="U91" i="2" s="1"/>
  <c r="V91" i="2" s="1"/>
  <c r="T75" i="2"/>
  <c r="U75" i="2" s="1"/>
  <c r="V75" i="2" s="1"/>
  <c r="T59" i="2"/>
  <c r="U59" i="2" s="1"/>
  <c r="V59" i="2" s="1"/>
  <c r="T43" i="2"/>
  <c r="U43" i="2" s="1"/>
  <c r="V43" i="2" s="1"/>
  <c r="T27" i="2"/>
  <c r="U27" i="2" s="1"/>
  <c r="V27" i="2" s="1"/>
  <c r="T11" i="2"/>
  <c r="U11" i="2" s="1"/>
  <c r="V11" i="2" s="1"/>
  <c r="T154" i="2"/>
  <c r="U154" i="2" s="1"/>
  <c r="V154" i="2" s="1"/>
  <c r="T138" i="2"/>
  <c r="U138" i="2" s="1"/>
  <c r="V138" i="2" s="1"/>
  <c r="T122" i="2"/>
  <c r="U122" i="2" s="1"/>
  <c r="V122" i="2" s="1"/>
  <c r="T106" i="2"/>
  <c r="U106" i="2" s="1"/>
  <c r="V106" i="2" s="1"/>
  <c r="T90" i="2"/>
  <c r="U90" i="2" s="1"/>
  <c r="V90" i="2" s="1"/>
  <c r="T74" i="2"/>
  <c r="U74" i="2" s="1"/>
  <c r="V74" i="2" s="1"/>
  <c r="T58" i="2"/>
  <c r="U58" i="2" s="1"/>
  <c r="V58" i="2" s="1"/>
  <c r="T42" i="2"/>
  <c r="U42" i="2" s="1"/>
  <c r="V42" i="2" s="1"/>
  <c r="T26" i="2"/>
  <c r="U26" i="2" s="1"/>
  <c r="V26" i="2" s="1"/>
  <c r="T10" i="2"/>
  <c r="U10" i="2" s="1"/>
  <c r="V10" i="2" s="1"/>
  <c r="T153" i="2"/>
  <c r="U153" i="2" s="1"/>
  <c r="V153" i="2" s="1"/>
  <c r="T137" i="2"/>
  <c r="U137" i="2" s="1"/>
  <c r="V137" i="2" s="1"/>
  <c r="T121" i="2"/>
  <c r="U121" i="2" s="1"/>
  <c r="V121" i="2" s="1"/>
  <c r="T105" i="2"/>
  <c r="U105" i="2" s="1"/>
  <c r="V105" i="2" s="1"/>
  <c r="T89" i="2"/>
  <c r="U89" i="2" s="1"/>
  <c r="V89" i="2" s="1"/>
  <c r="T73" i="2"/>
  <c r="U73" i="2" s="1"/>
  <c r="V73" i="2" s="1"/>
  <c r="T57" i="2"/>
  <c r="U57" i="2" s="1"/>
  <c r="V57" i="2" s="1"/>
  <c r="T41" i="2"/>
  <c r="U41" i="2" s="1"/>
  <c r="V41" i="2" s="1"/>
  <c r="T25" i="2"/>
  <c r="U25" i="2" s="1"/>
  <c r="V25" i="2" s="1"/>
  <c r="T9" i="2"/>
  <c r="U9" i="2" s="1"/>
  <c r="V9" i="2" s="1"/>
  <c r="T152" i="2"/>
  <c r="U152" i="2" s="1"/>
  <c r="V152" i="2" s="1"/>
  <c r="T136" i="2"/>
  <c r="U136" i="2" s="1"/>
  <c r="V136" i="2" s="1"/>
  <c r="T120" i="2"/>
  <c r="U120" i="2" s="1"/>
  <c r="V120" i="2" s="1"/>
  <c r="T104" i="2"/>
  <c r="U104" i="2" s="1"/>
  <c r="V104" i="2" s="1"/>
  <c r="T88" i="2"/>
  <c r="U88" i="2" s="1"/>
  <c r="V88" i="2" s="1"/>
  <c r="T72" i="2"/>
  <c r="U72" i="2" s="1"/>
  <c r="V72" i="2" s="1"/>
  <c r="T56" i="2"/>
  <c r="U56" i="2" s="1"/>
  <c r="V56" i="2" s="1"/>
  <c r="T40" i="2"/>
  <c r="U40" i="2" s="1"/>
  <c r="V40" i="2" s="1"/>
  <c r="T24" i="2"/>
  <c r="U24" i="2" s="1"/>
  <c r="V24" i="2" s="1"/>
  <c r="T8" i="2"/>
  <c r="U8" i="2" s="1"/>
  <c r="V8" i="2" s="1"/>
  <c r="T151" i="2"/>
  <c r="U151" i="2" s="1"/>
  <c r="V151" i="2" s="1"/>
  <c r="T135" i="2"/>
  <c r="U135" i="2" s="1"/>
  <c r="V135" i="2" s="1"/>
  <c r="T119" i="2"/>
  <c r="U119" i="2" s="1"/>
  <c r="V119" i="2" s="1"/>
  <c r="T103" i="2"/>
  <c r="U103" i="2" s="1"/>
  <c r="V103" i="2" s="1"/>
  <c r="T87" i="2"/>
  <c r="U87" i="2" s="1"/>
  <c r="V87" i="2" s="1"/>
  <c r="T71" i="2"/>
  <c r="U71" i="2" s="1"/>
  <c r="V71" i="2" s="1"/>
  <c r="T55" i="2"/>
  <c r="U55" i="2" s="1"/>
  <c r="V55" i="2" s="1"/>
  <c r="T39" i="2"/>
  <c r="U39" i="2" s="1"/>
  <c r="V39" i="2" s="1"/>
  <c r="T23" i="2"/>
  <c r="U23" i="2" s="1"/>
  <c r="V23" i="2" s="1"/>
  <c r="T7" i="2"/>
  <c r="U7" i="2" s="1"/>
  <c r="V7" i="2" s="1"/>
  <c r="T150" i="2"/>
  <c r="U150" i="2" s="1"/>
  <c r="V150" i="2" s="1"/>
  <c r="T134" i="2"/>
  <c r="U134" i="2" s="1"/>
  <c r="V134" i="2" s="1"/>
  <c r="T118" i="2"/>
  <c r="U118" i="2" s="1"/>
  <c r="V118" i="2" s="1"/>
  <c r="T102" i="2"/>
  <c r="U102" i="2" s="1"/>
  <c r="V102" i="2" s="1"/>
  <c r="T86" i="2"/>
  <c r="U86" i="2" s="1"/>
  <c r="V86" i="2" s="1"/>
  <c r="T70" i="2"/>
  <c r="U70" i="2" s="1"/>
  <c r="V70" i="2" s="1"/>
  <c r="T54" i="2"/>
  <c r="U54" i="2" s="1"/>
  <c r="V54" i="2" s="1"/>
  <c r="T38" i="2"/>
  <c r="U38" i="2" s="1"/>
  <c r="V38" i="2" s="1"/>
  <c r="T22" i="2"/>
  <c r="U22" i="2" s="1"/>
  <c r="V22" i="2" s="1"/>
  <c r="T6" i="2"/>
  <c r="U6" i="2" s="1"/>
  <c r="V6" i="2" s="1"/>
  <c r="T149" i="2"/>
  <c r="U149" i="2" s="1"/>
  <c r="V149" i="2" s="1"/>
  <c r="T133" i="2"/>
  <c r="U133" i="2" s="1"/>
  <c r="V133" i="2" s="1"/>
  <c r="T117" i="2"/>
  <c r="U117" i="2" s="1"/>
  <c r="V117" i="2" s="1"/>
  <c r="T101" i="2"/>
  <c r="U101" i="2" s="1"/>
  <c r="V101" i="2" s="1"/>
  <c r="T85" i="2"/>
  <c r="U85" i="2" s="1"/>
  <c r="V85" i="2" s="1"/>
  <c r="T69" i="2"/>
  <c r="U69" i="2" s="1"/>
  <c r="V69" i="2" s="1"/>
  <c r="T53" i="2"/>
  <c r="U53" i="2" s="1"/>
  <c r="V53" i="2" s="1"/>
  <c r="T37" i="2"/>
  <c r="U37" i="2" s="1"/>
  <c r="V37" i="2" s="1"/>
  <c r="T21" i="2"/>
  <c r="U21" i="2" s="1"/>
  <c r="V21" i="2" s="1"/>
  <c r="T5" i="2"/>
  <c r="U5" i="2" s="1"/>
  <c r="V5" i="2" s="1"/>
  <c r="T148" i="2"/>
  <c r="U148" i="2" s="1"/>
  <c r="V148" i="2" s="1"/>
  <c r="T132" i="2"/>
  <c r="U132" i="2" s="1"/>
  <c r="V132" i="2" s="1"/>
  <c r="T116" i="2"/>
  <c r="U116" i="2" s="1"/>
  <c r="V116" i="2" s="1"/>
  <c r="T100" i="2"/>
  <c r="U100" i="2" s="1"/>
  <c r="V100" i="2" s="1"/>
  <c r="T84" i="2"/>
  <c r="U84" i="2" s="1"/>
  <c r="V84" i="2" s="1"/>
  <c r="T68" i="2"/>
  <c r="U68" i="2" s="1"/>
  <c r="V68" i="2" s="1"/>
  <c r="T52" i="2"/>
  <c r="U52" i="2" s="1"/>
  <c r="V52" i="2" s="1"/>
  <c r="T36" i="2"/>
  <c r="U36" i="2" s="1"/>
  <c r="V36" i="2" s="1"/>
  <c r="T20" i="2"/>
  <c r="U20" i="2" s="1"/>
  <c r="V20" i="2" s="1"/>
  <c r="T4" i="2"/>
  <c r="U4" i="2" s="1"/>
  <c r="V4" i="2" s="1"/>
  <c r="S147" i="2"/>
  <c r="S131" i="2"/>
  <c r="S115" i="2"/>
  <c r="S99" i="2"/>
  <c r="S83" i="2"/>
  <c r="S67" i="2"/>
  <c r="S51" i="2"/>
  <c r="S35" i="2"/>
  <c r="S19" i="2"/>
  <c r="S146" i="2"/>
  <c r="S130" i="2"/>
  <c r="S114" i="2"/>
  <c r="S98" i="2"/>
  <c r="S82" i="2"/>
  <c r="S66" i="2"/>
  <c r="S50" i="2"/>
  <c r="S34" i="2"/>
  <c r="S18" i="2"/>
  <c r="S145" i="2"/>
  <c r="S97" i="2"/>
  <c r="S81" i="2"/>
  <c r="S65" i="2"/>
  <c r="S49" i="2"/>
  <c r="S144" i="2"/>
  <c r="S128" i="2"/>
  <c r="S112" i="2"/>
  <c r="S96" i="2"/>
  <c r="S80" i="2"/>
  <c r="S64" i="2"/>
  <c r="S48" i="2"/>
  <c r="S32" i="2"/>
  <c r="S16" i="2"/>
  <c r="S113" i="2"/>
  <c r="S143" i="2"/>
  <c r="S127" i="2"/>
  <c r="S111" i="2"/>
  <c r="S95" i="2"/>
  <c r="S79" i="2"/>
  <c r="S63" i="2"/>
  <c r="S47" i="2"/>
  <c r="S31" i="2"/>
  <c r="S15" i="2"/>
  <c r="S129" i="2"/>
  <c r="S142" i="2"/>
  <c r="S126" i="2"/>
  <c r="S110" i="2"/>
  <c r="S94" i="2"/>
  <c r="S78" i="2"/>
  <c r="S62" i="2"/>
  <c r="S46" i="2"/>
  <c r="S30" i="2"/>
  <c r="S14" i="2"/>
  <c r="S141" i="2"/>
  <c r="S125" i="2"/>
  <c r="S109" i="2"/>
  <c r="S93" i="2"/>
  <c r="S77" i="2"/>
  <c r="S61" i="2"/>
  <c r="S45" i="2"/>
  <c r="S29" i="2"/>
  <c r="S13" i="2"/>
  <c r="S3" i="2"/>
  <c r="S140" i="2"/>
  <c r="S124" i="2"/>
  <c r="S108" i="2"/>
  <c r="S92" i="2"/>
  <c r="S76" i="2"/>
  <c r="S60" i="2"/>
  <c r="S44" i="2"/>
  <c r="S28" i="2"/>
  <c r="S12" i="2"/>
  <c r="S155" i="2"/>
  <c r="S139" i="2"/>
  <c r="S123" i="2"/>
  <c r="S107" i="2"/>
  <c r="S91" i="2"/>
  <c r="S75" i="2"/>
  <c r="S59" i="2"/>
  <c r="S43" i="2"/>
  <c r="S27" i="2"/>
  <c r="S11" i="2"/>
  <c r="S154" i="2"/>
  <c r="S138" i="2"/>
  <c r="S122" i="2"/>
  <c r="S106" i="2"/>
  <c r="S90" i="2"/>
  <c r="S74" i="2"/>
  <c r="S58" i="2"/>
  <c r="S42" i="2"/>
  <c r="S26" i="2"/>
  <c r="S10" i="2"/>
  <c r="S153" i="2"/>
  <c r="S137" i="2"/>
  <c r="S121" i="2"/>
  <c r="S105" i="2"/>
  <c r="S89" i="2"/>
  <c r="S73" i="2"/>
  <c r="S57" i="2"/>
  <c r="S41" i="2"/>
  <c r="S25" i="2"/>
  <c r="S9" i="2"/>
  <c r="S152" i="2"/>
  <c r="S136" i="2"/>
  <c r="S120" i="2"/>
  <c r="S104" i="2"/>
  <c r="S88" i="2"/>
  <c r="S72" i="2"/>
  <c r="S56" i="2"/>
  <c r="S40" i="2"/>
  <c r="S24" i="2"/>
  <c r="S8" i="2"/>
  <c r="S151" i="2"/>
  <c r="S135" i="2"/>
  <c r="S119" i="2"/>
  <c r="S103" i="2"/>
  <c r="S87" i="2"/>
  <c r="S71" i="2"/>
  <c r="S55" i="2"/>
  <c r="S39" i="2"/>
  <c r="S23" i="2"/>
  <c r="S7" i="2"/>
  <c r="S150" i="2"/>
  <c r="S134" i="2"/>
  <c r="S118" i="2"/>
  <c r="S102" i="2"/>
  <c r="S86" i="2"/>
  <c r="S70" i="2"/>
  <c r="S54" i="2"/>
  <c r="S38" i="2"/>
  <c r="S22" i="2"/>
  <c r="S6" i="2"/>
  <c r="S149" i="2"/>
  <c r="S133" i="2"/>
  <c r="S117" i="2"/>
  <c r="S101" i="2"/>
  <c r="S85" i="2"/>
  <c r="S69" i="2"/>
  <c r="S53" i="2"/>
  <c r="S37" i="2"/>
  <c r="S21" i="2"/>
  <c r="S5" i="2"/>
  <c r="S148" i="2"/>
  <c r="S132" i="2"/>
  <c r="S116" i="2"/>
  <c r="S100" i="2"/>
  <c r="S84" i="2"/>
  <c r="S68" i="2"/>
  <c r="S52" i="2"/>
  <c r="S36" i="2"/>
  <c r="S20" i="2"/>
  <c r="S4" i="2"/>
  <c r="L93" i="2"/>
  <c r="L54" i="2"/>
  <c r="L149" i="2" l="1"/>
  <c r="L102" i="2"/>
  <c r="L39" i="2"/>
  <c r="L40" i="2"/>
  <c r="L118" i="2"/>
  <c r="L55" i="2"/>
  <c r="L56" i="2"/>
  <c r="L150" i="2"/>
  <c r="L87" i="2"/>
  <c r="L104" i="2"/>
  <c r="B105" i="2"/>
  <c r="L103" i="2"/>
  <c r="L120" i="2"/>
  <c r="L4" i="2"/>
  <c r="L119" i="2"/>
  <c r="L136" i="2"/>
  <c r="L20" i="2"/>
  <c r="L135" i="2"/>
  <c r="L36" i="2"/>
  <c r="L151" i="2"/>
  <c r="L52" i="2"/>
  <c r="L68" i="2"/>
  <c r="L5" i="2"/>
  <c r="L134" i="2"/>
  <c r="L71" i="2"/>
  <c r="L84" i="2"/>
  <c r="L21" i="2"/>
  <c r="L100" i="2"/>
  <c r="L37" i="2"/>
  <c r="L6" i="2"/>
  <c r="L116" i="2"/>
  <c r="L53" i="2"/>
  <c r="L22" i="2"/>
  <c r="L132" i="2"/>
  <c r="B86" i="2"/>
  <c r="L38" i="2"/>
  <c r="L148" i="2"/>
  <c r="L101" i="2"/>
  <c r="L70" i="2"/>
  <c r="L8" i="2"/>
  <c r="L72" i="2"/>
  <c r="L133" i="2"/>
  <c r="L86" i="2"/>
  <c r="L23" i="2"/>
  <c r="L24" i="2"/>
  <c r="B36" i="2"/>
  <c r="B132" i="2"/>
  <c r="B37" i="2"/>
  <c r="B101" i="2"/>
  <c r="B133" i="2"/>
  <c r="B39" i="2"/>
  <c r="B136" i="2"/>
  <c r="B9" i="2"/>
  <c r="B20" i="2"/>
  <c r="B117" i="2"/>
  <c r="B55" i="2"/>
  <c r="B152" i="2"/>
  <c r="B52" i="2"/>
  <c r="B149" i="2"/>
  <c r="B87" i="2"/>
  <c r="B25" i="2"/>
  <c r="B68" i="2"/>
  <c r="B6" i="2"/>
  <c r="B103" i="2"/>
  <c r="B41" i="2"/>
  <c r="B84" i="2"/>
  <c r="B22" i="2"/>
  <c r="B119" i="2"/>
  <c r="B57" i="2"/>
  <c r="B71" i="2"/>
  <c r="B100" i="2"/>
  <c r="B38" i="2"/>
  <c r="B135" i="2"/>
  <c r="B73" i="2"/>
  <c r="B116" i="2"/>
  <c r="B54" i="2"/>
  <c r="B151" i="2"/>
  <c r="B70" i="2"/>
  <c r="B8" i="2"/>
  <c r="B148" i="2"/>
  <c r="B24" i="2"/>
  <c r="B121" i="2"/>
  <c r="B5" i="2"/>
  <c r="B102" i="2"/>
  <c r="B40" i="2"/>
  <c r="B137" i="2"/>
  <c r="B21" i="2"/>
  <c r="B118" i="2"/>
  <c r="B56" i="2"/>
  <c r="B134" i="2"/>
  <c r="B72" i="2"/>
  <c r="B53" i="2"/>
  <c r="B150" i="2"/>
  <c r="B88" i="2"/>
  <c r="B69" i="2"/>
  <c r="B7" i="2"/>
  <c r="B104" i="2"/>
  <c r="B85" i="2"/>
  <c r="B23" i="2"/>
  <c r="B120" i="2"/>
  <c r="L85" i="2"/>
  <c r="B3" i="2" l="1"/>
  <c r="C3" i="2" s="1"/>
  <c r="L3" i="2"/>
  <c r="B4" i="2"/>
  <c r="X3" i="2" l="1"/>
  <c r="C4" i="2"/>
  <c r="M4" i="2" s="1"/>
  <c r="N4" i="2" s="1"/>
  <c r="AA3" i="2" l="1"/>
  <c r="AB3" i="2" s="1"/>
  <c r="Y3" i="2"/>
  <c r="X4" i="2"/>
  <c r="AA4" i="2" s="1"/>
  <c r="C5" i="2"/>
  <c r="C6" i="2" s="1"/>
  <c r="C7" i="2" s="1"/>
  <c r="M7" i="2" s="1"/>
  <c r="N7" i="2" l="1"/>
  <c r="X7" i="2" s="1"/>
  <c r="AA7" i="2" s="1"/>
  <c r="AH3" i="2"/>
  <c r="AK3" i="2" s="1"/>
  <c r="AD3" i="2"/>
  <c r="AE3" i="2" s="1"/>
  <c r="AC3" i="2"/>
  <c r="Y4" i="2"/>
  <c r="AB4" i="2"/>
  <c r="M6" i="2"/>
  <c r="N6" i="2" s="1"/>
  <c r="M5" i="2"/>
  <c r="N5" i="2" s="1"/>
  <c r="C8" i="2"/>
  <c r="C9" i="2" s="1"/>
  <c r="AH4" i="2" l="1"/>
  <c r="AK4" i="2" s="1"/>
  <c r="AD4" i="2"/>
  <c r="AE4" i="2" s="1"/>
  <c r="AC4" i="2"/>
  <c r="K4" i="2"/>
  <c r="AJ4" i="2" s="1" a="1"/>
  <c r="AJ4" i="2" s="1"/>
  <c r="AL4" i="2" s="1"/>
  <c r="AM4" i="2" s="1" a="1"/>
  <c r="AM4" i="2" s="1"/>
  <c r="AB7" i="2"/>
  <c r="X5" i="2"/>
  <c r="Y5" i="2" s="1"/>
  <c r="X6" i="2"/>
  <c r="AA6" i="2" s="1"/>
  <c r="M8" i="2"/>
  <c r="N8" i="2" s="1"/>
  <c r="M9" i="2"/>
  <c r="C10" i="2"/>
  <c r="N9" i="2" l="1"/>
  <c r="X9" i="2" s="1"/>
  <c r="AA9" i="2" s="1"/>
  <c r="AA5" i="2"/>
  <c r="AB5" i="2" s="1"/>
  <c r="K5" i="2" s="1"/>
  <c r="AH7" i="2"/>
  <c r="AK7" i="2" s="1"/>
  <c r="AD7" i="2"/>
  <c r="AE7" i="2" s="1"/>
  <c r="AC7" i="2"/>
  <c r="AH5" i="2"/>
  <c r="AK5" i="2" s="1"/>
  <c r="AD5" i="2"/>
  <c r="AE5" i="2" s="1"/>
  <c r="AC5" i="2"/>
  <c r="Y7" i="2"/>
  <c r="Y6" i="2"/>
  <c r="AI4" i="2" a="1"/>
  <c r="AI4" i="2" s="1"/>
  <c r="K7" i="2"/>
  <c r="AJ7" i="2" s="1" a="1"/>
  <c r="AJ7" i="2" s="1"/>
  <c r="AL7" i="2" s="1"/>
  <c r="AB6" i="2"/>
  <c r="X8" i="2"/>
  <c r="AA8" i="2" s="1"/>
  <c r="M10" i="2"/>
  <c r="N10" i="2" s="1"/>
  <c r="C11" i="2"/>
  <c r="AI7" i="2" l="1" a="1"/>
  <c r="AI7" i="2" s="1"/>
  <c r="AM7" i="2" a="1"/>
  <c r="AM7" i="2" s="1"/>
  <c r="AH6" i="2"/>
  <c r="AK6" i="2" s="1"/>
  <c r="AD6" i="2"/>
  <c r="AE6" i="2" s="1"/>
  <c r="AC6" i="2"/>
  <c r="Y9" i="2"/>
  <c r="K6" i="2"/>
  <c r="AJ6" i="2" s="1" a="1"/>
  <c r="AJ6" i="2" s="1"/>
  <c r="AL6" i="2" s="1"/>
  <c r="AB8" i="2"/>
  <c r="X10" i="2"/>
  <c r="AA10" i="2" s="1"/>
  <c r="AB9" i="2"/>
  <c r="Y8" i="2"/>
  <c r="AI5" i="2" a="1"/>
  <c r="AI5" i="2" s="1"/>
  <c r="AJ5" i="2" a="1"/>
  <c r="AJ5" i="2" s="1"/>
  <c r="AL5" i="2" s="1"/>
  <c r="AM5" i="2" s="1" a="1"/>
  <c r="AM5" i="2" s="1"/>
  <c r="M11" i="2"/>
  <c r="C12" i="2"/>
  <c r="N11" i="2" l="1"/>
  <c r="X11" i="2" s="1"/>
  <c r="AI6" i="2" a="1"/>
  <c r="AI6" i="2" s="1"/>
  <c r="Y10" i="2"/>
  <c r="AM6" i="2" a="1"/>
  <c r="AM6" i="2" s="1"/>
  <c r="AH9" i="2"/>
  <c r="AK9" i="2" s="1"/>
  <c r="AD9" i="2"/>
  <c r="AE9" i="2" s="1"/>
  <c r="AC9" i="2"/>
  <c r="AH8" i="2"/>
  <c r="AK8" i="2" s="1"/>
  <c r="AD8" i="2"/>
  <c r="AE8" i="2" s="1"/>
  <c r="AC8" i="2"/>
  <c r="K8" i="2"/>
  <c r="AJ8" i="2" s="1" a="1"/>
  <c r="AJ8" i="2" s="1"/>
  <c r="AL8" i="2" s="1"/>
  <c r="K9" i="2"/>
  <c r="AJ9" i="2" s="1" a="1"/>
  <c r="AJ9" i="2" s="1"/>
  <c r="AL9" i="2" s="1"/>
  <c r="AB10" i="2"/>
  <c r="C13" i="2"/>
  <c r="M12" i="2"/>
  <c r="N12" i="2" s="1"/>
  <c r="Y11" i="2" l="1"/>
  <c r="AA11" i="2"/>
  <c r="AM9" i="2" a="1"/>
  <c r="AM9" i="2" s="1"/>
  <c r="AM8" i="2" a="1"/>
  <c r="AM8" i="2" s="1"/>
  <c r="AH10" i="2"/>
  <c r="AK10" i="2" s="1"/>
  <c r="AD10" i="2"/>
  <c r="AE10" i="2" s="1"/>
  <c r="AC10" i="2"/>
  <c r="AI9" i="2" a="1"/>
  <c r="AI9" i="2" s="1"/>
  <c r="AI8" i="2" a="1"/>
  <c r="AI8" i="2" s="1"/>
  <c r="K10" i="2"/>
  <c r="AJ10" i="2" s="1" a="1"/>
  <c r="AJ10" i="2" s="1"/>
  <c r="AL10" i="2" s="1"/>
  <c r="AB11" i="2"/>
  <c r="X12" i="2"/>
  <c r="AA12" i="2" s="1"/>
  <c r="M13" i="2"/>
  <c r="C14" i="2"/>
  <c r="N13" i="2" l="1"/>
  <c r="X13" i="2" s="1"/>
  <c r="AM10" i="2" a="1"/>
  <c r="AM10" i="2" s="1"/>
  <c r="AI10" i="2" a="1"/>
  <c r="AI10" i="2" s="1"/>
  <c r="AH11" i="2"/>
  <c r="AK11" i="2" s="1"/>
  <c r="AC11" i="2"/>
  <c r="AD11" i="2"/>
  <c r="AE11" i="2" s="1"/>
  <c r="K11" i="2"/>
  <c r="AJ11" i="2" s="1" a="1"/>
  <c r="AJ11" i="2" s="1"/>
  <c r="AL11" i="2" s="1"/>
  <c r="AB12" i="2"/>
  <c r="Y12" i="2"/>
  <c r="M14" i="2"/>
  <c r="C15" i="2"/>
  <c r="AA13" i="2" l="1"/>
  <c r="Y13" i="2"/>
  <c r="N14" i="2"/>
  <c r="X14" i="2" s="1"/>
  <c r="AM11" i="2" a="1"/>
  <c r="AM11" i="2" s="1"/>
  <c r="AH12" i="2"/>
  <c r="AK12" i="2" s="1"/>
  <c r="AC12" i="2"/>
  <c r="AD12" i="2"/>
  <c r="AE12" i="2" s="1"/>
  <c r="AI11" i="2" a="1"/>
  <c r="AI11" i="2" s="1"/>
  <c r="K12" i="2"/>
  <c r="AJ12" i="2" s="1" a="1"/>
  <c r="AJ12" i="2" s="1"/>
  <c r="AL12" i="2" s="1"/>
  <c r="AB13" i="2"/>
  <c r="C16" i="2"/>
  <c r="M15" i="2"/>
  <c r="Y14" i="2" l="1"/>
  <c r="AA14" i="2"/>
  <c r="N15" i="2"/>
  <c r="X15" i="2" s="1"/>
  <c r="AI12" i="2" a="1"/>
  <c r="AI12" i="2" s="1"/>
  <c r="AM12" i="2" a="1"/>
  <c r="AM12" i="2" s="1"/>
  <c r="AH13" i="2"/>
  <c r="AK13" i="2" s="1"/>
  <c r="AC13" i="2"/>
  <c r="AD13" i="2"/>
  <c r="AE13" i="2" s="1"/>
  <c r="K13" i="2"/>
  <c r="AJ13" i="2" s="1" a="1"/>
  <c r="AJ13" i="2" s="1"/>
  <c r="AL13" i="2" s="1"/>
  <c r="M16" i="2"/>
  <c r="C17" i="2"/>
  <c r="AA15" i="2" l="1"/>
  <c r="Y15" i="2"/>
  <c r="N16" i="2"/>
  <c r="X16" i="2" s="1"/>
  <c r="AM13" i="2" a="1"/>
  <c r="AM13" i="2" s="1"/>
  <c r="AI13" i="2" a="1"/>
  <c r="AI13" i="2" s="1"/>
  <c r="K14" i="2"/>
  <c r="AJ14" i="2" s="1" a="1"/>
  <c r="AJ14" i="2" s="1"/>
  <c r="AL14" i="2" s="1"/>
  <c r="AM14" i="2" s="1" a="1"/>
  <c r="AM14" i="2" s="1"/>
  <c r="AB15" i="2"/>
  <c r="M17" i="2"/>
  <c r="C18" i="2"/>
  <c r="AA16" i="2" l="1"/>
  <c r="Y16" i="2"/>
  <c r="X17" i="2"/>
  <c r="N17" i="2"/>
  <c r="AH15" i="2"/>
  <c r="AK15" i="2" s="1"/>
  <c r="AC15" i="2"/>
  <c r="AD15" i="2"/>
  <c r="AE15" i="2" s="1"/>
  <c r="AI14" i="2" a="1"/>
  <c r="AI14" i="2" s="1"/>
  <c r="K15" i="2"/>
  <c r="AJ15" i="2" s="1" a="1"/>
  <c r="AJ15" i="2" s="1"/>
  <c r="AL15" i="2" s="1"/>
  <c r="AB16" i="2"/>
  <c r="AA17" i="2"/>
  <c r="Y17" i="2"/>
  <c r="C19" i="2"/>
  <c r="M18" i="2"/>
  <c r="N18" i="2" l="1"/>
  <c r="X18" i="2" s="1"/>
  <c r="AI15" i="2" a="1"/>
  <c r="AI15" i="2" s="1"/>
  <c r="AM15" i="2" a="1"/>
  <c r="AM15" i="2" s="1"/>
  <c r="AH16" i="2"/>
  <c r="AK16" i="2" s="1"/>
  <c r="AC16" i="2"/>
  <c r="AD16" i="2"/>
  <c r="AE16" i="2" s="1"/>
  <c r="K16" i="2"/>
  <c r="AJ16" i="2" s="1" a="1"/>
  <c r="AJ16" i="2" s="1"/>
  <c r="AL16" i="2" s="1"/>
  <c r="AM16" i="2" s="1" a="1"/>
  <c r="AM16" i="2" s="1"/>
  <c r="AB17" i="2"/>
  <c r="M19" i="2"/>
  <c r="C20" i="2"/>
  <c r="AA18" i="2" l="1"/>
  <c r="Y18" i="2"/>
  <c r="N19" i="2"/>
  <c r="X19" i="2" s="1"/>
  <c r="AH17" i="2"/>
  <c r="AK17" i="2" s="1"/>
  <c r="AC17" i="2"/>
  <c r="AD17" i="2"/>
  <c r="AE17" i="2" s="1"/>
  <c r="AI16" i="2" a="1"/>
  <c r="AI16" i="2" s="1"/>
  <c r="K17" i="2"/>
  <c r="AJ17" i="2" s="1" a="1"/>
  <c r="AJ17" i="2" s="1"/>
  <c r="AL17" i="2" s="1"/>
  <c r="AB18" i="2"/>
  <c r="C21" i="2"/>
  <c r="M20" i="2"/>
  <c r="AA19" i="2" l="1"/>
  <c r="Y19" i="2"/>
  <c r="X20" i="2"/>
  <c r="N20" i="2"/>
  <c r="AM17" i="2" a="1"/>
  <c r="AM17" i="2" s="1"/>
  <c r="AH18" i="2"/>
  <c r="AK18" i="2" s="1"/>
  <c r="AC18" i="2"/>
  <c r="AD18" i="2"/>
  <c r="AE18" i="2" s="1"/>
  <c r="AI17" i="2" a="1"/>
  <c r="AI17" i="2" s="1"/>
  <c r="K18" i="2"/>
  <c r="AJ18" i="2" s="1" a="1"/>
  <c r="AJ18" i="2" s="1"/>
  <c r="AL18" i="2" s="1"/>
  <c r="AB19" i="2"/>
  <c r="AA20" i="2"/>
  <c r="Y20" i="2"/>
  <c r="M21" i="2"/>
  <c r="C22" i="2"/>
  <c r="N21" i="2" l="1"/>
  <c r="X21" i="2" s="1"/>
  <c r="AI18" i="2" a="1"/>
  <c r="AI18" i="2" s="1"/>
  <c r="AM18" i="2" a="1"/>
  <c r="AM18" i="2" s="1"/>
  <c r="AH19" i="2"/>
  <c r="AK19" i="2" s="1"/>
  <c r="AC19" i="2"/>
  <c r="AD19" i="2"/>
  <c r="AE19" i="2" s="1"/>
  <c r="K19" i="2"/>
  <c r="AJ19" i="2" s="1" a="1"/>
  <c r="AJ19" i="2" s="1"/>
  <c r="AL19" i="2" s="1"/>
  <c r="AM19" i="2" s="1" a="1"/>
  <c r="AM19" i="2" s="1"/>
  <c r="AB20" i="2"/>
  <c r="M22" i="2"/>
  <c r="C23" i="2"/>
  <c r="Y21" i="2" l="1"/>
  <c r="AA21" i="2"/>
  <c r="N22" i="2"/>
  <c r="X22" i="2" s="1"/>
  <c r="AH20" i="2"/>
  <c r="AK20" i="2" s="1"/>
  <c r="AD20" i="2"/>
  <c r="AE20" i="2" s="1"/>
  <c r="AC20" i="2"/>
  <c r="AI19" i="2" a="1"/>
  <c r="AI19" i="2" s="1"/>
  <c r="K20" i="2"/>
  <c r="AJ20" i="2" s="1" a="1"/>
  <c r="AJ20" i="2" s="1"/>
  <c r="AL20" i="2" s="1"/>
  <c r="AB21" i="2"/>
  <c r="C24" i="2"/>
  <c r="M23" i="2"/>
  <c r="Y22" i="2" l="1"/>
  <c r="AA22" i="2"/>
  <c r="N23" i="2"/>
  <c r="X23" i="2" s="1"/>
  <c r="AI20" i="2" a="1"/>
  <c r="AI20" i="2" s="1"/>
  <c r="AM20" i="2" a="1"/>
  <c r="AM20" i="2" s="1"/>
  <c r="AH21" i="2"/>
  <c r="AK21" i="2" s="1"/>
  <c r="AD21" i="2"/>
  <c r="AE21" i="2" s="1"/>
  <c r="AC21" i="2"/>
  <c r="K21" i="2"/>
  <c r="AJ21" i="2" s="1" a="1"/>
  <c r="AJ21" i="2" s="1"/>
  <c r="AL21" i="2" s="1"/>
  <c r="AB22" i="2"/>
  <c r="M24" i="2"/>
  <c r="C25" i="2"/>
  <c r="Y23" i="2" l="1"/>
  <c r="AA23" i="2"/>
  <c r="N24" i="2"/>
  <c r="X24" i="2" s="1"/>
  <c r="AI21" i="2" a="1"/>
  <c r="AI21" i="2" s="1"/>
  <c r="AM21" i="2" a="1"/>
  <c r="AM21" i="2" s="1"/>
  <c r="AH22" i="2"/>
  <c r="AK22" i="2" s="1"/>
  <c r="AD22" i="2"/>
  <c r="AE22" i="2" s="1"/>
  <c r="AC22" i="2"/>
  <c r="K22" i="2"/>
  <c r="AJ22" i="2" s="1" a="1"/>
  <c r="AJ22" i="2" s="1"/>
  <c r="AL22" i="2" s="1"/>
  <c r="AB23" i="2"/>
  <c r="M25" i="2"/>
  <c r="C26" i="2"/>
  <c r="Y24" i="2" l="1"/>
  <c r="AA24" i="2"/>
  <c r="N25" i="2"/>
  <c r="X25" i="2" s="1"/>
  <c r="AM22" i="2" a="1"/>
  <c r="AM22" i="2" s="1"/>
  <c r="AH23" i="2"/>
  <c r="AK23" i="2" s="1"/>
  <c r="AD23" i="2"/>
  <c r="AE23" i="2" s="1"/>
  <c r="AC23" i="2"/>
  <c r="AI22" i="2" a="1"/>
  <c r="AI22" i="2" s="1"/>
  <c r="K23" i="2"/>
  <c r="AJ23" i="2" s="1" a="1"/>
  <c r="AJ23" i="2" s="1"/>
  <c r="AL23" i="2" s="1"/>
  <c r="AM23" i="2" s="1" a="1"/>
  <c r="AM23" i="2" s="1"/>
  <c r="AB24" i="2"/>
  <c r="M26" i="2"/>
  <c r="C27" i="2"/>
  <c r="Y25" i="2" l="1"/>
  <c r="AA25" i="2"/>
  <c r="N26" i="2"/>
  <c r="X26" i="2" s="1"/>
  <c r="AI23" i="2" a="1"/>
  <c r="AI23" i="2" s="1"/>
  <c r="AH24" i="2"/>
  <c r="AK24" i="2" s="1"/>
  <c r="AD24" i="2"/>
  <c r="AE24" i="2" s="1"/>
  <c r="AC24" i="2"/>
  <c r="K24" i="2"/>
  <c r="AJ24" i="2" s="1" a="1"/>
  <c r="AJ24" i="2" s="1"/>
  <c r="AL24" i="2" s="1"/>
  <c r="AM24" i="2" s="1" a="1"/>
  <c r="AM24" i="2" s="1"/>
  <c r="AB25" i="2"/>
  <c r="C28" i="2"/>
  <c r="M27" i="2"/>
  <c r="AA26" i="2" l="1"/>
  <c r="Y26" i="2"/>
  <c r="N27" i="2"/>
  <c r="X27" i="2" s="1"/>
  <c r="AH25" i="2"/>
  <c r="AK25" i="2" s="1"/>
  <c r="AD25" i="2"/>
  <c r="AE25" i="2" s="1"/>
  <c r="AC25" i="2"/>
  <c r="AI24" i="2" a="1"/>
  <c r="AI24" i="2" s="1"/>
  <c r="K25" i="2"/>
  <c r="AJ25" i="2" s="1" a="1"/>
  <c r="AJ25" i="2" s="1"/>
  <c r="AL25" i="2" s="1"/>
  <c r="AM25" i="2" s="1" a="1"/>
  <c r="AM25" i="2" s="1"/>
  <c r="AB26" i="2"/>
  <c r="M28" i="2"/>
  <c r="C29" i="2"/>
  <c r="Y27" i="2" l="1"/>
  <c r="AA27" i="2"/>
  <c r="N28" i="2"/>
  <c r="X28" i="2" s="1"/>
  <c r="AH26" i="2"/>
  <c r="AK26" i="2" s="1"/>
  <c r="AD26" i="2"/>
  <c r="AE26" i="2" s="1"/>
  <c r="AC26" i="2"/>
  <c r="AI25" i="2" a="1"/>
  <c r="AI25" i="2" s="1"/>
  <c r="K26" i="2"/>
  <c r="AJ26" i="2" s="1" a="1"/>
  <c r="AJ26" i="2" s="1"/>
  <c r="AL26" i="2" s="1"/>
  <c r="AM26" i="2" s="1" a="1"/>
  <c r="AM26" i="2" s="1"/>
  <c r="AB27" i="2"/>
  <c r="C30" i="2"/>
  <c r="M29" i="2"/>
  <c r="Y28" i="2" l="1"/>
  <c r="AA28" i="2"/>
  <c r="N29" i="2"/>
  <c r="X29" i="2" s="1"/>
  <c r="AH27" i="2"/>
  <c r="AK27" i="2" s="1"/>
  <c r="AC27" i="2"/>
  <c r="AD27" i="2"/>
  <c r="AE27" i="2" s="1"/>
  <c r="AI26" i="2" a="1"/>
  <c r="AI26" i="2" s="1"/>
  <c r="K27" i="2"/>
  <c r="AJ27" i="2" s="1" a="1"/>
  <c r="AJ27" i="2" s="1"/>
  <c r="AL27" i="2" s="1"/>
  <c r="AM27" i="2" s="1" a="1"/>
  <c r="AM27" i="2" s="1"/>
  <c r="AB28" i="2"/>
  <c r="M30" i="2"/>
  <c r="C31" i="2"/>
  <c r="Y29" i="2" l="1"/>
  <c r="AA29" i="2"/>
  <c r="N30" i="2"/>
  <c r="X30" i="2" s="1"/>
  <c r="AH28" i="2"/>
  <c r="AK28" i="2" s="1"/>
  <c r="AC28" i="2"/>
  <c r="AD28" i="2"/>
  <c r="AE28" i="2" s="1"/>
  <c r="AI27" i="2" a="1"/>
  <c r="AI27" i="2" s="1"/>
  <c r="K28" i="2"/>
  <c r="AJ28" i="2" s="1" a="1"/>
  <c r="AJ28" i="2" s="1"/>
  <c r="AL28" i="2" s="1"/>
  <c r="AM28" i="2" s="1" a="1"/>
  <c r="AM28" i="2" s="1"/>
  <c r="AB29" i="2"/>
  <c r="M31" i="2"/>
  <c r="C32" i="2"/>
  <c r="AA30" i="2" l="1"/>
  <c r="Y30" i="2"/>
  <c r="N31" i="2"/>
  <c r="X31" i="2" s="1"/>
  <c r="AI28" i="2" a="1"/>
  <c r="AI28" i="2" s="1"/>
  <c r="AH29" i="2"/>
  <c r="AK29" i="2" s="1"/>
  <c r="AC29" i="2"/>
  <c r="AD29" i="2"/>
  <c r="AE29" i="2" s="1"/>
  <c r="K29" i="2"/>
  <c r="AJ29" i="2" s="1" a="1"/>
  <c r="AJ29" i="2" s="1"/>
  <c r="AL29" i="2" s="1"/>
  <c r="AM29" i="2" s="1" a="1"/>
  <c r="AM29" i="2" s="1"/>
  <c r="AB30" i="2"/>
  <c r="C33" i="2"/>
  <c r="M32" i="2"/>
  <c r="AA31" i="2" l="1"/>
  <c r="Y31" i="2"/>
  <c r="N32" i="2"/>
  <c r="X32" i="2" s="1"/>
  <c r="AH30" i="2"/>
  <c r="AK30" i="2" s="1"/>
  <c r="AC30" i="2"/>
  <c r="AD30" i="2"/>
  <c r="AE30" i="2" s="1"/>
  <c r="AI29" i="2" a="1"/>
  <c r="AI29" i="2" s="1"/>
  <c r="K30" i="2"/>
  <c r="AJ30" i="2" s="1" a="1"/>
  <c r="AJ30" i="2" s="1"/>
  <c r="AL30" i="2" s="1"/>
  <c r="AB31" i="2"/>
  <c r="M33" i="2"/>
  <c r="C34" i="2"/>
  <c r="Y32" i="2" l="1"/>
  <c r="AA32" i="2"/>
  <c r="N33" i="2"/>
  <c r="X33" i="2" s="1"/>
  <c r="AI30" i="2" a="1"/>
  <c r="AI30" i="2" s="1"/>
  <c r="AM30" i="2" a="1"/>
  <c r="AM30" i="2" s="1"/>
  <c r="AH31" i="2"/>
  <c r="AK31" i="2" s="1"/>
  <c r="AC31" i="2"/>
  <c r="AD31" i="2"/>
  <c r="AE31" i="2" s="1"/>
  <c r="K31" i="2"/>
  <c r="AJ31" i="2" s="1" a="1"/>
  <c r="AJ31" i="2" s="1"/>
  <c r="AL31" i="2" s="1"/>
  <c r="AM31" i="2" s="1" a="1"/>
  <c r="AM31" i="2" s="1"/>
  <c r="AB32" i="2"/>
  <c r="C35" i="2"/>
  <c r="M34" i="2"/>
  <c r="Y33" i="2" l="1"/>
  <c r="AA33" i="2"/>
  <c r="N34" i="2"/>
  <c r="X34" i="2" s="1"/>
  <c r="AH32" i="2"/>
  <c r="AK32" i="2" s="1"/>
  <c r="AC32" i="2"/>
  <c r="AD32" i="2"/>
  <c r="AE32" i="2" s="1"/>
  <c r="AI31" i="2" a="1"/>
  <c r="AI31" i="2" s="1"/>
  <c r="K32" i="2"/>
  <c r="AI32" i="2" s="1" a="1"/>
  <c r="AI32" i="2" s="1"/>
  <c r="AB33" i="2"/>
  <c r="C36" i="2"/>
  <c r="M35" i="2"/>
  <c r="Y34" i="2" l="1"/>
  <c r="AA34" i="2"/>
  <c r="N35" i="2"/>
  <c r="X35" i="2" s="1"/>
  <c r="AJ32" i="2" a="1"/>
  <c r="AJ32" i="2" s="1"/>
  <c r="AL32" i="2" s="1"/>
  <c r="AM32" i="2" s="1" a="1"/>
  <c r="AM32" i="2" s="1"/>
  <c r="AH33" i="2"/>
  <c r="AK33" i="2" s="1"/>
  <c r="AC33" i="2"/>
  <c r="AD33" i="2"/>
  <c r="AE33" i="2" s="1"/>
  <c r="K33" i="2"/>
  <c r="AJ33" i="2" s="1" a="1"/>
  <c r="AJ33" i="2" s="1"/>
  <c r="AL33" i="2" s="1"/>
  <c r="AB34" i="2"/>
  <c r="M36" i="2"/>
  <c r="C37" i="2"/>
  <c r="Y35" i="2" l="1"/>
  <c r="AA35" i="2"/>
  <c r="N36" i="2"/>
  <c r="X36" i="2" s="1"/>
  <c r="AM33" i="2" a="1"/>
  <c r="AM33" i="2" s="1"/>
  <c r="AH34" i="2"/>
  <c r="AK34" i="2" s="1"/>
  <c r="AC34" i="2"/>
  <c r="AD34" i="2"/>
  <c r="AE34" i="2" s="1"/>
  <c r="AI33" i="2" a="1"/>
  <c r="AI33" i="2" s="1"/>
  <c r="K34" i="2"/>
  <c r="AJ34" i="2" s="1" a="1"/>
  <c r="AJ34" i="2" s="1"/>
  <c r="AL34" i="2" s="1"/>
  <c r="AB35" i="2"/>
  <c r="C38" i="2"/>
  <c r="M37" i="2"/>
  <c r="Y36" i="2" l="1"/>
  <c r="AA36" i="2"/>
  <c r="N37" i="2"/>
  <c r="X37" i="2" s="1"/>
  <c r="AM34" i="2" a="1"/>
  <c r="AM34" i="2" s="1"/>
  <c r="AH35" i="2"/>
  <c r="AK35" i="2" s="1"/>
  <c r="AC35" i="2"/>
  <c r="AD35" i="2"/>
  <c r="AE35" i="2" s="1"/>
  <c r="K35" i="2"/>
  <c r="AJ35" i="2" s="1" a="1"/>
  <c r="AJ35" i="2" s="1"/>
  <c r="AL35" i="2" s="1"/>
  <c r="AI34" i="2" a="1"/>
  <c r="AI34" i="2" s="1"/>
  <c r="AB36" i="2"/>
  <c r="C39" i="2"/>
  <c r="M38" i="2"/>
  <c r="Y37" i="2" l="1"/>
  <c r="AA37" i="2"/>
  <c r="N38" i="2"/>
  <c r="X38" i="2" s="1"/>
  <c r="AM35" i="2" a="1"/>
  <c r="AM35" i="2" s="1"/>
  <c r="AH36" i="2"/>
  <c r="AK36" i="2" s="1"/>
  <c r="AD36" i="2"/>
  <c r="AE36" i="2" s="1"/>
  <c r="AC36" i="2"/>
  <c r="K36" i="2"/>
  <c r="AJ36" i="2" s="1" a="1"/>
  <c r="AJ36" i="2" s="1"/>
  <c r="AL36" i="2" s="1"/>
  <c r="AI35" i="2" a="1"/>
  <c r="AI35" i="2" s="1"/>
  <c r="AB37" i="2"/>
  <c r="M39" i="2"/>
  <c r="C40" i="2"/>
  <c r="AA38" i="2" l="1"/>
  <c r="Y38" i="2"/>
  <c r="N39" i="2"/>
  <c r="X39" i="2" s="1"/>
  <c r="AM36" i="2" a="1"/>
  <c r="AM36" i="2" s="1"/>
  <c r="AH37" i="2"/>
  <c r="AK37" i="2" s="1"/>
  <c r="AD37" i="2"/>
  <c r="AE37" i="2" s="1"/>
  <c r="AC37" i="2"/>
  <c r="AI36" i="2" a="1"/>
  <c r="AI36" i="2" s="1"/>
  <c r="K37" i="2"/>
  <c r="AJ37" i="2" s="1" a="1"/>
  <c r="AJ37" i="2" s="1"/>
  <c r="AL37" i="2" s="1"/>
  <c r="AB38" i="2"/>
  <c r="M40" i="2"/>
  <c r="C41" i="2"/>
  <c r="AA39" i="2" l="1"/>
  <c r="Y39" i="2"/>
  <c r="N40" i="2"/>
  <c r="X40" i="2" s="1"/>
  <c r="AI37" i="2" a="1"/>
  <c r="AI37" i="2" s="1"/>
  <c r="AM37" i="2" a="1"/>
  <c r="AM37" i="2" s="1"/>
  <c r="AH38" i="2"/>
  <c r="AK38" i="2" s="1"/>
  <c r="AD38" i="2"/>
  <c r="AE38" i="2" s="1"/>
  <c r="AC38" i="2"/>
  <c r="K38" i="2"/>
  <c r="AJ38" i="2" s="1" a="1"/>
  <c r="AJ38" i="2" s="1"/>
  <c r="AL38" i="2" s="1"/>
  <c r="AB39" i="2"/>
  <c r="M41" i="2"/>
  <c r="C42" i="2"/>
  <c r="AA40" i="2" l="1"/>
  <c r="Y40" i="2"/>
  <c r="N41" i="2"/>
  <c r="X41" i="2" s="1"/>
  <c r="AM38" i="2" a="1"/>
  <c r="AM38" i="2" s="1"/>
  <c r="AH39" i="2"/>
  <c r="AD39" i="2"/>
  <c r="AE39" i="2" s="1"/>
  <c r="AC39" i="2"/>
  <c r="AI38" i="2" a="1"/>
  <c r="AI38" i="2" s="1"/>
  <c r="K39" i="2"/>
  <c r="AI39" i="2" s="1" a="1"/>
  <c r="AI39" i="2" s="1"/>
  <c r="AB40" i="2"/>
  <c r="M42" i="2"/>
  <c r="C43" i="2"/>
  <c r="AA41" i="2" l="1"/>
  <c r="Y41" i="2"/>
  <c r="N42" i="2"/>
  <c r="X42" i="2" s="1"/>
  <c r="AJ39" i="2" a="1"/>
  <c r="AJ39" i="2" s="1"/>
  <c r="AL39" i="2" s="1"/>
  <c r="AM39" i="2" s="1" a="1"/>
  <c r="AM39" i="2" s="1"/>
  <c r="AH40" i="2"/>
  <c r="AK40" i="2" s="1"/>
  <c r="AD40" i="2"/>
  <c r="AE40" i="2" s="1"/>
  <c r="AC40" i="2"/>
  <c r="K40" i="2"/>
  <c r="AJ40" i="2" s="1" a="1"/>
  <c r="AJ40" i="2" s="1"/>
  <c r="AL40" i="2" s="1"/>
  <c r="AM40" i="2" s="1" a="1"/>
  <c r="AM40" i="2" s="1"/>
  <c r="AB41" i="2"/>
  <c r="M43" i="2"/>
  <c r="C44" i="2"/>
  <c r="Y42" i="2" l="1"/>
  <c r="AA42" i="2"/>
  <c r="N43" i="2"/>
  <c r="X43" i="2" s="1"/>
  <c r="AI40" i="2" a="1"/>
  <c r="AI40" i="2" s="1"/>
  <c r="AH41" i="2"/>
  <c r="AK41" i="2" s="1"/>
  <c r="AD41" i="2"/>
  <c r="AE41" i="2" s="1"/>
  <c r="AC41" i="2"/>
  <c r="K41" i="2"/>
  <c r="AJ41" i="2" s="1" a="1"/>
  <c r="AJ41" i="2" s="1"/>
  <c r="AL41" i="2" s="1"/>
  <c r="AM41" i="2" s="1" a="1"/>
  <c r="AM41" i="2" s="1"/>
  <c r="AB42" i="2"/>
  <c r="M44" i="2"/>
  <c r="C45" i="2"/>
  <c r="AA43" i="2" l="1"/>
  <c r="Y43" i="2"/>
  <c r="N44" i="2"/>
  <c r="X44" i="2" s="1"/>
  <c r="AH42" i="2"/>
  <c r="AK42" i="2" s="1"/>
  <c r="AD42" i="2"/>
  <c r="AE42" i="2" s="1"/>
  <c r="AC42" i="2"/>
  <c r="AI41" i="2" a="1"/>
  <c r="AI41" i="2" s="1"/>
  <c r="K42" i="2"/>
  <c r="AI42" i="2" s="1" a="1"/>
  <c r="AI42" i="2" s="1"/>
  <c r="AB43" i="2"/>
  <c r="M45" i="2"/>
  <c r="C46" i="2"/>
  <c r="AA44" i="2" l="1"/>
  <c r="Y44" i="2"/>
  <c r="N45" i="2"/>
  <c r="X45" i="2" s="1"/>
  <c r="AJ42" i="2" a="1"/>
  <c r="AJ42" i="2" s="1"/>
  <c r="AL42" i="2" s="1"/>
  <c r="AM42" i="2" s="1" a="1"/>
  <c r="AM42" i="2" s="1"/>
  <c r="AH43" i="2"/>
  <c r="AK43" i="2" s="1"/>
  <c r="AC43" i="2"/>
  <c r="AD43" i="2"/>
  <c r="AE43" i="2" s="1"/>
  <c r="K43" i="2"/>
  <c r="AJ43" i="2" s="1" a="1"/>
  <c r="AJ43" i="2" s="1"/>
  <c r="AL43" i="2" s="1"/>
  <c r="AM43" i="2" s="1" a="1"/>
  <c r="AM43" i="2" s="1"/>
  <c r="AB44" i="2"/>
  <c r="M46" i="2"/>
  <c r="C47" i="2"/>
  <c r="AA45" i="2" l="1"/>
  <c r="Y45" i="2"/>
  <c r="N46" i="2"/>
  <c r="X46" i="2" s="1"/>
  <c r="AH44" i="2"/>
  <c r="AK44" i="2" s="1"/>
  <c r="AC44" i="2"/>
  <c r="AD44" i="2"/>
  <c r="AE44" i="2" s="1"/>
  <c r="AI43" i="2" a="1"/>
  <c r="AI43" i="2" s="1"/>
  <c r="K44" i="2"/>
  <c r="AJ44" i="2" s="1" a="1"/>
  <c r="AJ44" i="2" s="1"/>
  <c r="AL44" i="2" s="1"/>
  <c r="AM44" i="2" s="1" a="1"/>
  <c r="AM44" i="2" s="1"/>
  <c r="AB45" i="2"/>
  <c r="M47" i="2"/>
  <c r="C48" i="2"/>
  <c r="AA46" i="2" l="1"/>
  <c r="Y46" i="2"/>
  <c r="X47" i="2"/>
  <c r="N47" i="2"/>
  <c r="AI44" i="2" a="1"/>
  <c r="AI44" i="2" s="1"/>
  <c r="AH45" i="2"/>
  <c r="AK45" i="2" s="1"/>
  <c r="AC45" i="2"/>
  <c r="AD45" i="2"/>
  <c r="AE45" i="2" s="1"/>
  <c r="K45" i="2"/>
  <c r="AJ45" i="2" s="1" a="1"/>
  <c r="AJ45" i="2" s="1"/>
  <c r="AL45" i="2" s="1"/>
  <c r="AM45" i="2" s="1" a="1"/>
  <c r="AM45" i="2" s="1"/>
  <c r="AB46" i="2"/>
  <c r="C49" i="2"/>
  <c r="M48" i="2"/>
  <c r="AA47" i="2"/>
  <c r="Y47" i="2"/>
  <c r="N48" i="2" l="1"/>
  <c r="X48" i="2" s="1"/>
  <c r="AH46" i="2"/>
  <c r="AK46" i="2" s="1"/>
  <c r="AC46" i="2"/>
  <c r="AD46" i="2"/>
  <c r="AE46" i="2" s="1"/>
  <c r="AI45" i="2" a="1"/>
  <c r="AI45" i="2" s="1"/>
  <c r="K46" i="2"/>
  <c r="AJ46" i="2" s="1" a="1"/>
  <c r="AJ46" i="2" s="1"/>
  <c r="AL46" i="2" s="1"/>
  <c r="AM46" i="2" s="1" a="1"/>
  <c r="AM46" i="2" s="1"/>
  <c r="AB47" i="2"/>
  <c r="M49" i="2"/>
  <c r="C50" i="2"/>
  <c r="Y48" i="2" l="1"/>
  <c r="AA48" i="2"/>
  <c r="N49" i="2"/>
  <c r="X49" i="2" s="1"/>
  <c r="AI46" i="2" a="1"/>
  <c r="AI46" i="2" s="1"/>
  <c r="AH47" i="2"/>
  <c r="AK47" i="2" s="1"/>
  <c r="AC47" i="2"/>
  <c r="AD47" i="2"/>
  <c r="AE47" i="2" s="1"/>
  <c r="K47" i="2"/>
  <c r="AJ47" i="2" s="1" a="1"/>
  <c r="AJ47" i="2" s="1"/>
  <c r="AL47" i="2" s="1"/>
  <c r="AM47" i="2" s="1" a="1"/>
  <c r="AM47" i="2" s="1"/>
  <c r="AB48" i="2"/>
  <c r="M50" i="2"/>
  <c r="C51" i="2"/>
  <c r="AA49" i="2" l="1"/>
  <c r="Y49" i="2"/>
  <c r="N50" i="2"/>
  <c r="X50" i="2" s="1"/>
  <c r="AI47" i="2" a="1"/>
  <c r="AI47" i="2" s="1"/>
  <c r="AH48" i="2"/>
  <c r="AK48" i="2" s="1"/>
  <c r="AC48" i="2"/>
  <c r="AD48" i="2"/>
  <c r="AE48" i="2" s="1"/>
  <c r="K48" i="2"/>
  <c r="AJ48" i="2" s="1" a="1"/>
  <c r="AJ48" i="2" s="1"/>
  <c r="AL48" i="2" s="1"/>
  <c r="AB49" i="2"/>
  <c r="M51" i="2"/>
  <c r="C52" i="2"/>
  <c r="AA50" i="2" l="1"/>
  <c r="Y50" i="2"/>
  <c r="N51" i="2"/>
  <c r="X51" i="2" s="1"/>
  <c r="AM48" i="2" a="1"/>
  <c r="AM48" i="2" s="1"/>
  <c r="AH49" i="2"/>
  <c r="AK49" i="2" s="1"/>
  <c r="AC49" i="2"/>
  <c r="AD49" i="2"/>
  <c r="AE49" i="2" s="1"/>
  <c r="AI48" i="2" a="1"/>
  <c r="AI48" i="2" s="1"/>
  <c r="K49" i="2"/>
  <c r="AI49" i="2" s="1" a="1"/>
  <c r="AI49" i="2" s="1"/>
  <c r="AB50" i="2"/>
  <c r="M52" i="2"/>
  <c r="C53" i="2"/>
  <c r="Y51" i="2" l="1"/>
  <c r="AA51" i="2"/>
  <c r="N52" i="2"/>
  <c r="X52" i="2" s="1"/>
  <c r="AJ49" i="2" a="1"/>
  <c r="AJ49" i="2" s="1"/>
  <c r="AL49" i="2" s="1"/>
  <c r="AM49" i="2" s="1" a="1"/>
  <c r="AM49" i="2" s="1"/>
  <c r="AH50" i="2"/>
  <c r="AK50" i="2" s="1"/>
  <c r="AC50" i="2"/>
  <c r="AD50" i="2"/>
  <c r="AE50" i="2" s="1"/>
  <c r="K50" i="2"/>
  <c r="AJ50" i="2" s="1" a="1"/>
  <c r="AJ50" i="2" s="1"/>
  <c r="AL50" i="2" s="1"/>
  <c r="AM50" i="2" s="1" a="1"/>
  <c r="AM50" i="2" s="1"/>
  <c r="AB51" i="2"/>
  <c r="C54" i="2"/>
  <c r="M53" i="2"/>
  <c r="Y52" i="2" l="1"/>
  <c r="AA52" i="2"/>
  <c r="N53" i="2"/>
  <c r="X53" i="2" s="1"/>
  <c r="AH51" i="2"/>
  <c r="AK51" i="2" s="1"/>
  <c r="AC51" i="2"/>
  <c r="AD51" i="2"/>
  <c r="AE51" i="2" s="1"/>
  <c r="AI50" i="2" a="1"/>
  <c r="AI50" i="2" s="1"/>
  <c r="K51" i="2"/>
  <c r="AJ51" i="2" s="1" a="1"/>
  <c r="AJ51" i="2" s="1"/>
  <c r="AL51" i="2" s="1"/>
  <c r="AB52" i="2"/>
  <c r="M54" i="2"/>
  <c r="C55" i="2"/>
  <c r="Y53" i="2" l="1"/>
  <c r="AA53" i="2"/>
  <c r="N54" i="2"/>
  <c r="X54" i="2" s="1"/>
  <c r="AI51" i="2" a="1"/>
  <c r="AI51" i="2" s="1"/>
  <c r="AM51" i="2" a="1"/>
  <c r="AM51" i="2" s="1"/>
  <c r="AH52" i="2"/>
  <c r="AK52" i="2" s="1"/>
  <c r="AD52" i="2"/>
  <c r="AE52" i="2" s="1"/>
  <c r="AC52" i="2"/>
  <c r="K52" i="2"/>
  <c r="AJ52" i="2" s="1" a="1"/>
  <c r="AJ52" i="2" s="1"/>
  <c r="AL52" i="2" s="1"/>
  <c r="AB53" i="2"/>
  <c r="M55" i="2"/>
  <c r="C56" i="2"/>
  <c r="Y54" i="2" l="1"/>
  <c r="AA54" i="2"/>
  <c r="N55" i="2"/>
  <c r="X55" i="2" s="1"/>
  <c r="AM52" i="2" a="1"/>
  <c r="AM52" i="2" s="1"/>
  <c r="AH53" i="2"/>
  <c r="AK53" i="2" s="1"/>
  <c r="AD53" i="2"/>
  <c r="AE53" i="2" s="1"/>
  <c r="AC53" i="2"/>
  <c r="AI52" i="2" a="1"/>
  <c r="AI52" i="2" s="1"/>
  <c r="K53" i="2"/>
  <c r="AI53" i="2" s="1" a="1"/>
  <c r="AI53" i="2" s="1"/>
  <c r="AB54" i="2"/>
  <c r="M56" i="2"/>
  <c r="C57" i="2"/>
  <c r="Y55" i="2" l="1"/>
  <c r="AA55" i="2"/>
  <c r="N56" i="2"/>
  <c r="X56" i="2" s="1"/>
  <c r="AJ53" i="2" a="1"/>
  <c r="AJ53" i="2" s="1"/>
  <c r="AL53" i="2" s="1"/>
  <c r="AM53" i="2" s="1" a="1"/>
  <c r="AM53" i="2" s="1"/>
  <c r="AH54" i="2"/>
  <c r="AK54" i="2" s="1"/>
  <c r="AD54" i="2"/>
  <c r="AE54" i="2" s="1"/>
  <c r="AC54" i="2"/>
  <c r="K54" i="2"/>
  <c r="AJ54" i="2" s="1" a="1"/>
  <c r="AJ54" i="2" s="1"/>
  <c r="AL54" i="2" s="1"/>
  <c r="AM54" i="2" s="1" a="1"/>
  <c r="AM54" i="2" s="1"/>
  <c r="AB55" i="2"/>
  <c r="M57" i="2"/>
  <c r="C58" i="2"/>
  <c r="AA56" i="2" l="1"/>
  <c r="Y56" i="2"/>
  <c r="X57" i="2"/>
  <c r="N57" i="2"/>
  <c r="AH55" i="2"/>
  <c r="AK55" i="2" s="1"/>
  <c r="AD55" i="2"/>
  <c r="AE55" i="2" s="1"/>
  <c r="AC55" i="2"/>
  <c r="AI54" i="2" a="1"/>
  <c r="AI54" i="2" s="1"/>
  <c r="K55" i="2"/>
  <c r="AJ55" i="2" s="1" a="1"/>
  <c r="AJ55" i="2" s="1"/>
  <c r="AL55" i="2" s="1"/>
  <c r="AM55" i="2" s="1" a="1"/>
  <c r="AM55" i="2" s="1"/>
  <c r="AB56" i="2"/>
  <c r="C59" i="2"/>
  <c r="M58" i="2"/>
  <c r="AA57" i="2"/>
  <c r="Y57" i="2"/>
  <c r="N58" i="2" l="1"/>
  <c r="X58" i="2" s="1"/>
  <c r="AH56" i="2"/>
  <c r="AK56" i="2" s="1"/>
  <c r="AD56" i="2"/>
  <c r="AE56" i="2" s="1"/>
  <c r="AC56" i="2"/>
  <c r="AI55" i="2" a="1"/>
  <c r="AI55" i="2" s="1"/>
  <c r="K56" i="2"/>
  <c r="AI56" i="2" s="1" a="1"/>
  <c r="AI56" i="2" s="1"/>
  <c r="AB57" i="2"/>
  <c r="M59" i="2"/>
  <c r="C60" i="2"/>
  <c r="AA58" i="2" l="1"/>
  <c r="Y58" i="2"/>
  <c r="N59" i="2"/>
  <c r="X59" i="2" s="1"/>
  <c r="AJ56" i="2" a="1"/>
  <c r="AJ56" i="2" s="1"/>
  <c r="AL56" i="2" s="1"/>
  <c r="AM56" i="2" s="1" a="1"/>
  <c r="AM56" i="2" s="1"/>
  <c r="AH57" i="2"/>
  <c r="AK57" i="2" s="1"/>
  <c r="AD57" i="2"/>
  <c r="AE57" i="2" s="1"/>
  <c r="AC57" i="2"/>
  <c r="K57" i="2"/>
  <c r="AJ57" i="2" s="1" a="1"/>
  <c r="AJ57" i="2" s="1"/>
  <c r="AL57" i="2" s="1"/>
  <c r="AM57" i="2" s="1" a="1"/>
  <c r="AM57" i="2" s="1"/>
  <c r="AB58" i="2"/>
  <c r="C61" i="2"/>
  <c r="M60" i="2"/>
  <c r="AA59" i="2" l="1"/>
  <c r="Y59" i="2"/>
  <c r="N60" i="2"/>
  <c r="X60" i="2" s="1"/>
  <c r="AI57" i="2" a="1"/>
  <c r="AI57" i="2" s="1"/>
  <c r="AH58" i="2"/>
  <c r="AK58" i="2" s="1"/>
  <c r="AD58" i="2"/>
  <c r="AE58" i="2" s="1"/>
  <c r="AC58" i="2"/>
  <c r="K58" i="2"/>
  <c r="AJ58" i="2" s="1" a="1"/>
  <c r="AJ58" i="2" s="1"/>
  <c r="AL58" i="2" s="1"/>
  <c r="AM58" i="2" s="1" a="1"/>
  <c r="AM58" i="2" s="1"/>
  <c r="AB59" i="2"/>
  <c r="M61" i="2"/>
  <c r="C62" i="2"/>
  <c r="Y60" i="2" l="1"/>
  <c r="AA60" i="2"/>
  <c r="N61" i="2"/>
  <c r="X61" i="2" s="1"/>
  <c r="AH59" i="2"/>
  <c r="AK59" i="2" s="1"/>
  <c r="AC59" i="2"/>
  <c r="AD59" i="2"/>
  <c r="AE59" i="2" s="1"/>
  <c r="AI58" i="2" a="1"/>
  <c r="AI58" i="2" s="1"/>
  <c r="K59" i="2"/>
  <c r="AJ59" i="2" s="1" a="1"/>
  <c r="AJ59" i="2" s="1"/>
  <c r="AL59" i="2" s="1"/>
  <c r="AM59" i="2" s="1" a="1"/>
  <c r="AM59" i="2" s="1"/>
  <c r="AB60" i="2"/>
  <c r="M62" i="2"/>
  <c r="C63" i="2"/>
  <c r="Y61" i="2" l="1"/>
  <c r="AA61" i="2"/>
  <c r="N62" i="2"/>
  <c r="X62" i="2" s="1"/>
  <c r="AI59" i="2" a="1"/>
  <c r="AI59" i="2" s="1"/>
  <c r="AH60" i="2"/>
  <c r="AK60" i="2" s="1"/>
  <c r="AC60" i="2"/>
  <c r="AD60" i="2"/>
  <c r="AE60" i="2" s="1"/>
  <c r="K60" i="2"/>
  <c r="AJ60" i="2" s="1" a="1"/>
  <c r="AJ60" i="2" s="1"/>
  <c r="AL60" i="2" s="1"/>
  <c r="AM60" i="2" s="1" a="1"/>
  <c r="AM60" i="2" s="1"/>
  <c r="AB61" i="2"/>
  <c r="M63" i="2"/>
  <c r="C64" i="2"/>
  <c r="AA62" i="2" l="1"/>
  <c r="Y62" i="2"/>
  <c r="N63" i="2"/>
  <c r="X63" i="2" s="1"/>
  <c r="AI60" i="2" a="1"/>
  <c r="AI60" i="2" s="1"/>
  <c r="AH61" i="2"/>
  <c r="AK61" i="2" s="1"/>
  <c r="AC61" i="2"/>
  <c r="AD61" i="2"/>
  <c r="AE61" i="2" s="1"/>
  <c r="K61" i="2"/>
  <c r="AJ61" i="2" s="1" a="1"/>
  <c r="AJ61" i="2" s="1"/>
  <c r="AL61" i="2" s="1"/>
  <c r="AB62" i="2"/>
  <c r="M64" i="2"/>
  <c r="C65" i="2"/>
  <c r="Y63" i="2" l="1"/>
  <c r="AA63" i="2"/>
  <c r="N64" i="2"/>
  <c r="X64" i="2" s="1"/>
  <c r="AI61" i="2" a="1"/>
  <c r="AI61" i="2" s="1"/>
  <c r="AM61" i="2" a="1"/>
  <c r="AM61" i="2" s="1"/>
  <c r="AH62" i="2"/>
  <c r="AK62" i="2" s="1"/>
  <c r="AC62" i="2"/>
  <c r="AD62" i="2"/>
  <c r="AE62" i="2" s="1"/>
  <c r="K62" i="2"/>
  <c r="AJ62" i="2" s="1" a="1"/>
  <c r="AJ62" i="2" s="1"/>
  <c r="AL62" i="2" s="1"/>
  <c r="AM62" i="2" s="1" a="1"/>
  <c r="AM62" i="2" s="1"/>
  <c r="AB63" i="2"/>
  <c r="M65" i="2"/>
  <c r="C66" i="2"/>
  <c r="Y64" i="2" l="1"/>
  <c r="AA64" i="2"/>
  <c r="N65" i="2"/>
  <c r="X65" i="2" s="1"/>
  <c r="AI62" i="2" a="1"/>
  <c r="AI62" i="2" s="1"/>
  <c r="AH63" i="2"/>
  <c r="AK63" i="2" s="1"/>
  <c r="AC63" i="2"/>
  <c r="AD63" i="2"/>
  <c r="AE63" i="2" s="1"/>
  <c r="K63" i="2"/>
  <c r="AJ63" i="2" s="1" a="1"/>
  <c r="AJ63" i="2" s="1"/>
  <c r="AL63" i="2" s="1"/>
  <c r="AM63" i="2" s="1" a="1"/>
  <c r="AM63" i="2" s="1"/>
  <c r="AB64" i="2"/>
  <c r="M66" i="2"/>
  <c r="C67" i="2"/>
  <c r="AA65" i="2" l="1"/>
  <c r="Y65" i="2"/>
  <c r="N66" i="2"/>
  <c r="X66" i="2" s="1"/>
  <c r="AI63" i="2" a="1"/>
  <c r="AI63" i="2" s="1"/>
  <c r="AH64" i="2"/>
  <c r="AK64" i="2" s="1"/>
  <c r="AC64" i="2"/>
  <c r="AD64" i="2"/>
  <c r="AE64" i="2" s="1"/>
  <c r="K64" i="2"/>
  <c r="AJ64" i="2" s="1" a="1"/>
  <c r="AJ64" i="2" s="1"/>
  <c r="AL64" i="2" s="1"/>
  <c r="AM64" i="2" s="1" a="1"/>
  <c r="AM64" i="2" s="1"/>
  <c r="AB65" i="2"/>
  <c r="M67" i="2"/>
  <c r="C68" i="2"/>
  <c r="AA66" i="2" l="1"/>
  <c r="Y66" i="2"/>
  <c r="N67" i="2"/>
  <c r="X67" i="2" s="1"/>
  <c r="AI64" i="2" a="1"/>
  <c r="AI64" i="2" s="1"/>
  <c r="AH65" i="2"/>
  <c r="AK65" i="2" s="1"/>
  <c r="AC65" i="2"/>
  <c r="AD65" i="2"/>
  <c r="AE65" i="2" s="1"/>
  <c r="K65" i="2"/>
  <c r="AJ65" i="2" s="1" a="1"/>
  <c r="AJ65" i="2" s="1"/>
  <c r="AL65" i="2" s="1"/>
  <c r="AM65" i="2" s="1" a="1"/>
  <c r="AM65" i="2" s="1"/>
  <c r="AB66" i="2"/>
  <c r="M68" i="2"/>
  <c r="C69" i="2"/>
  <c r="AA67" i="2" l="1"/>
  <c r="Y67" i="2"/>
  <c r="N68" i="2"/>
  <c r="X68" i="2" s="1"/>
  <c r="AI65" i="2" a="1"/>
  <c r="AI65" i="2" s="1"/>
  <c r="AH66" i="2"/>
  <c r="AK66" i="2" s="1"/>
  <c r="AC66" i="2"/>
  <c r="AD66" i="2"/>
  <c r="AE66" i="2" s="1"/>
  <c r="K66" i="2"/>
  <c r="AJ66" i="2" s="1" a="1"/>
  <c r="AJ66" i="2" s="1"/>
  <c r="AL66" i="2" s="1"/>
  <c r="AM66" i="2" s="1" a="1"/>
  <c r="AM66" i="2" s="1"/>
  <c r="AB67" i="2"/>
  <c r="M69" i="2"/>
  <c r="C70" i="2"/>
  <c r="AA68" i="2" l="1"/>
  <c r="Y68" i="2"/>
  <c r="N69" i="2"/>
  <c r="X69" i="2" s="1"/>
  <c r="AI66" i="2" a="1"/>
  <c r="AI66" i="2" s="1"/>
  <c r="AH67" i="2"/>
  <c r="AK67" i="2" s="1"/>
  <c r="AC67" i="2"/>
  <c r="AD67" i="2"/>
  <c r="AE67" i="2" s="1"/>
  <c r="K67" i="2"/>
  <c r="AJ67" i="2" s="1" a="1"/>
  <c r="AJ67" i="2" s="1"/>
  <c r="AL67" i="2" s="1"/>
  <c r="AM67" i="2" s="1" a="1"/>
  <c r="AM67" i="2" s="1"/>
  <c r="AB68" i="2"/>
  <c r="M70" i="2"/>
  <c r="C71" i="2"/>
  <c r="Y69" i="2" l="1"/>
  <c r="AA69" i="2"/>
  <c r="N70" i="2"/>
  <c r="X70" i="2" s="1"/>
  <c r="AH68" i="2"/>
  <c r="AK68" i="2" s="1"/>
  <c r="AD68" i="2"/>
  <c r="AE68" i="2" s="1"/>
  <c r="AC68" i="2"/>
  <c r="AI67" i="2" a="1"/>
  <c r="AI67" i="2" s="1"/>
  <c r="K68" i="2"/>
  <c r="AJ68" i="2" s="1" a="1"/>
  <c r="AJ68" i="2" s="1"/>
  <c r="AL68" i="2" s="1"/>
  <c r="AM68" i="2" s="1" a="1"/>
  <c r="AM68" i="2" s="1"/>
  <c r="AB69" i="2"/>
  <c r="C72" i="2"/>
  <c r="M71" i="2"/>
  <c r="AA70" i="2" l="1"/>
  <c r="Y70" i="2"/>
  <c r="X71" i="2"/>
  <c r="N71" i="2"/>
  <c r="AI68" i="2" a="1"/>
  <c r="AI68" i="2" s="1"/>
  <c r="AH69" i="2"/>
  <c r="AK69" i="2" s="1"/>
  <c r="AD69" i="2"/>
  <c r="AE69" i="2" s="1"/>
  <c r="AC69" i="2"/>
  <c r="K69" i="2"/>
  <c r="AI69" i="2" s="1" a="1"/>
  <c r="AI69" i="2" s="1"/>
  <c r="AB70" i="2"/>
  <c r="AA71" i="2"/>
  <c r="Y71" i="2"/>
  <c r="M72" i="2"/>
  <c r="C73" i="2"/>
  <c r="N72" i="2" l="1"/>
  <c r="X72" i="2" s="1"/>
  <c r="AJ69" i="2" a="1"/>
  <c r="AJ69" i="2" s="1"/>
  <c r="AL69" i="2" s="1"/>
  <c r="AM69" i="2" s="1" a="1"/>
  <c r="AM69" i="2" s="1"/>
  <c r="AH70" i="2"/>
  <c r="AK70" i="2" s="1"/>
  <c r="AD70" i="2"/>
  <c r="AE70" i="2" s="1"/>
  <c r="AC70" i="2"/>
  <c r="K70" i="2"/>
  <c r="AJ70" i="2" s="1" a="1"/>
  <c r="AJ70" i="2" s="1"/>
  <c r="AL70" i="2" s="1"/>
  <c r="AB71" i="2"/>
  <c r="M73" i="2"/>
  <c r="C74" i="2"/>
  <c r="Y72" i="2" l="1"/>
  <c r="AA72" i="2"/>
  <c r="N73" i="2"/>
  <c r="X73" i="2" s="1"/>
  <c r="AI70" i="2" a="1"/>
  <c r="AI70" i="2" s="1"/>
  <c r="AM70" i="2" a="1"/>
  <c r="AM70" i="2" s="1"/>
  <c r="AH71" i="2"/>
  <c r="AK71" i="2" s="1"/>
  <c r="AD71" i="2"/>
  <c r="AE71" i="2" s="1"/>
  <c r="AC71" i="2"/>
  <c r="K71" i="2"/>
  <c r="AJ71" i="2" s="1" a="1"/>
  <c r="AJ71" i="2" s="1"/>
  <c r="AL71" i="2" s="1"/>
  <c r="AM71" i="2" s="1" a="1"/>
  <c r="AM71" i="2" s="1"/>
  <c r="AB72" i="2"/>
  <c r="C75" i="2"/>
  <c r="M74" i="2"/>
  <c r="Y73" i="2" l="1"/>
  <c r="AA73" i="2"/>
  <c r="N74" i="2"/>
  <c r="X74" i="2" s="1"/>
  <c r="AI71" i="2" a="1"/>
  <c r="AI71" i="2" s="1"/>
  <c r="AH72" i="2"/>
  <c r="AK72" i="2" s="1"/>
  <c r="AD72" i="2"/>
  <c r="AE72" i="2" s="1"/>
  <c r="AC72" i="2"/>
  <c r="K72" i="2"/>
  <c r="AJ72" i="2" s="1" a="1"/>
  <c r="AJ72" i="2" s="1"/>
  <c r="AL72" i="2" s="1"/>
  <c r="AM72" i="2" s="1" a="1"/>
  <c r="AM72" i="2" s="1"/>
  <c r="AB73" i="2"/>
  <c r="M75" i="2"/>
  <c r="C76" i="2"/>
  <c r="Y74" i="2" l="1"/>
  <c r="AA74" i="2"/>
  <c r="N75" i="2"/>
  <c r="X75" i="2" s="1"/>
  <c r="AI72" i="2" a="1"/>
  <c r="AI72" i="2" s="1"/>
  <c r="AH73" i="2"/>
  <c r="AK73" i="2" s="1"/>
  <c r="AD73" i="2"/>
  <c r="AE73" i="2" s="1"/>
  <c r="AC73" i="2"/>
  <c r="K73" i="2"/>
  <c r="AJ73" i="2" s="1" a="1"/>
  <c r="AJ73" i="2" s="1"/>
  <c r="AL73" i="2" s="1"/>
  <c r="AM73" i="2" s="1" a="1"/>
  <c r="AM73" i="2" s="1"/>
  <c r="AB74" i="2"/>
  <c r="M76" i="2"/>
  <c r="C77" i="2"/>
  <c r="AA75" i="2" l="1"/>
  <c r="Y75" i="2"/>
  <c r="N76" i="2"/>
  <c r="X76" i="2" s="1"/>
  <c r="AI73" i="2" a="1"/>
  <c r="AI73" i="2" s="1"/>
  <c r="AH74" i="2"/>
  <c r="AK74" i="2" s="1"/>
  <c r="AD74" i="2"/>
  <c r="AE74" i="2" s="1"/>
  <c r="AC74" i="2"/>
  <c r="K74" i="2"/>
  <c r="AJ74" i="2" s="1" a="1"/>
  <c r="AJ74" i="2" s="1"/>
  <c r="AL74" i="2" s="1"/>
  <c r="AB75" i="2"/>
  <c r="M77" i="2"/>
  <c r="C78" i="2"/>
  <c r="Y76" i="2" l="1"/>
  <c r="AA76" i="2"/>
  <c r="N77" i="2"/>
  <c r="X77" i="2" s="1"/>
  <c r="AM74" i="2" a="1"/>
  <c r="AM74" i="2" s="1"/>
  <c r="AI74" i="2" a="1"/>
  <c r="AI74" i="2" s="1"/>
  <c r="AH75" i="2"/>
  <c r="AK75" i="2" s="1"/>
  <c r="AC75" i="2"/>
  <c r="AD75" i="2"/>
  <c r="AE75" i="2" s="1"/>
  <c r="K75" i="2"/>
  <c r="AI75" i="2" s="1" a="1"/>
  <c r="AI75" i="2" s="1"/>
  <c r="AB76" i="2"/>
  <c r="M78" i="2"/>
  <c r="C79" i="2"/>
  <c r="AA77" i="2" l="1"/>
  <c r="Y77" i="2"/>
  <c r="X78" i="2"/>
  <c r="N78" i="2"/>
  <c r="AJ75" i="2" a="1"/>
  <c r="AJ75" i="2" s="1"/>
  <c r="AL75" i="2" s="1"/>
  <c r="AM75" i="2" s="1" a="1"/>
  <c r="AM75" i="2" s="1"/>
  <c r="AH76" i="2"/>
  <c r="AK76" i="2" s="1"/>
  <c r="AC76" i="2"/>
  <c r="AD76" i="2"/>
  <c r="AE76" i="2" s="1"/>
  <c r="K76" i="2"/>
  <c r="AJ76" i="2" s="1" a="1"/>
  <c r="AJ76" i="2" s="1"/>
  <c r="AL76" i="2" s="1"/>
  <c r="AM76" i="2" s="1" a="1"/>
  <c r="AM76" i="2" s="1"/>
  <c r="AB77" i="2"/>
  <c r="C80" i="2"/>
  <c r="M79" i="2"/>
  <c r="AA78" i="2"/>
  <c r="Y78" i="2"/>
  <c r="N79" i="2" l="1"/>
  <c r="X79" i="2" s="1"/>
  <c r="AI76" i="2" a="1"/>
  <c r="AI76" i="2" s="1"/>
  <c r="AH77" i="2"/>
  <c r="AK77" i="2" s="1"/>
  <c r="AC77" i="2"/>
  <c r="AD77" i="2"/>
  <c r="AE77" i="2" s="1"/>
  <c r="K77" i="2"/>
  <c r="AJ77" i="2" s="1" a="1"/>
  <c r="AJ77" i="2" s="1"/>
  <c r="AL77" i="2" s="1"/>
  <c r="AM77" i="2" s="1" a="1"/>
  <c r="AM77" i="2" s="1"/>
  <c r="AB78" i="2"/>
  <c r="M80" i="2"/>
  <c r="C81" i="2"/>
  <c r="AA79" i="2" l="1"/>
  <c r="Y79" i="2"/>
  <c r="N80" i="2"/>
  <c r="X80" i="2" s="1"/>
  <c r="AI77" i="2" a="1"/>
  <c r="AI77" i="2" s="1"/>
  <c r="AH78" i="2"/>
  <c r="AK78" i="2" s="1"/>
  <c r="AC78" i="2"/>
  <c r="AD78" i="2"/>
  <c r="AE78" i="2" s="1"/>
  <c r="K78" i="2"/>
  <c r="AI78" i="2" s="1" a="1"/>
  <c r="AI78" i="2" s="1"/>
  <c r="AB79" i="2"/>
  <c r="C82" i="2"/>
  <c r="M81" i="2"/>
  <c r="Y80" i="2" l="1"/>
  <c r="AA80" i="2"/>
  <c r="N81" i="2"/>
  <c r="X81" i="2" s="1"/>
  <c r="AJ78" i="2" a="1"/>
  <c r="AJ78" i="2" s="1"/>
  <c r="AL78" i="2" s="1"/>
  <c r="AM78" i="2" s="1" a="1"/>
  <c r="AM78" i="2" s="1"/>
  <c r="AH79" i="2"/>
  <c r="AK79" i="2" s="1"/>
  <c r="AC79" i="2"/>
  <c r="AD79" i="2"/>
  <c r="AE79" i="2" s="1"/>
  <c r="K79" i="2"/>
  <c r="AJ79" i="2" s="1" a="1"/>
  <c r="AJ79" i="2" s="1"/>
  <c r="AL79" i="2" s="1"/>
  <c r="AM79" i="2" s="1" a="1"/>
  <c r="AM79" i="2" s="1"/>
  <c r="AB80" i="2"/>
  <c r="M82" i="2"/>
  <c r="C83" i="2"/>
  <c r="Y81" i="2" l="1"/>
  <c r="AA81" i="2"/>
  <c r="N82" i="2"/>
  <c r="X82" i="2" s="1"/>
  <c r="AI79" i="2" a="1"/>
  <c r="AI79" i="2" s="1"/>
  <c r="AH80" i="2"/>
  <c r="AK80" i="2" s="1"/>
  <c r="AC80" i="2"/>
  <c r="AD80" i="2"/>
  <c r="AE80" i="2" s="1"/>
  <c r="K80" i="2"/>
  <c r="AJ80" i="2" s="1" a="1"/>
  <c r="AJ80" i="2" s="1"/>
  <c r="AL80" i="2" s="1"/>
  <c r="AM80" i="2" s="1" a="1"/>
  <c r="AM80" i="2" s="1"/>
  <c r="AB81" i="2"/>
  <c r="M83" i="2"/>
  <c r="C84" i="2"/>
  <c r="Y82" i="2" l="1"/>
  <c r="AA82" i="2"/>
  <c r="N83" i="2"/>
  <c r="X83" i="2" s="1"/>
  <c r="AI80" i="2" a="1"/>
  <c r="AI80" i="2" s="1"/>
  <c r="AH81" i="2"/>
  <c r="AK81" i="2" s="1"/>
  <c r="AC81" i="2"/>
  <c r="AD81" i="2"/>
  <c r="AE81" i="2" s="1"/>
  <c r="K81" i="2"/>
  <c r="AJ81" i="2" s="1" a="1"/>
  <c r="AJ81" i="2" s="1"/>
  <c r="AL81" i="2" s="1"/>
  <c r="AM81" i="2" s="1" a="1"/>
  <c r="AM81" i="2" s="1"/>
  <c r="AB82" i="2"/>
  <c r="C85" i="2"/>
  <c r="M84" i="2"/>
  <c r="Y83" i="2" l="1"/>
  <c r="AA83" i="2"/>
  <c r="N84" i="2"/>
  <c r="X84" i="2" s="1"/>
  <c r="AI81" i="2" a="1"/>
  <c r="AI81" i="2" s="1"/>
  <c r="AH82" i="2"/>
  <c r="AK82" i="2" s="1"/>
  <c r="AC82" i="2"/>
  <c r="AD82" i="2"/>
  <c r="AE82" i="2" s="1"/>
  <c r="K82" i="2"/>
  <c r="AJ82" i="2" s="1" a="1"/>
  <c r="AJ82" i="2" s="1"/>
  <c r="AL82" i="2" s="1"/>
  <c r="AM82" i="2" s="1" a="1"/>
  <c r="AM82" i="2" s="1"/>
  <c r="AB83" i="2"/>
  <c r="M85" i="2"/>
  <c r="C86" i="2"/>
  <c r="AA84" i="2" l="1"/>
  <c r="Y84" i="2"/>
  <c r="N85" i="2"/>
  <c r="X85" i="2" s="1"/>
  <c r="AI82" i="2" a="1"/>
  <c r="AI82" i="2" s="1"/>
  <c r="AH83" i="2"/>
  <c r="AK83" i="2" s="1"/>
  <c r="AC83" i="2"/>
  <c r="AD83" i="2"/>
  <c r="AE83" i="2" s="1"/>
  <c r="K83" i="2"/>
  <c r="AJ83" i="2" s="1" a="1"/>
  <c r="AJ83" i="2" s="1"/>
  <c r="AL83" i="2" s="1"/>
  <c r="AM83" i="2" s="1" a="1"/>
  <c r="AM83" i="2" s="1"/>
  <c r="AB84" i="2"/>
  <c r="C87" i="2"/>
  <c r="M86" i="2"/>
  <c r="AA85" i="2" l="1"/>
  <c r="Y85" i="2"/>
  <c r="X86" i="2"/>
  <c r="N86" i="2"/>
  <c r="AI83" i="2" a="1"/>
  <c r="AI83" i="2" s="1"/>
  <c r="AH84" i="2"/>
  <c r="AK84" i="2" s="1"/>
  <c r="AD84" i="2"/>
  <c r="AE84" i="2" s="1"/>
  <c r="AC84" i="2"/>
  <c r="K84" i="2"/>
  <c r="AI84" i="2" s="1" a="1"/>
  <c r="AI84" i="2" s="1"/>
  <c r="AB85" i="2"/>
  <c r="M87" i="2"/>
  <c r="C88" i="2"/>
  <c r="AA86" i="2"/>
  <c r="Y86" i="2"/>
  <c r="N87" i="2" l="1"/>
  <c r="X87" i="2" s="1"/>
  <c r="AJ84" i="2" a="1"/>
  <c r="AJ84" i="2" s="1"/>
  <c r="AL84" i="2" s="1"/>
  <c r="AM84" i="2" s="1" a="1"/>
  <c r="AM84" i="2" s="1"/>
  <c r="AH85" i="2"/>
  <c r="AK85" i="2" s="1"/>
  <c r="AD85" i="2"/>
  <c r="AE85" i="2" s="1"/>
  <c r="AC85" i="2"/>
  <c r="K85" i="2"/>
  <c r="AJ85" i="2" s="1" a="1"/>
  <c r="AJ85" i="2" s="1"/>
  <c r="AL85" i="2" s="1"/>
  <c r="AM85" i="2" s="1" a="1"/>
  <c r="AM85" i="2" s="1"/>
  <c r="AB86" i="2"/>
  <c r="M88" i="2"/>
  <c r="C89" i="2"/>
  <c r="AA87" i="2" l="1"/>
  <c r="Y87" i="2"/>
  <c r="N88" i="2"/>
  <c r="X88" i="2" s="1"/>
  <c r="AI85" i="2" a="1"/>
  <c r="AI85" i="2" s="1"/>
  <c r="AH86" i="2"/>
  <c r="AK86" i="2" s="1"/>
  <c r="AD86" i="2"/>
  <c r="AE86" i="2" s="1"/>
  <c r="AC86" i="2"/>
  <c r="K86" i="2"/>
  <c r="AJ86" i="2" s="1" a="1"/>
  <c r="AJ86" i="2" s="1"/>
  <c r="AL86" i="2" s="1"/>
  <c r="AM86" i="2" s="1" a="1"/>
  <c r="AM86" i="2" s="1"/>
  <c r="AB87" i="2"/>
  <c r="M89" i="2"/>
  <c r="C90" i="2"/>
  <c r="AA88" i="2" l="1"/>
  <c r="Y88" i="2"/>
  <c r="N89" i="2"/>
  <c r="X89" i="2" s="1"/>
  <c r="AI86" i="2" a="1"/>
  <c r="AI86" i="2" s="1"/>
  <c r="AH87" i="2"/>
  <c r="AK87" i="2" s="1"/>
  <c r="AD87" i="2"/>
  <c r="AE87" i="2" s="1"/>
  <c r="AC87" i="2"/>
  <c r="K87" i="2"/>
  <c r="AI87" i="2" s="1" a="1"/>
  <c r="AI87" i="2" s="1"/>
  <c r="AB88" i="2"/>
  <c r="M90" i="2"/>
  <c r="C91" i="2"/>
  <c r="AA89" i="2" l="1"/>
  <c r="Y89" i="2"/>
  <c r="X90" i="2"/>
  <c r="N90" i="2"/>
  <c r="AH88" i="2"/>
  <c r="AK88" i="2" s="1"/>
  <c r="AD88" i="2"/>
  <c r="AE88" i="2" s="1"/>
  <c r="AC88" i="2"/>
  <c r="AJ87" i="2" a="1"/>
  <c r="AJ87" i="2" s="1"/>
  <c r="AL87" i="2" s="1"/>
  <c r="AM87" i="2" s="1" a="1"/>
  <c r="AM87" i="2" s="1"/>
  <c r="K88" i="2"/>
  <c r="AJ88" i="2" s="1" a="1"/>
  <c r="AJ88" i="2" s="1"/>
  <c r="AL88" i="2" s="1"/>
  <c r="AM88" i="2" s="1" a="1"/>
  <c r="AM88" i="2" s="1"/>
  <c r="AB89" i="2"/>
  <c r="M91" i="2"/>
  <c r="C92" i="2"/>
  <c r="AA90" i="2"/>
  <c r="Y90" i="2"/>
  <c r="N91" i="2" l="1"/>
  <c r="X91" i="2" s="1"/>
  <c r="AI88" i="2" a="1"/>
  <c r="AI88" i="2" s="1"/>
  <c r="AH89" i="2"/>
  <c r="AK89" i="2" s="1"/>
  <c r="AD89" i="2"/>
  <c r="AE89" i="2" s="1"/>
  <c r="AC89" i="2"/>
  <c r="K89" i="2"/>
  <c r="AJ89" i="2" s="1" a="1"/>
  <c r="AJ89" i="2" s="1"/>
  <c r="AL89" i="2" s="1"/>
  <c r="AM89" i="2" s="1" a="1"/>
  <c r="AM89" i="2" s="1"/>
  <c r="AB90" i="2"/>
  <c r="C93" i="2"/>
  <c r="M92" i="2"/>
  <c r="AA91" i="2" l="1"/>
  <c r="Y91" i="2"/>
  <c r="X92" i="2"/>
  <c r="N92" i="2"/>
  <c r="AI89" i="2" a="1"/>
  <c r="AI89" i="2" s="1"/>
  <c r="AH90" i="2"/>
  <c r="AK90" i="2" s="1"/>
  <c r="AD90" i="2"/>
  <c r="AE90" i="2" s="1"/>
  <c r="AC90" i="2"/>
  <c r="K90" i="2"/>
  <c r="AJ90" i="2" s="1" a="1"/>
  <c r="AJ90" i="2" s="1"/>
  <c r="AL90" i="2" s="1"/>
  <c r="AM90" i="2" s="1" a="1"/>
  <c r="AM90" i="2" s="1"/>
  <c r="AB91" i="2"/>
  <c r="AA92" i="2"/>
  <c r="Y92" i="2"/>
  <c r="M93" i="2"/>
  <c r="C94" i="2"/>
  <c r="N93" i="2" l="1"/>
  <c r="X93" i="2" s="1"/>
  <c r="AI90" i="2" a="1"/>
  <c r="AI90" i="2" s="1"/>
  <c r="AH91" i="2"/>
  <c r="AK91" i="2" s="1"/>
  <c r="AC91" i="2"/>
  <c r="AD91" i="2"/>
  <c r="AE91" i="2" s="1"/>
  <c r="K91" i="2"/>
  <c r="AJ91" i="2" s="1" a="1"/>
  <c r="AJ91" i="2" s="1"/>
  <c r="AL91" i="2" s="1"/>
  <c r="AM91" i="2" s="1" a="1"/>
  <c r="AM91" i="2" s="1"/>
  <c r="AB92" i="2"/>
  <c r="M94" i="2"/>
  <c r="C95" i="2"/>
  <c r="AA93" i="2" l="1"/>
  <c r="Y93" i="2"/>
  <c r="N94" i="2"/>
  <c r="X94" i="2" s="1"/>
  <c r="AI91" i="2" a="1"/>
  <c r="AI91" i="2" s="1"/>
  <c r="AH92" i="2"/>
  <c r="AK92" i="2" s="1"/>
  <c r="AC92" i="2"/>
  <c r="AD92" i="2"/>
  <c r="AE92" i="2" s="1"/>
  <c r="K92" i="2"/>
  <c r="AJ92" i="2" s="1" a="1"/>
  <c r="AJ92" i="2" s="1"/>
  <c r="AL92" i="2" s="1"/>
  <c r="AM92" i="2" s="1" a="1"/>
  <c r="AM92" i="2" s="1"/>
  <c r="AB93" i="2"/>
  <c r="C96" i="2"/>
  <c r="M95" i="2"/>
  <c r="Y94" i="2" l="1"/>
  <c r="AA94" i="2"/>
  <c r="N95" i="2"/>
  <c r="X95" i="2" s="1"/>
  <c r="AI92" i="2" a="1"/>
  <c r="AI92" i="2" s="1"/>
  <c r="AH93" i="2"/>
  <c r="AK93" i="2" s="1"/>
  <c r="AC93" i="2"/>
  <c r="AD93" i="2"/>
  <c r="AE93" i="2" s="1"/>
  <c r="K93" i="2"/>
  <c r="AJ93" i="2" s="1" a="1"/>
  <c r="AJ93" i="2" s="1"/>
  <c r="AL93" i="2" s="1"/>
  <c r="AM93" i="2" s="1" a="1"/>
  <c r="AM93" i="2" s="1"/>
  <c r="AB94" i="2"/>
  <c r="M96" i="2"/>
  <c r="C97" i="2"/>
  <c r="AA95" i="2" l="1"/>
  <c r="Y95" i="2"/>
  <c r="N96" i="2"/>
  <c r="X96" i="2" s="1"/>
  <c r="AI93" i="2" a="1"/>
  <c r="AI93" i="2" s="1"/>
  <c r="AH94" i="2"/>
  <c r="AK94" i="2" s="1"/>
  <c r="AC94" i="2"/>
  <c r="AD94" i="2"/>
  <c r="AE94" i="2" s="1"/>
  <c r="K94" i="2"/>
  <c r="AJ94" i="2" s="1" a="1"/>
  <c r="AJ94" i="2" s="1"/>
  <c r="AL94" i="2" s="1"/>
  <c r="AM94" i="2" s="1" a="1"/>
  <c r="AM94" i="2" s="1"/>
  <c r="AB95" i="2"/>
  <c r="M97" i="2"/>
  <c r="C98" i="2"/>
  <c r="AA96" i="2" l="1"/>
  <c r="Y96" i="2"/>
  <c r="N97" i="2"/>
  <c r="X97" i="2" s="1"/>
  <c r="AI94" i="2" a="1"/>
  <c r="AI94" i="2" s="1"/>
  <c r="AH95" i="2"/>
  <c r="AK95" i="2" s="1"/>
  <c r="AC95" i="2"/>
  <c r="AD95" i="2"/>
  <c r="AE95" i="2" s="1"/>
  <c r="K95" i="2"/>
  <c r="AJ95" i="2" s="1" a="1"/>
  <c r="AJ95" i="2" s="1"/>
  <c r="AL95" i="2" s="1"/>
  <c r="AM95" i="2" s="1" a="1"/>
  <c r="AM95" i="2" s="1"/>
  <c r="AB96" i="2"/>
  <c r="M98" i="2"/>
  <c r="C99" i="2"/>
  <c r="Y97" i="2" l="1"/>
  <c r="AA97" i="2"/>
  <c r="N98" i="2"/>
  <c r="X98" i="2" s="1"/>
  <c r="AH96" i="2"/>
  <c r="AK96" i="2" s="1"/>
  <c r="AC96" i="2"/>
  <c r="AD96" i="2"/>
  <c r="AE96" i="2" s="1"/>
  <c r="AI95" i="2" a="1"/>
  <c r="AI95" i="2" s="1"/>
  <c r="K96" i="2"/>
  <c r="AI96" i="2" s="1" a="1"/>
  <c r="AI96" i="2" s="1"/>
  <c r="AB97" i="2"/>
  <c r="M99" i="2"/>
  <c r="C100" i="2"/>
  <c r="AA98" i="2" l="1"/>
  <c r="Y98" i="2"/>
  <c r="N99" i="2"/>
  <c r="X99" i="2" s="1"/>
  <c r="AJ96" i="2" a="1"/>
  <c r="AJ96" i="2" s="1"/>
  <c r="AL96" i="2" s="1"/>
  <c r="AM96" i="2" s="1" a="1"/>
  <c r="AM96" i="2" s="1"/>
  <c r="AH97" i="2"/>
  <c r="AK97" i="2" s="1"/>
  <c r="AC97" i="2"/>
  <c r="AD97" i="2"/>
  <c r="AE97" i="2" s="1"/>
  <c r="K97" i="2"/>
  <c r="AJ97" i="2" s="1" a="1"/>
  <c r="AJ97" i="2" s="1"/>
  <c r="AL97" i="2" s="1"/>
  <c r="AM97" i="2" s="1" a="1"/>
  <c r="AM97" i="2" s="1"/>
  <c r="AB98" i="2"/>
  <c r="C101" i="2"/>
  <c r="M100" i="2"/>
  <c r="Y99" i="2" l="1"/>
  <c r="AA99" i="2"/>
  <c r="N100" i="2"/>
  <c r="X100" i="2" s="1"/>
  <c r="AI97" i="2" a="1"/>
  <c r="AI97" i="2" s="1"/>
  <c r="AH98" i="2"/>
  <c r="AK98" i="2" s="1"/>
  <c r="AC98" i="2"/>
  <c r="AD98" i="2"/>
  <c r="AE98" i="2" s="1"/>
  <c r="K98" i="2"/>
  <c r="AJ98" i="2" s="1" a="1"/>
  <c r="AJ98" i="2" s="1"/>
  <c r="AL98" i="2" s="1"/>
  <c r="AM98" i="2" s="1" a="1"/>
  <c r="AM98" i="2" s="1"/>
  <c r="AB99" i="2"/>
  <c r="M101" i="2"/>
  <c r="C102" i="2"/>
  <c r="AA100" i="2" l="1"/>
  <c r="Y100" i="2"/>
  <c r="N101" i="2"/>
  <c r="X101" i="2" s="1"/>
  <c r="AI98" i="2" a="1"/>
  <c r="AI98" i="2" s="1"/>
  <c r="AH99" i="2"/>
  <c r="AK99" i="2" s="1"/>
  <c r="AC99" i="2"/>
  <c r="AD99" i="2"/>
  <c r="AE99" i="2" s="1"/>
  <c r="K99" i="2"/>
  <c r="AJ99" i="2" s="1" a="1"/>
  <c r="AJ99" i="2" s="1"/>
  <c r="AL99" i="2" s="1"/>
  <c r="AM99" i="2" s="1" a="1"/>
  <c r="AM99" i="2" s="1"/>
  <c r="AB100" i="2"/>
  <c r="M102" i="2"/>
  <c r="C103" i="2"/>
  <c r="Y101" i="2" l="1"/>
  <c r="AA101" i="2"/>
  <c r="N102" i="2"/>
  <c r="X102" i="2" s="1"/>
  <c r="AI99" i="2" a="1"/>
  <c r="AI99" i="2" s="1"/>
  <c r="AH100" i="2"/>
  <c r="AK100" i="2" s="1"/>
  <c r="AD100" i="2"/>
  <c r="AE100" i="2" s="1"/>
  <c r="AC100" i="2"/>
  <c r="K100" i="2"/>
  <c r="AJ100" i="2" s="1" a="1"/>
  <c r="AJ100" i="2" s="1"/>
  <c r="AL100" i="2" s="1"/>
  <c r="AM100" i="2" s="1" a="1"/>
  <c r="AM100" i="2" s="1"/>
  <c r="AB101" i="2"/>
  <c r="M103" i="2"/>
  <c r="C104" i="2"/>
  <c r="AA102" i="2" l="1"/>
  <c r="Y102" i="2"/>
  <c r="X103" i="2"/>
  <c r="N103" i="2"/>
  <c r="AI100" i="2" a="1"/>
  <c r="AI100" i="2" s="1"/>
  <c r="AH101" i="2"/>
  <c r="AK101" i="2" s="1"/>
  <c r="AD101" i="2"/>
  <c r="AE101" i="2" s="1"/>
  <c r="AC101" i="2"/>
  <c r="K101" i="2"/>
  <c r="AJ101" i="2" s="1" a="1"/>
  <c r="AJ101" i="2" s="1"/>
  <c r="AL101" i="2" s="1"/>
  <c r="AM101" i="2" s="1" a="1"/>
  <c r="AM101" i="2" s="1"/>
  <c r="AB102" i="2"/>
  <c r="AA103" i="2"/>
  <c r="Y103" i="2"/>
  <c r="M104" i="2"/>
  <c r="C105" i="2"/>
  <c r="N104" i="2" l="1"/>
  <c r="X104" i="2" s="1"/>
  <c r="AH102" i="2"/>
  <c r="AK102" i="2" s="1"/>
  <c r="AD102" i="2"/>
  <c r="AE102" i="2" s="1"/>
  <c r="AC102" i="2"/>
  <c r="AI101" i="2" a="1"/>
  <c r="AI101" i="2" s="1"/>
  <c r="K102" i="2"/>
  <c r="AJ102" i="2" s="1" a="1"/>
  <c r="AJ102" i="2" s="1"/>
  <c r="AL102" i="2" s="1"/>
  <c r="AM102" i="2" s="1" a="1"/>
  <c r="AM102" i="2" s="1"/>
  <c r="AB103" i="2"/>
  <c r="C106" i="2"/>
  <c r="M105" i="2"/>
  <c r="AA104" i="2" l="1"/>
  <c r="Y104" i="2"/>
  <c r="X105" i="2"/>
  <c r="N105" i="2"/>
  <c r="AI102" i="2" a="1"/>
  <c r="AI102" i="2" s="1"/>
  <c r="AH103" i="2"/>
  <c r="AK103" i="2" s="1"/>
  <c r="AD103" i="2"/>
  <c r="AE103" i="2" s="1"/>
  <c r="AC103" i="2"/>
  <c r="K103" i="2"/>
  <c r="AJ103" i="2" s="1" a="1"/>
  <c r="AJ103" i="2" s="1"/>
  <c r="AL103" i="2" s="1"/>
  <c r="AM103" i="2" s="1" a="1"/>
  <c r="AM103" i="2" s="1"/>
  <c r="AB104" i="2"/>
  <c r="C107" i="2"/>
  <c r="M106" i="2"/>
  <c r="AA105" i="2"/>
  <c r="Y105" i="2"/>
  <c r="N106" i="2" l="1"/>
  <c r="X106" i="2" s="1"/>
  <c r="AI103" i="2" a="1"/>
  <c r="AI103" i="2" s="1"/>
  <c r="AH104" i="2"/>
  <c r="AK104" i="2" s="1"/>
  <c r="AD104" i="2"/>
  <c r="AE104" i="2" s="1"/>
  <c r="AC104" i="2"/>
  <c r="K104" i="2"/>
  <c r="AI104" i="2" s="1" a="1"/>
  <c r="AI104" i="2" s="1"/>
  <c r="AB105" i="2"/>
  <c r="M107" i="2"/>
  <c r="C108" i="2"/>
  <c r="Y106" i="2" l="1"/>
  <c r="AA106" i="2"/>
  <c r="N107" i="2"/>
  <c r="X107" i="2" s="1"/>
  <c r="AH105" i="2"/>
  <c r="AK105" i="2" s="1"/>
  <c r="AD105" i="2"/>
  <c r="AE105" i="2" s="1"/>
  <c r="AC105" i="2"/>
  <c r="AJ104" i="2" a="1"/>
  <c r="AJ104" i="2" s="1"/>
  <c r="AL104" i="2" s="1"/>
  <c r="AM104" i="2" s="1" a="1"/>
  <c r="AM104" i="2" s="1"/>
  <c r="K105" i="2"/>
  <c r="AJ105" i="2" s="1" a="1"/>
  <c r="AJ105" i="2" s="1"/>
  <c r="AL105" i="2" s="1"/>
  <c r="AM105" i="2" s="1" a="1"/>
  <c r="AM105" i="2" s="1"/>
  <c r="AB106" i="2"/>
  <c r="C109" i="2"/>
  <c r="M108" i="2"/>
  <c r="Y107" i="2" l="1"/>
  <c r="AA107" i="2"/>
  <c r="N108" i="2"/>
  <c r="X108" i="2" s="1"/>
  <c r="AH106" i="2"/>
  <c r="AK106" i="2" s="1"/>
  <c r="AD106" i="2"/>
  <c r="AE106" i="2" s="1"/>
  <c r="AC106" i="2"/>
  <c r="AI105" i="2" a="1"/>
  <c r="AI105" i="2" s="1"/>
  <c r="K106" i="2"/>
  <c r="AI106" i="2" s="1" a="1"/>
  <c r="AI106" i="2" s="1"/>
  <c r="AB107" i="2"/>
  <c r="M109" i="2"/>
  <c r="C110" i="2"/>
  <c r="AA108" i="2" l="1"/>
  <c r="Y108" i="2"/>
  <c r="X109" i="2"/>
  <c r="N109" i="2"/>
  <c r="AJ106" i="2" a="1"/>
  <c r="AJ106" i="2" s="1"/>
  <c r="AL106" i="2" s="1"/>
  <c r="AM106" i="2" s="1" a="1"/>
  <c r="AM106" i="2" s="1"/>
  <c r="AH107" i="2"/>
  <c r="AK107" i="2" s="1"/>
  <c r="AC107" i="2"/>
  <c r="AD107" i="2"/>
  <c r="AE107" i="2" s="1"/>
  <c r="K107" i="2"/>
  <c r="AI107" i="2" s="1" a="1"/>
  <c r="AI107" i="2" s="1"/>
  <c r="AB108" i="2"/>
  <c r="M110" i="2"/>
  <c r="C111" i="2"/>
  <c r="AA109" i="2"/>
  <c r="Y109" i="2"/>
  <c r="N110" i="2" l="1"/>
  <c r="X110" i="2" s="1"/>
  <c r="AJ107" i="2" a="1"/>
  <c r="AJ107" i="2" s="1"/>
  <c r="AL107" i="2" s="1"/>
  <c r="AM107" i="2" s="1" a="1"/>
  <c r="AM107" i="2" s="1"/>
  <c r="AH108" i="2"/>
  <c r="AK108" i="2" s="1"/>
  <c r="AC108" i="2"/>
  <c r="AD108" i="2"/>
  <c r="AE108" i="2" s="1"/>
  <c r="K108" i="2"/>
  <c r="AJ108" i="2" s="1" a="1"/>
  <c r="AJ108" i="2" s="1"/>
  <c r="AL108" i="2" s="1"/>
  <c r="AM108" i="2" s="1" a="1"/>
  <c r="AM108" i="2" s="1"/>
  <c r="AB109" i="2"/>
  <c r="M111" i="2"/>
  <c r="C112" i="2"/>
  <c r="AA110" i="2" l="1"/>
  <c r="Y110" i="2"/>
  <c r="N111" i="2"/>
  <c r="X111" i="2" s="1"/>
  <c r="AH109" i="2"/>
  <c r="AK109" i="2" s="1"/>
  <c r="AC109" i="2"/>
  <c r="AD109" i="2"/>
  <c r="AE109" i="2" s="1"/>
  <c r="AI108" i="2" a="1"/>
  <c r="AI108" i="2" s="1"/>
  <c r="K109" i="2"/>
  <c r="AJ109" i="2" s="1" a="1"/>
  <c r="AJ109" i="2" s="1"/>
  <c r="AL109" i="2" s="1"/>
  <c r="AM109" i="2" s="1" a="1"/>
  <c r="AM109" i="2" s="1"/>
  <c r="AB110" i="2"/>
  <c r="M112" i="2"/>
  <c r="C113" i="2"/>
  <c r="AA111" i="2" l="1"/>
  <c r="Y111" i="2"/>
  <c r="X112" i="2"/>
  <c r="N112" i="2"/>
  <c r="AI109" i="2" a="1"/>
  <c r="AI109" i="2" s="1"/>
  <c r="AH110" i="2"/>
  <c r="AK110" i="2" s="1"/>
  <c r="AC110" i="2"/>
  <c r="AD110" i="2"/>
  <c r="AE110" i="2" s="1"/>
  <c r="K110" i="2"/>
  <c r="AI110" i="2" s="1" a="1"/>
  <c r="AI110" i="2" s="1"/>
  <c r="AB111" i="2"/>
  <c r="M113" i="2"/>
  <c r="C114" i="2"/>
  <c r="AA112" i="2"/>
  <c r="Y112" i="2"/>
  <c r="N113" i="2" l="1"/>
  <c r="X113" i="2" s="1"/>
  <c r="AH111" i="2"/>
  <c r="AK111" i="2" s="1"/>
  <c r="AC111" i="2"/>
  <c r="AD111" i="2"/>
  <c r="AE111" i="2" s="1"/>
  <c r="AJ110" i="2" a="1"/>
  <c r="AJ110" i="2" s="1"/>
  <c r="AL110" i="2" s="1"/>
  <c r="AM110" i="2" s="1" a="1"/>
  <c r="AM110" i="2" s="1"/>
  <c r="K111" i="2"/>
  <c r="AJ111" i="2" s="1" a="1"/>
  <c r="AJ111" i="2" s="1"/>
  <c r="AL111" i="2" s="1"/>
  <c r="AM111" i="2" s="1" a="1"/>
  <c r="AM111" i="2" s="1"/>
  <c r="AB112" i="2"/>
  <c r="M114" i="2"/>
  <c r="C115" i="2"/>
  <c r="Y113" i="2" l="1"/>
  <c r="AA113" i="2"/>
  <c r="N114" i="2"/>
  <c r="X114" i="2" s="1"/>
  <c r="AI111" i="2" a="1"/>
  <c r="AI111" i="2" s="1"/>
  <c r="AH112" i="2"/>
  <c r="AK112" i="2" s="1"/>
  <c r="AC112" i="2"/>
  <c r="AD112" i="2"/>
  <c r="AE112" i="2" s="1"/>
  <c r="K112" i="2"/>
  <c r="AJ112" i="2" s="1" a="1"/>
  <c r="AJ112" i="2" s="1"/>
  <c r="AL112" i="2" s="1"/>
  <c r="AM112" i="2" s="1" a="1"/>
  <c r="AM112" i="2" s="1"/>
  <c r="AB113" i="2"/>
  <c r="M115" i="2"/>
  <c r="C116" i="2"/>
  <c r="Y114" i="2" l="1"/>
  <c r="AA114" i="2"/>
  <c r="N115" i="2"/>
  <c r="X115" i="2" s="1"/>
  <c r="AH113" i="2"/>
  <c r="AK113" i="2" s="1"/>
  <c r="AC113" i="2"/>
  <c r="AD113" i="2"/>
  <c r="AE113" i="2" s="1"/>
  <c r="K113" i="2"/>
  <c r="AI112" i="2" a="1"/>
  <c r="AI112" i="2" s="1"/>
  <c r="AJ113" i="2" a="1"/>
  <c r="AJ113" i="2" s="1"/>
  <c r="AL113" i="2" s="1"/>
  <c r="AM113" i="2" s="1" a="1"/>
  <c r="AM113" i="2" s="1"/>
  <c r="AI113" i="2" a="1"/>
  <c r="AI113" i="2" s="1"/>
  <c r="AB114" i="2"/>
  <c r="M116" i="2"/>
  <c r="C117" i="2"/>
  <c r="Y115" i="2" l="1"/>
  <c r="AA115" i="2"/>
  <c r="N116" i="2"/>
  <c r="X116" i="2" s="1"/>
  <c r="AH114" i="2"/>
  <c r="AK114" i="2" s="1"/>
  <c r="AC114" i="2"/>
  <c r="AD114" i="2"/>
  <c r="AE114" i="2" s="1"/>
  <c r="K114" i="2"/>
  <c r="AJ114" i="2" s="1" a="1"/>
  <c r="AJ114" i="2" s="1"/>
  <c r="AL114" i="2" s="1"/>
  <c r="AM114" i="2" s="1" a="1"/>
  <c r="AM114" i="2" s="1"/>
  <c r="AB115" i="2"/>
  <c r="M117" i="2"/>
  <c r="C118" i="2"/>
  <c r="Y116" i="2" l="1"/>
  <c r="AA116" i="2"/>
  <c r="N117" i="2"/>
  <c r="X117" i="2" s="1"/>
  <c r="AI114" i="2" a="1"/>
  <c r="AI114" i="2" s="1"/>
  <c r="AH115" i="2"/>
  <c r="AK115" i="2" s="1"/>
  <c r="AC115" i="2"/>
  <c r="AD115" i="2"/>
  <c r="AE115" i="2" s="1"/>
  <c r="K115" i="2"/>
  <c r="AJ115" i="2" s="1" a="1"/>
  <c r="AJ115" i="2" s="1"/>
  <c r="AL115" i="2" s="1"/>
  <c r="AM115" i="2" s="1" a="1"/>
  <c r="AM115" i="2" s="1"/>
  <c r="AB116" i="2"/>
  <c r="C119" i="2"/>
  <c r="M118" i="2"/>
  <c r="AA117" i="2" l="1"/>
  <c r="Y117" i="2"/>
  <c r="N118" i="2"/>
  <c r="X118" i="2" s="1"/>
  <c r="AI115" i="2" a="1"/>
  <c r="AI115" i="2" s="1"/>
  <c r="AH116" i="2"/>
  <c r="AK116" i="2" s="1"/>
  <c r="AD116" i="2"/>
  <c r="AE116" i="2" s="1"/>
  <c r="AC116" i="2"/>
  <c r="K116" i="2"/>
  <c r="AJ116" i="2" s="1" a="1"/>
  <c r="AJ116" i="2" s="1"/>
  <c r="AL116" i="2" s="1"/>
  <c r="AM116" i="2" s="1" a="1"/>
  <c r="AM116" i="2" s="1"/>
  <c r="AB117" i="2"/>
  <c r="C120" i="2"/>
  <c r="M119" i="2"/>
  <c r="AA118" i="2" l="1"/>
  <c r="Y118" i="2"/>
  <c r="X119" i="2"/>
  <c r="N119" i="2"/>
  <c r="AI116" i="2" a="1"/>
  <c r="AI116" i="2" s="1"/>
  <c r="AH117" i="2"/>
  <c r="AK117" i="2" s="1"/>
  <c r="AD117" i="2"/>
  <c r="AE117" i="2" s="1"/>
  <c r="AC117" i="2"/>
  <c r="K117" i="2"/>
  <c r="AJ117" i="2" s="1" a="1"/>
  <c r="AJ117" i="2" s="1"/>
  <c r="AL117" i="2" s="1"/>
  <c r="AM117" i="2" s="1" a="1"/>
  <c r="AM117" i="2" s="1"/>
  <c r="AB118" i="2"/>
  <c r="M120" i="2"/>
  <c r="C121" i="2"/>
  <c r="AA119" i="2"/>
  <c r="Y119" i="2"/>
  <c r="N120" i="2" l="1"/>
  <c r="X120" i="2" s="1"/>
  <c r="AI117" i="2" a="1"/>
  <c r="AI117" i="2" s="1"/>
  <c r="AH118" i="2"/>
  <c r="AK118" i="2" s="1"/>
  <c r="AD118" i="2"/>
  <c r="AE118" i="2" s="1"/>
  <c r="AC118" i="2"/>
  <c r="K118" i="2"/>
  <c r="AJ118" i="2" s="1" a="1"/>
  <c r="AJ118" i="2" s="1"/>
  <c r="AL118" i="2" s="1"/>
  <c r="AM118" i="2" s="1" a="1"/>
  <c r="AM118" i="2" s="1"/>
  <c r="AB119" i="2"/>
  <c r="C122" i="2"/>
  <c r="M121" i="2"/>
  <c r="AA120" i="2" l="1"/>
  <c r="Y120" i="2"/>
  <c r="N121" i="2"/>
  <c r="X121" i="2" s="1"/>
  <c r="AI118" i="2" a="1"/>
  <c r="AI118" i="2" s="1"/>
  <c r="AH119" i="2"/>
  <c r="AK119" i="2" s="1"/>
  <c r="AD119" i="2"/>
  <c r="AE119" i="2" s="1"/>
  <c r="AC119" i="2"/>
  <c r="K119" i="2"/>
  <c r="AI119" i="2" s="1" a="1"/>
  <c r="AI119" i="2" s="1"/>
  <c r="AB120" i="2"/>
  <c r="M122" i="2"/>
  <c r="C123" i="2"/>
  <c r="AA121" i="2" l="1"/>
  <c r="Y121" i="2"/>
  <c r="N122" i="2"/>
  <c r="X122" i="2" s="1"/>
  <c r="AJ119" i="2" a="1"/>
  <c r="AJ119" i="2" s="1"/>
  <c r="AL119" i="2" s="1"/>
  <c r="AM119" i="2" s="1" a="1"/>
  <c r="AM119" i="2" s="1"/>
  <c r="AH120" i="2"/>
  <c r="AK120" i="2" s="1"/>
  <c r="AD120" i="2"/>
  <c r="AE120" i="2" s="1"/>
  <c r="AC120" i="2"/>
  <c r="K120" i="2"/>
  <c r="AJ120" i="2" s="1" a="1"/>
  <c r="AJ120" i="2" s="1"/>
  <c r="AL120" i="2" s="1"/>
  <c r="AM120" i="2" s="1" a="1"/>
  <c r="AM120" i="2" s="1"/>
  <c r="AB121" i="2"/>
  <c r="M123" i="2"/>
  <c r="C124" i="2"/>
  <c r="AA122" i="2" l="1"/>
  <c r="Y122" i="2"/>
  <c r="N123" i="2"/>
  <c r="X123" i="2" s="1"/>
  <c r="AI120" i="2" a="1"/>
  <c r="AI120" i="2" s="1"/>
  <c r="AH121" i="2"/>
  <c r="AK121" i="2" s="1"/>
  <c r="AD121" i="2"/>
  <c r="AE121" i="2" s="1"/>
  <c r="AC121" i="2"/>
  <c r="K121" i="2"/>
  <c r="AJ121" i="2" s="1" a="1"/>
  <c r="AJ121" i="2" s="1"/>
  <c r="AL121" i="2" s="1"/>
  <c r="AM121" i="2" s="1" a="1"/>
  <c r="AM121" i="2" s="1"/>
  <c r="AB122" i="2"/>
  <c r="M124" i="2"/>
  <c r="C125" i="2"/>
  <c r="AA123" i="2" l="1"/>
  <c r="Y123" i="2"/>
  <c r="N124" i="2"/>
  <c r="X124" i="2" s="1"/>
  <c r="AI121" i="2" a="1"/>
  <c r="AI121" i="2" s="1"/>
  <c r="AH122" i="2"/>
  <c r="AK122" i="2" s="1"/>
  <c r="AD122" i="2"/>
  <c r="AE122" i="2" s="1"/>
  <c r="AC122" i="2"/>
  <c r="K122" i="2"/>
  <c r="AJ122" i="2" s="1" a="1"/>
  <c r="AJ122" i="2" s="1"/>
  <c r="AL122" i="2" s="1"/>
  <c r="AM122" i="2" s="1" a="1"/>
  <c r="AM122" i="2" s="1"/>
  <c r="AB123" i="2"/>
  <c r="M125" i="2"/>
  <c r="C126" i="2"/>
  <c r="AA124" i="2" l="1"/>
  <c r="Y124" i="2"/>
  <c r="N125" i="2"/>
  <c r="X125" i="2" s="1"/>
  <c r="AH123" i="2"/>
  <c r="AK123" i="2" s="1"/>
  <c r="AC123" i="2"/>
  <c r="AD123" i="2"/>
  <c r="AE123" i="2" s="1"/>
  <c r="AI122" i="2" a="1"/>
  <c r="AI122" i="2" s="1"/>
  <c r="K123" i="2"/>
  <c r="AJ123" i="2" s="1" a="1"/>
  <c r="AJ123" i="2" s="1"/>
  <c r="AL123" i="2" s="1"/>
  <c r="AM123" i="2" s="1" a="1"/>
  <c r="AM123" i="2" s="1"/>
  <c r="AB124" i="2"/>
  <c r="C127" i="2"/>
  <c r="M126" i="2"/>
  <c r="AA125" i="2" l="1"/>
  <c r="Y125" i="2"/>
  <c r="N126" i="2"/>
  <c r="X126" i="2" s="1"/>
  <c r="AH124" i="2"/>
  <c r="AK124" i="2" s="1"/>
  <c r="AC124" i="2"/>
  <c r="AD124" i="2"/>
  <c r="AE124" i="2" s="1"/>
  <c r="AI123" i="2" a="1"/>
  <c r="AI123" i="2" s="1"/>
  <c r="K124" i="2"/>
  <c r="AI124" i="2" s="1" a="1"/>
  <c r="AI124" i="2" s="1"/>
  <c r="AB125" i="2"/>
  <c r="M127" i="2"/>
  <c r="C128" i="2"/>
  <c r="AA126" i="2" l="1"/>
  <c r="Y126" i="2"/>
  <c r="N127" i="2"/>
  <c r="X127" i="2" s="1"/>
  <c r="AJ124" i="2" a="1"/>
  <c r="AJ124" i="2" s="1"/>
  <c r="AL124" i="2" s="1"/>
  <c r="AM124" i="2" s="1" a="1"/>
  <c r="AM124" i="2" s="1"/>
  <c r="AH125" i="2"/>
  <c r="AK125" i="2" s="1"/>
  <c r="AC125" i="2"/>
  <c r="AD125" i="2"/>
  <c r="AE125" i="2" s="1"/>
  <c r="K125" i="2"/>
  <c r="AI125" i="2" s="1" a="1"/>
  <c r="AI125" i="2" s="1"/>
  <c r="AB126" i="2"/>
  <c r="C129" i="2"/>
  <c r="M128" i="2"/>
  <c r="Y127" i="2" l="1"/>
  <c r="AA127" i="2"/>
  <c r="N128" i="2"/>
  <c r="X128" i="2" s="1"/>
  <c r="AJ125" i="2" a="1"/>
  <c r="AJ125" i="2" s="1"/>
  <c r="AL125" i="2" s="1"/>
  <c r="AM125" i="2" s="1" a="1"/>
  <c r="AM125" i="2" s="1"/>
  <c r="AH126" i="2"/>
  <c r="AK126" i="2" s="1"/>
  <c r="AC126" i="2"/>
  <c r="AD126" i="2"/>
  <c r="AE126" i="2" s="1"/>
  <c r="K126" i="2"/>
  <c r="AJ126" i="2" s="1" a="1"/>
  <c r="AJ126" i="2" s="1"/>
  <c r="AL126" i="2" s="1"/>
  <c r="AM126" i="2" s="1" a="1"/>
  <c r="AM126" i="2" s="1"/>
  <c r="AB127" i="2"/>
  <c r="M129" i="2"/>
  <c r="C130" i="2"/>
  <c r="Y128" i="2" l="1"/>
  <c r="AA128" i="2"/>
  <c r="N129" i="2"/>
  <c r="X129" i="2" s="1"/>
  <c r="AI126" i="2" a="1"/>
  <c r="AI126" i="2" s="1"/>
  <c r="AH127" i="2"/>
  <c r="AK127" i="2" s="1"/>
  <c r="AC127" i="2"/>
  <c r="AD127" i="2"/>
  <c r="AE127" i="2" s="1"/>
  <c r="K127" i="2"/>
  <c r="AJ127" i="2" s="1" a="1"/>
  <c r="AJ127" i="2" s="1"/>
  <c r="AL127" i="2" s="1"/>
  <c r="AM127" i="2" s="1" a="1"/>
  <c r="AM127" i="2" s="1"/>
  <c r="AB128" i="2"/>
  <c r="M130" i="2"/>
  <c r="C131" i="2"/>
  <c r="AA129" i="2" l="1"/>
  <c r="Y129" i="2"/>
  <c r="X130" i="2"/>
  <c r="N130" i="2"/>
  <c r="AI127" i="2" a="1"/>
  <c r="AI127" i="2" s="1"/>
  <c r="AH128" i="2"/>
  <c r="AK128" i="2" s="1"/>
  <c r="AC128" i="2"/>
  <c r="AD128" i="2"/>
  <c r="AE128" i="2" s="1"/>
  <c r="K128" i="2"/>
  <c r="AI128" i="2" s="1" a="1"/>
  <c r="AI128" i="2" s="1"/>
  <c r="AB129" i="2"/>
  <c r="C132" i="2"/>
  <c r="M131" i="2"/>
  <c r="AA130" i="2"/>
  <c r="Y130" i="2"/>
  <c r="N131" i="2" l="1"/>
  <c r="X131" i="2" s="1"/>
  <c r="AJ128" i="2" a="1"/>
  <c r="AJ128" i="2" s="1"/>
  <c r="AL128" i="2" s="1"/>
  <c r="AM128" i="2" s="1" a="1"/>
  <c r="AM128" i="2" s="1"/>
  <c r="AH129" i="2"/>
  <c r="AK129" i="2" s="1"/>
  <c r="AC129" i="2"/>
  <c r="AD129" i="2"/>
  <c r="AE129" i="2" s="1"/>
  <c r="K129" i="2"/>
  <c r="AJ129" i="2" s="1" a="1"/>
  <c r="AJ129" i="2" s="1"/>
  <c r="AL129" i="2" s="1"/>
  <c r="AM129" i="2" s="1" a="1"/>
  <c r="AM129" i="2" s="1"/>
  <c r="AB130" i="2"/>
  <c r="M132" i="2"/>
  <c r="C133" i="2"/>
  <c r="AA131" i="2" l="1"/>
  <c r="Y131" i="2"/>
  <c r="X132" i="2"/>
  <c r="N132" i="2"/>
  <c r="AI129" i="2" a="1"/>
  <c r="AI129" i="2" s="1"/>
  <c r="AH130" i="2"/>
  <c r="AK130" i="2" s="1"/>
  <c r="AC130" i="2"/>
  <c r="AD130" i="2"/>
  <c r="AE130" i="2" s="1"/>
  <c r="K130" i="2"/>
  <c r="AJ130" i="2" s="1" a="1"/>
  <c r="AJ130" i="2" s="1"/>
  <c r="AL130" i="2" s="1"/>
  <c r="AM130" i="2" s="1" a="1"/>
  <c r="AM130" i="2" s="1"/>
  <c r="AB131" i="2"/>
  <c r="AA132" i="2"/>
  <c r="Y132" i="2"/>
  <c r="C134" i="2"/>
  <c r="M133" i="2"/>
  <c r="N133" i="2" l="1"/>
  <c r="X133" i="2" s="1"/>
  <c r="AH131" i="2"/>
  <c r="AK131" i="2" s="1"/>
  <c r="AC131" i="2"/>
  <c r="AD131" i="2"/>
  <c r="AE131" i="2" s="1"/>
  <c r="AI130" i="2" a="1"/>
  <c r="AI130" i="2" s="1"/>
  <c r="K131" i="2"/>
  <c r="AI131" i="2" s="1" a="1"/>
  <c r="AI131" i="2" s="1"/>
  <c r="AB132" i="2"/>
  <c r="C135" i="2"/>
  <c r="M134" i="2"/>
  <c r="Y133" i="2" l="1"/>
  <c r="AA133" i="2"/>
  <c r="N134" i="2"/>
  <c r="X134" i="2" s="1"/>
  <c r="AH132" i="2"/>
  <c r="AK132" i="2" s="1"/>
  <c r="AD132" i="2"/>
  <c r="AE132" i="2" s="1"/>
  <c r="AC132" i="2"/>
  <c r="AJ131" i="2" a="1"/>
  <c r="AJ131" i="2" s="1"/>
  <c r="AL131" i="2" s="1"/>
  <c r="AM131" i="2" s="1" a="1"/>
  <c r="AM131" i="2" s="1"/>
  <c r="K132" i="2"/>
  <c r="AJ132" i="2" s="1" a="1"/>
  <c r="AJ132" i="2" s="1"/>
  <c r="AL132" i="2" s="1"/>
  <c r="AM132" i="2" s="1" a="1"/>
  <c r="AM132" i="2" s="1"/>
  <c r="AB133" i="2"/>
  <c r="M135" i="2"/>
  <c r="C136" i="2"/>
  <c r="AA134" i="2" l="1"/>
  <c r="Y134" i="2"/>
  <c r="X135" i="2"/>
  <c r="N135" i="2"/>
  <c r="AI132" i="2" a="1"/>
  <c r="AI132" i="2" s="1"/>
  <c r="AH133" i="2"/>
  <c r="AK133" i="2" s="1"/>
  <c r="AD133" i="2"/>
  <c r="AE133" i="2" s="1"/>
  <c r="AC133" i="2"/>
  <c r="K133" i="2"/>
  <c r="AJ133" i="2" s="1" a="1"/>
  <c r="AJ133" i="2" s="1"/>
  <c r="AL133" i="2" s="1"/>
  <c r="AM133" i="2" s="1" a="1"/>
  <c r="AM133" i="2" s="1"/>
  <c r="AB134" i="2"/>
  <c r="AA135" i="2"/>
  <c r="Y135" i="2"/>
  <c r="M136" i="2"/>
  <c r="C137" i="2"/>
  <c r="N136" i="2" l="1"/>
  <c r="X136" i="2" s="1"/>
  <c r="AH134" i="2"/>
  <c r="AK134" i="2" s="1"/>
  <c r="AD134" i="2"/>
  <c r="AE134" i="2" s="1"/>
  <c r="AC134" i="2"/>
  <c r="AI133" i="2" a="1"/>
  <c r="AI133" i="2" s="1"/>
  <c r="K134" i="2"/>
  <c r="AJ134" i="2" s="1" a="1"/>
  <c r="AJ134" i="2" s="1"/>
  <c r="AL134" i="2" s="1"/>
  <c r="AM134" i="2" s="1" a="1"/>
  <c r="AM134" i="2" s="1"/>
  <c r="AB135" i="2"/>
  <c r="M137" i="2"/>
  <c r="C138" i="2"/>
  <c r="AA136" i="2" l="1"/>
  <c r="Y136" i="2"/>
  <c r="X137" i="2"/>
  <c r="N137" i="2"/>
  <c r="AI134" i="2" a="1"/>
  <c r="AI134" i="2" s="1"/>
  <c r="AH135" i="2"/>
  <c r="AK135" i="2" s="1"/>
  <c r="AD135" i="2"/>
  <c r="AE135" i="2" s="1"/>
  <c r="AC135" i="2"/>
  <c r="K135" i="2"/>
  <c r="AJ135" i="2" s="1" a="1"/>
  <c r="AJ135" i="2" s="1"/>
  <c r="AL135" i="2" s="1"/>
  <c r="AM135" i="2" s="1" a="1"/>
  <c r="AM135" i="2" s="1"/>
  <c r="AB136" i="2"/>
  <c r="M138" i="2"/>
  <c r="C139" i="2"/>
  <c r="AA137" i="2"/>
  <c r="Y137" i="2"/>
  <c r="N138" i="2" l="1"/>
  <c r="X138" i="2" s="1"/>
  <c r="AI135" i="2" a="1"/>
  <c r="AI135" i="2" s="1"/>
  <c r="AH136" i="2"/>
  <c r="AK136" i="2" s="1"/>
  <c r="AD136" i="2"/>
  <c r="AE136" i="2" s="1"/>
  <c r="AC136" i="2"/>
  <c r="K136" i="2"/>
  <c r="AJ136" i="2" s="1" a="1"/>
  <c r="AJ136" i="2" s="1"/>
  <c r="AL136" i="2" s="1"/>
  <c r="AM136" i="2" s="1" a="1"/>
  <c r="AM136" i="2" s="1"/>
  <c r="AB137" i="2"/>
  <c r="M139" i="2"/>
  <c r="C140" i="2"/>
  <c r="Y138" i="2" l="1"/>
  <c r="AA138" i="2"/>
  <c r="N139" i="2"/>
  <c r="X139" i="2" s="1"/>
  <c r="AI136" i="2" a="1"/>
  <c r="AI136" i="2" s="1"/>
  <c r="AH137" i="2"/>
  <c r="AK137" i="2" s="1"/>
  <c r="AD137" i="2"/>
  <c r="AE137" i="2" s="1"/>
  <c r="AC137" i="2"/>
  <c r="K137" i="2"/>
  <c r="AJ137" i="2" s="1" a="1"/>
  <c r="AJ137" i="2" s="1"/>
  <c r="AL137" i="2" s="1"/>
  <c r="AM137" i="2" s="1" a="1"/>
  <c r="AM137" i="2" s="1"/>
  <c r="AB138" i="2"/>
  <c r="M140" i="2"/>
  <c r="C141" i="2"/>
  <c r="Y139" i="2" l="1"/>
  <c r="AA139" i="2"/>
  <c r="N140" i="2"/>
  <c r="X140" i="2" s="1"/>
  <c r="AI137" i="2" a="1"/>
  <c r="AI137" i="2" s="1"/>
  <c r="AH138" i="2"/>
  <c r="AK138" i="2" s="1"/>
  <c r="AD138" i="2"/>
  <c r="AE138" i="2" s="1"/>
  <c r="AC138" i="2"/>
  <c r="K138" i="2"/>
  <c r="AJ138" i="2" s="1" a="1"/>
  <c r="AJ138" i="2" s="1"/>
  <c r="AL138" i="2" s="1"/>
  <c r="AM138" i="2" s="1" a="1"/>
  <c r="AM138" i="2" s="1"/>
  <c r="AB139" i="2"/>
  <c r="M141" i="2"/>
  <c r="C142" i="2"/>
  <c r="AA140" i="2" l="1"/>
  <c r="Y140" i="2"/>
  <c r="N141" i="2"/>
  <c r="X141" i="2" s="1"/>
  <c r="AH139" i="2"/>
  <c r="AK139" i="2" s="1"/>
  <c r="AC139" i="2"/>
  <c r="AD139" i="2"/>
  <c r="AE139" i="2" s="1"/>
  <c r="AI138" i="2" a="1"/>
  <c r="AI138" i="2" s="1"/>
  <c r="K139" i="2"/>
  <c r="AJ139" i="2" s="1" a="1"/>
  <c r="AJ139" i="2" s="1"/>
  <c r="AL139" i="2" s="1"/>
  <c r="AM139" i="2" s="1" a="1"/>
  <c r="AM139" i="2" s="1"/>
  <c r="AB140" i="2"/>
  <c r="C143" i="2"/>
  <c r="M142" i="2"/>
  <c r="AA141" i="2" l="1"/>
  <c r="Y141" i="2"/>
  <c r="N142" i="2"/>
  <c r="X142" i="2" s="1"/>
  <c r="AI139" i="2" a="1"/>
  <c r="AI139" i="2" s="1"/>
  <c r="AH140" i="2"/>
  <c r="AK140" i="2" s="1"/>
  <c r="AC140" i="2"/>
  <c r="AD140" i="2"/>
  <c r="AE140" i="2" s="1"/>
  <c r="K140" i="2"/>
  <c r="AJ140" i="2" s="1" a="1"/>
  <c r="AJ140" i="2" s="1"/>
  <c r="AL140" i="2" s="1"/>
  <c r="AM140" i="2" s="1" a="1"/>
  <c r="AM140" i="2" s="1"/>
  <c r="AB141" i="2"/>
  <c r="M143" i="2"/>
  <c r="C144" i="2"/>
  <c r="Y142" i="2" l="1"/>
  <c r="AA142" i="2"/>
  <c r="N143" i="2"/>
  <c r="X143" i="2" s="1"/>
  <c r="AI140" i="2" a="1"/>
  <c r="AI140" i="2" s="1"/>
  <c r="AH141" i="2"/>
  <c r="AK141" i="2" s="1"/>
  <c r="AC141" i="2"/>
  <c r="AD141" i="2"/>
  <c r="AE141" i="2" s="1"/>
  <c r="K141" i="2"/>
  <c r="AJ141" i="2" s="1" a="1"/>
  <c r="AJ141" i="2" s="1"/>
  <c r="AL141" i="2" s="1"/>
  <c r="AM141" i="2" s="1" a="1"/>
  <c r="AM141" i="2" s="1"/>
  <c r="AB142" i="2"/>
  <c r="M144" i="2"/>
  <c r="C145" i="2"/>
  <c r="AA143" i="2" l="1"/>
  <c r="Y143" i="2"/>
  <c r="X144" i="2"/>
  <c r="N144" i="2"/>
  <c r="AI141" i="2" a="1"/>
  <c r="AI141" i="2" s="1"/>
  <c r="AH142" i="2"/>
  <c r="AK142" i="2" s="1"/>
  <c r="AC142" i="2"/>
  <c r="AD142" i="2"/>
  <c r="AE142" i="2" s="1"/>
  <c r="K142" i="2"/>
  <c r="AJ142" i="2" s="1" a="1"/>
  <c r="AJ142" i="2" s="1"/>
  <c r="AL142" i="2" s="1"/>
  <c r="AM142" i="2" s="1" a="1"/>
  <c r="AM142" i="2" s="1"/>
  <c r="AB143" i="2"/>
  <c r="M145" i="2"/>
  <c r="C146" i="2"/>
  <c r="AA144" i="2"/>
  <c r="Y144" i="2"/>
  <c r="N145" i="2" l="1"/>
  <c r="X145" i="2" s="1"/>
  <c r="AI142" i="2" a="1"/>
  <c r="AI142" i="2" s="1"/>
  <c r="AH143" i="2"/>
  <c r="AK143" i="2" s="1"/>
  <c r="AC143" i="2"/>
  <c r="AD143" i="2"/>
  <c r="AE143" i="2" s="1"/>
  <c r="K143" i="2"/>
  <c r="AJ143" i="2" s="1" a="1"/>
  <c r="AJ143" i="2" s="1"/>
  <c r="AL143" i="2" s="1"/>
  <c r="AM143" i="2" s="1" a="1"/>
  <c r="AM143" i="2" s="1"/>
  <c r="AB144" i="2"/>
  <c r="M146" i="2"/>
  <c r="C147" i="2"/>
  <c r="AA145" i="2" l="1"/>
  <c r="Y145" i="2"/>
  <c r="N146" i="2"/>
  <c r="X146" i="2" s="1"/>
  <c r="AI143" i="2" a="1"/>
  <c r="AI143" i="2" s="1"/>
  <c r="AH144" i="2"/>
  <c r="AK144" i="2" s="1"/>
  <c r="AC144" i="2"/>
  <c r="AD144" i="2"/>
  <c r="AE144" i="2" s="1"/>
  <c r="K144" i="2"/>
  <c r="AJ144" i="2" s="1" a="1"/>
  <c r="AJ144" i="2" s="1"/>
  <c r="AL144" i="2" s="1"/>
  <c r="AM144" i="2" s="1" a="1"/>
  <c r="AM144" i="2" s="1"/>
  <c r="AB145" i="2"/>
  <c r="M147" i="2"/>
  <c r="C148" i="2"/>
  <c r="Y146" i="2" l="1"/>
  <c r="AA146" i="2"/>
  <c r="N147" i="2"/>
  <c r="X147" i="2" s="1"/>
  <c r="AH145" i="2"/>
  <c r="AK145" i="2" s="1"/>
  <c r="AC145" i="2"/>
  <c r="AD145" i="2"/>
  <c r="AE145" i="2" s="1"/>
  <c r="AI144" i="2" a="1"/>
  <c r="AI144" i="2" s="1"/>
  <c r="K145" i="2"/>
  <c r="AJ145" i="2" s="1" a="1"/>
  <c r="AJ145" i="2" s="1"/>
  <c r="AL145" i="2" s="1"/>
  <c r="AM145" i="2" s="1" a="1"/>
  <c r="AM145" i="2" s="1"/>
  <c r="AB146" i="2"/>
  <c r="C149" i="2"/>
  <c r="M148" i="2"/>
  <c r="AA147" i="2" l="1"/>
  <c r="Y147" i="2"/>
  <c r="N148" i="2"/>
  <c r="X148" i="2" s="1"/>
  <c r="AI145" i="2" a="1"/>
  <c r="AI145" i="2" s="1"/>
  <c r="AH146" i="2"/>
  <c r="AK146" i="2" s="1"/>
  <c r="AC146" i="2"/>
  <c r="AD146" i="2"/>
  <c r="AE146" i="2" s="1"/>
  <c r="K146" i="2"/>
  <c r="AJ146" i="2" s="1" a="1"/>
  <c r="AJ146" i="2" s="1"/>
  <c r="AL146" i="2" s="1"/>
  <c r="AM146" i="2" s="1" a="1"/>
  <c r="AM146" i="2" s="1"/>
  <c r="AB147" i="2"/>
  <c r="M149" i="2"/>
  <c r="C150" i="2"/>
  <c r="AA148" i="2" l="1"/>
  <c r="Y148" i="2"/>
  <c r="X149" i="2"/>
  <c r="N149" i="2"/>
  <c r="AI146" i="2" a="1"/>
  <c r="AI146" i="2" s="1"/>
  <c r="AH147" i="2"/>
  <c r="AK147" i="2" s="1"/>
  <c r="AC147" i="2"/>
  <c r="AD147" i="2"/>
  <c r="AE147" i="2" s="1"/>
  <c r="K147" i="2"/>
  <c r="AJ147" i="2" s="1" a="1"/>
  <c r="AJ147" i="2" s="1"/>
  <c r="AL147" i="2" s="1"/>
  <c r="AM147" i="2" s="1" a="1"/>
  <c r="AM147" i="2" s="1"/>
  <c r="AB148" i="2"/>
  <c r="M150" i="2"/>
  <c r="C151" i="2"/>
  <c r="AA149" i="2"/>
  <c r="Y149" i="2"/>
  <c r="N150" i="2" l="1"/>
  <c r="X150" i="2" s="1"/>
  <c r="AI147" i="2" a="1"/>
  <c r="AI147" i="2" s="1"/>
  <c r="AH148" i="2"/>
  <c r="AK148" i="2" s="1"/>
  <c r="AD148" i="2"/>
  <c r="AE148" i="2" s="1"/>
  <c r="AC148" i="2"/>
  <c r="K148" i="2"/>
  <c r="AJ148" i="2" s="1" a="1"/>
  <c r="AJ148" i="2" s="1"/>
  <c r="AL148" i="2" s="1"/>
  <c r="AM148" i="2" s="1" a="1"/>
  <c r="AM148" i="2" s="1"/>
  <c r="AB149" i="2"/>
  <c r="C152" i="2"/>
  <c r="M151" i="2"/>
  <c r="AA150" i="2" l="1"/>
  <c r="Y150" i="2"/>
  <c r="X151" i="2"/>
  <c r="N151" i="2"/>
  <c r="AI148" i="2" a="1"/>
  <c r="AI148" i="2" s="1"/>
  <c r="AH149" i="2"/>
  <c r="AK149" i="2" s="1"/>
  <c r="AD149" i="2"/>
  <c r="AE149" i="2" s="1"/>
  <c r="AC149" i="2"/>
  <c r="K149" i="2"/>
  <c r="AJ149" i="2" s="1" a="1"/>
  <c r="AJ149" i="2" s="1"/>
  <c r="AL149" i="2" s="1"/>
  <c r="AM149" i="2" s="1" a="1"/>
  <c r="AM149" i="2" s="1"/>
  <c r="AB150" i="2"/>
  <c r="AA151" i="2"/>
  <c r="Y151" i="2"/>
  <c r="M152" i="2"/>
  <c r="C153" i="2"/>
  <c r="N152" i="2" l="1"/>
  <c r="X152" i="2" s="1"/>
  <c r="AI149" i="2" a="1"/>
  <c r="AI149" i="2" s="1"/>
  <c r="AH150" i="2"/>
  <c r="AK150" i="2" s="1"/>
  <c r="AD150" i="2"/>
  <c r="AE150" i="2" s="1"/>
  <c r="AC150" i="2"/>
  <c r="K150" i="2"/>
  <c r="AJ150" i="2" s="1" a="1"/>
  <c r="AJ150" i="2" s="1"/>
  <c r="AL150" i="2" s="1"/>
  <c r="AM150" i="2" s="1" a="1"/>
  <c r="AM150" i="2" s="1"/>
  <c r="AB151" i="2"/>
  <c r="M153" i="2"/>
  <c r="C154" i="2"/>
  <c r="AA152" i="2" l="1"/>
  <c r="Y152" i="2"/>
  <c r="N153" i="2"/>
  <c r="X153" i="2" s="1"/>
  <c r="AI150" i="2" a="1"/>
  <c r="AI150" i="2" s="1"/>
  <c r="AH151" i="2"/>
  <c r="AK151" i="2" s="1"/>
  <c r="AD151" i="2"/>
  <c r="AE151" i="2" s="1"/>
  <c r="AC151" i="2"/>
  <c r="K151" i="2"/>
  <c r="AJ151" i="2" s="1" a="1"/>
  <c r="AJ151" i="2" s="1"/>
  <c r="AL151" i="2" s="1"/>
  <c r="AM151" i="2" s="1" a="1"/>
  <c r="AM151" i="2" s="1"/>
  <c r="AB152" i="2"/>
  <c r="C155" i="2"/>
  <c r="M155" i="2" s="1"/>
  <c r="M154" i="2"/>
  <c r="AA153" i="2" l="1"/>
  <c r="Y153" i="2"/>
  <c r="N154" i="2"/>
  <c r="X154" i="2" s="1"/>
  <c r="X155" i="2"/>
  <c r="N155" i="2"/>
  <c r="AI151" i="2" a="1"/>
  <c r="AI151" i="2" s="1"/>
  <c r="AH152" i="2"/>
  <c r="AK152" i="2" s="1"/>
  <c r="AD152" i="2"/>
  <c r="AE152" i="2" s="1"/>
  <c r="AC152" i="2"/>
  <c r="K152" i="2"/>
  <c r="AI152" i="2" s="1" a="1"/>
  <c r="AI152" i="2" s="1"/>
  <c r="AB153" i="2"/>
  <c r="AA155" i="2"/>
  <c r="K3" i="2"/>
  <c r="AJ3" i="2" s="1" a="1"/>
  <c r="AJ3" i="2" s="1"/>
  <c r="AL3" i="2" s="1"/>
  <c r="AM3" i="2" s="1" a="1"/>
  <c r="AM3" i="2" s="1"/>
  <c r="Y155" i="2" l="1"/>
  <c r="Y154" i="2"/>
  <c r="AA154" i="2"/>
  <c r="AJ152" i="2" a="1"/>
  <c r="AJ152" i="2" s="1"/>
  <c r="AL152" i="2" s="1"/>
  <c r="AM152" i="2" s="1" a="1"/>
  <c r="AM152" i="2" s="1"/>
  <c r="AH153" i="2"/>
  <c r="AK153" i="2" s="1"/>
  <c r="AD153" i="2"/>
  <c r="AE153" i="2" s="1"/>
  <c r="AC153" i="2"/>
  <c r="K153" i="2"/>
  <c r="AJ153" i="2" s="1" a="1"/>
  <c r="AJ153" i="2" s="1"/>
  <c r="AL153" i="2" s="1"/>
  <c r="AM153" i="2" s="1" a="1"/>
  <c r="AM153" i="2" s="1"/>
  <c r="AB155" i="2"/>
  <c r="K155" i="2" s="1"/>
  <c r="AJ155" i="2" s="1" a="1"/>
  <c r="AJ155" i="2" s="1"/>
  <c r="AL155" i="2" s="1"/>
  <c r="AB154" i="2"/>
  <c r="AI3" i="2" a="1"/>
  <c r="AI3" i="2" s="1"/>
  <c r="AQ3" i="2" l="1"/>
  <c r="AS3" i="2" s="1"/>
  <c r="AI155" i="2" a="1"/>
  <c r="AI155" i="2" s="1"/>
  <c r="AI153" i="2" a="1"/>
  <c r="AI153" i="2" s="1"/>
  <c r="AH154" i="2"/>
  <c r="AK154" i="2" s="1"/>
  <c r="AD154" i="2"/>
  <c r="AE154" i="2" s="1"/>
  <c r="AC154" i="2"/>
  <c r="AH155" i="2"/>
  <c r="AK155" i="2" s="1"/>
  <c r="AC155" i="2"/>
  <c r="AR3" i="2" s="1"/>
  <c r="AD155" i="2"/>
  <c r="AE155" i="2" s="1"/>
  <c r="K154" i="2"/>
  <c r="AJ154" i="2" s="1" a="1"/>
  <c r="AJ154" i="2" s="1"/>
  <c r="AL154" i="2" s="1"/>
  <c r="AM154" i="2" s="1" a="1"/>
  <c r="AM154" i="2" s="1"/>
  <c r="AM155" i="2" l="1" a="1"/>
  <c r="AM155" i="2" s="1"/>
  <c r="AI154" i="2" a="1"/>
  <c r="AI154" i="2" s="1"/>
  <c r="AM157" i="2" l="1"/>
  <c r="AR14" i="2" s="1"/>
  <c r="AN3" i="2" l="1"/>
  <c r="AO3" i="2" s="1"/>
  <c r="AN35" i="2"/>
  <c r="AO35" i="2" s="1"/>
  <c r="AN47" i="2"/>
  <c r="AO47" i="2" s="1"/>
  <c r="AN41" i="2"/>
  <c r="AO41" i="2" s="1"/>
  <c r="AN59" i="2"/>
  <c r="AO59" i="2" s="1"/>
  <c r="AN29" i="2"/>
  <c r="AO29" i="2" s="1"/>
  <c r="AN63" i="2"/>
  <c r="AO63" i="2" s="1"/>
  <c r="AN121" i="2"/>
  <c r="AO121" i="2" s="1"/>
  <c r="AN79" i="2"/>
  <c r="AO79" i="2" s="1"/>
  <c r="AN127" i="2"/>
  <c r="AO127" i="2" s="1"/>
  <c r="AN120" i="2"/>
  <c r="AO120" i="2" s="1"/>
  <c r="AN138" i="2"/>
  <c r="AO138" i="2" s="1"/>
  <c r="AN101" i="2"/>
  <c r="AO101" i="2" s="1"/>
  <c r="AN70" i="2"/>
  <c r="AO70" i="2" s="1"/>
  <c r="AN44" i="2"/>
  <c r="AO44" i="2" s="1"/>
  <c r="AN15" i="2"/>
  <c r="AO15" i="2" s="1"/>
  <c r="AN78" i="2"/>
  <c r="AO78" i="2" s="1"/>
  <c r="AN65" i="2"/>
  <c r="AO65" i="2" s="1"/>
  <c r="AN141" i="2"/>
  <c r="AO141" i="2" s="1"/>
  <c r="AN36" i="2"/>
  <c r="AO36" i="2" s="1"/>
  <c r="AN91" i="2"/>
  <c r="AO91" i="2" s="1"/>
  <c r="AN19" i="2"/>
  <c r="AO19" i="2" s="1"/>
  <c r="AN100" i="2"/>
  <c r="AO100" i="2" s="1"/>
  <c r="AN119" i="2"/>
  <c r="AO119" i="2" s="1"/>
  <c r="AN11" i="2"/>
  <c r="AO11" i="2" s="1"/>
  <c r="AN23" i="2"/>
  <c r="AO23" i="2" s="1"/>
  <c r="AN28" i="2"/>
  <c r="AO28" i="2" s="1"/>
  <c r="AN12" i="2"/>
  <c r="AO12" i="2" s="1"/>
  <c r="AN136" i="2"/>
  <c r="AN122" i="2"/>
  <c r="AO122" i="2" s="1"/>
  <c r="AN64" i="2"/>
  <c r="AO64" i="2" s="1"/>
  <c r="AN13" i="2"/>
  <c r="AO13" i="2" s="1"/>
  <c r="AN82" i="2"/>
  <c r="AO82" i="2" s="1"/>
  <c r="AN113" i="2"/>
  <c r="AO113" i="2" s="1"/>
  <c r="AN109" i="2"/>
  <c r="AO109" i="2" s="1"/>
  <c r="AN132" i="2"/>
  <c r="AO132" i="2" s="1"/>
  <c r="AN85" i="2"/>
  <c r="AO85" i="2" s="1"/>
  <c r="AN50" i="2"/>
  <c r="AO50" i="2" s="1"/>
  <c r="AN73" i="2"/>
  <c r="AO73" i="2" s="1"/>
  <c r="AN116" i="2"/>
  <c r="AO116" i="2" s="1"/>
  <c r="AN135" i="2"/>
  <c r="AO135" i="2" s="1"/>
  <c r="AN67" i="2"/>
  <c r="AO67" i="2" s="1"/>
  <c r="AN72" i="2"/>
  <c r="AO72" i="2" s="1"/>
  <c r="AN62" i="2"/>
  <c r="AO62" i="2" s="1"/>
  <c r="AN27" i="2"/>
  <c r="AO27" i="2" s="1"/>
  <c r="AN98" i="2"/>
  <c r="AO98" i="2" s="1"/>
  <c r="AN103" i="2"/>
  <c r="AO103" i="2" s="1"/>
  <c r="AN105" i="2"/>
  <c r="AO105" i="2" s="1"/>
  <c r="AN5" i="2"/>
  <c r="AO5" i="2" s="1"/>
  <c r="AN32" i="2"/>
  <c r="AO32" i="2" s="1"/>
  <c r="AN88" i="2"/>
  <c r="AO88" i="2" s="1"/>
  <c r="AN55" i="2"/>
  <c r="AO55" i="2" s="1"/>
  <c r="AN151" i="2"/>
  <c r="AO151" i="2" s="1"/>
  <c r="AN33" i="2"/>
  <c r="AO33" i="2" s="1"/>
  <c r="AN93" i="2"/>
  <c r="AO93" i="2" s="1"/>
  <c r="AN53" i="2"/>
  <c r="AO53" i="2" s="1"/>
  <c r="AN39" i="2"/>
  <c r="AO39" i="2" s="1"/>
  <c r="AN84" i="2"/>
  <c r="AO84" i="2" s="1"/>
  <c r="AN129" i="2"/>
  <c r="AO129" i="2" s="1"/>
  <c r="AN134" i="2"/>
  <c r="AO134" i="2" s="1"/>
  <c r="AN46" i="2"/>
  <c r="AO46" i="2" s="1"/>
  <c r="AN104" i="2"/>
  <c r="AO104" i="2" s="1"/>
  <c r="AN142" i="2"/>
  <c r="AO142" i="2" s="1"/>
  <c r="AN111" i="2"/>
  <c r="AO111" i="2" s="1"/>
  <c r="AN146" i="2"/>
  <c r="AO146" i="2" s="1"/>
  <c r="AN153" i="2"/>
  <c r="AO153" i="2" s="1"/>
  <c r="AN56" i="2"/>
  <c r="AO56" i="2" s="1"/>
  <c r="AN112" i="2"/>
  <c r="AO112" i="2" s="1"/>
  <c r="AN131" i="2"/>
  <c r="AO131" i="2" s="1"/>
  <c r="AN68" i="2"/>
  <c r="AO68" i="2" s="1"/>
  <c r="AN140" i="2"/>
  <c r="AO140" i="2" s="1"/>
  <c r="AN69" i="2"/>
  <c r="AO69" i="2" s="1"/>
  <c r="AN80" i="2"/>
  <c r="AO80" i="2" s="1"/>
  <c r="AN20" i="2"/>
  <c r="AO20" i="2" s="1"/>
  <c r="AN30" i="2"/>
  <c r="AO30" i="2" s="1"/>
  <c r="AN81" i="2"/>
  <c r="AO81" i="2" s="1"/>
  <c r="AN25" i="2"/>
  <c r="AO25" i="2" s="1"/>
  <c r="AN34" i="2"/>
  <c r="AO34" i="2" s="1"/>
  <c r="AN71" i="2"/>
  <c r="AO71" i="2" s="1"/>
  <c r="AN143" i="2"/>
  <c r="AO143" i="2" s="1"/>
  <c r="AN130" i="2"/>
  <c r="AO130" i="2" s="1"/>
  <c r="AN4" i="2"/>
  <c r="AO4" i="2" s="1"/>
  <c r="AN108" i="2"/>
  <c r="AO108" i="2" s="1"/>
  <c r="AN40" i="2"/>
  <c r="AO40" i="2" s="1"/>
  <c r="AN66" i="2"/>
  <c r="AO66" i="2" s="1"/>
  <c r="AN76" i="2"/>
  <c r="AO76" i="2" s="1"/>
  <c r="AN7" i="2"/>
  <c r="AO7" i="2" s="1"/>
  <c r="AN26" i="2"/>
  <c r="AO26" i="2" s="1"/>
  <c r="AN38" i="2"/>
  <c r="AO38" i="2" s="1"/>
  <c r="AN45" i="2"/>
  <c r="AO45" i="2" s="1"/>
  <c r="AN14" i="2"/>
  <c r="AO14" i="2" s="1"/>
  <c r="AN114" i="2"/>
  <c r="AO114" i="2" s="1"/>
  <c r="AN99" i="2"/>
  <c r="AO99" i="2" s="1"/>
  <c r="AN6" i="2"/>
  <c r="AO6" i="2" s="1"/>
  <c r="AN107" i="2"/>
  <c r="AO107" i="2" s="1"/>
  <c r="AN97" i="2"/>
  <c r="AO97" i="2" s="1"/>
  <c r="AN128" i="2"/>
  <c r="AO128" i="2" s="1"/>
  <c r="AN74" i="2"/>
  <c r="AO74" i="2" s="1"/>
  <c r="AN10" i="2"/>
  <c r="AO10" i="2" s="1"/>
  <c r="AN92" i="2"/>
  <c r="AO92" i="2" s="1"/>
  <c r="AN37" i="2"/>
  <c r="AO37" i="2" s="1"/>
  <c r="AN148" i="2"/>
  <c r="AO148" i="2" s="1"/>
  <c r="AN58" i="2"/>
  <c r="AO58" i="2" s="1"/>
  <c r="AN137" i="2"/>
  <c r="AO137" i="2" s="1"/>
  <c r="AN94" i="2"/>
  <c r="AO94" i="2" s="1"/>
  <c r="AN75" i="2"/>
  <c r="AO75" i="2" s="1"/>
  <c r="AN52" i="2"/>
  <c r="AO52" i="2" s="1"/>
  <c r="AN144" i="2"/>
  <c r="AO144" i="2" s="1"/>
  <c r="AN8" i="2"/>
  <c r="AO8" i="2" s="1"/>
  <c r="AN83" i="2"/>
  <c r="AO83" i="2" s="1"/>
  <c r="AN16" i="2"/>
  <c r="AO16" i="2" s="1"/>
  <c r="AN139" i="2"/>
  <c r="AO139" i="2" s="1"/>
  <c r="AN123" i="2"/>
  <c r="AO123" i="2" s="1"/>
  <c r="AN57" i="2"/>
  <c r="AO57" i="2" s="1"/>
  <c r="AN133" i="2"/>
  <c r="AO133" i="2" s="1"/>
  <c r="AN126" i="2"/>
  <c r="AO126" i="2" s="1"/>
  <c r="AN145" i="2"/>
  <c r="AO145" i="2" s="1"/>
  <c r="AN42" i="2"/>
  <c r="AO42" i="2" s="1"/>
  <c r="AN125" i="2"/>
  <c r="AO125" i="2" s="1"/>
  <c r="AN21" i="2"/>
  <c r="AO21" i="2" s="1"/>
  <c r="AN89" i="2"/>
  <c r="AO89" i="2" s="1"/>
  <c r="AN51" i="2"/>
  <c r="AO51" i="2" s="1"/>
  <c r="AN118" i="2"/>
  <c r="AO118" i="2" s="1"/>
  <c r="AN24" i="2"/>
  <c r="AO24" i="2" s="1"/>
  <c r="AN17" i="2"/>
  <c r="AO17" i="2" s="1"/>
  <c r="AN31" i="2"/>
  <c r="AO31" i="2" s="1"/>
  <c r="AN96" i="2"/>
  <c r="AO96" i="2" s="1"/>
  <c r="AN150" i="2"/>
  <c r="AO150" i="2" s="1"/>
  <c r="AN149" i="2"/>
  <c r="AO149" i="2" s="1"/>
  <c r="AN95" i="2"/>
  <c r="AO95" i="2" s="1"/>
  <c r="AN102" i="2"/>
  <c r="AO102" i="2" s="1"/>
  <c r="AN60" i="2"/>
  <c r="AO60" i="2" s="1"/>
  <c r="AN49" i="2"/>
  <c r="AO49" i="2" s="1"/>
  <c r="AN54" i="2"/>
  <c r="AO54" i="2" s="1"/>
  <c r="AN152" i="2"/>
  <c r="AO152" i="2" s="1"/>
  <c r="AN115" i="2"/>
  <c r="AO115" i="2" s="1"/>
  <c r="AN61" i="2"/>
  <c r="AO61" i="2" s="1"/>
  <c r="AN90" i="2"/>
  <c r="AO90" i="2" s="1"/>
  <c r="AN86" i="2"/>
  <c r="AO86" i="2" s="1"/>
  <c r="AN48" i="2"/>
  <c r="AO48" i="2" s="1"/>
  <c r="AN18" i="2"/>
  <c r="AO18" i="2" s="1"/>
  <c r="AN110" i="2"/>
  <c r="AO110" i="2" s="1"/>
  <c r="AN106" i="2"/>
  <c r="AO106" i="2" s="1"/>
  <c r="AN87" i="2"/>
  <c r="AO87" i="2" s="1"/>
  <c r="AN147" i="2"/>
  <c r="AO147" i="2" s="1"/>
  <c r="AN117" i="2"/>
  <c r="AO117" i="2" s="1"/>
  <c r="AN77" i="2"/>
  <c r="AO77" i="2" s="1"/>
  <c r="AN22" i="2"/>
  <c r="AO22" i="2" s="1"/>
  <c r="AN43" i="2"/>
  <c r="AO43" i="2" s="1"/>
  <c r="AN124" i="2"/>
  <c r="AO124" i="2" s="1"/>
  <c r="AN9" i="2"/>
  <c r="AO9" i="2" s="1"/>
  <c r="AN154" i="2"/>
  <c r="AO154" i="2" s="1"/>
  <c r="AN155" i="2"/>
  <c r="AO155" i="2" s="1"/>
  <c r="AO136" i="2"/>
  <c r="AP144" i="2" l="1"/>
  <c r="AP155" i="2"/>
  <c r="AQ159" i="2" s="1"/>
  <c r="AR21" i="2" s="1"/>
  <c r="AP147" i="2"/>
  <c r="AP138" i="2"/>
  <c r="AP140" i="2"/>
  <c r="AP152" i="2"/>
  <c r="AP153" i="2"/>
  <c r="AP154" i="2"/>
  <c r="AP137" i="2"/>
  <c r="AP146" i="2"/>
  <c r="AP3" i="2"/>
  <c r="AP126" i="2"/>
  <c r="AP16" i="2"/>
  <c r="AP66" i="2"/>
  <c r="AP115" i="2"/>
  <c r="AP111" i="2"/>
  <c r="AP124" i="2"/>
  <c r="AP84" i="2"/>
  <c r="AP82" i="2"/>
  <c r="AP132" i="2"/>
  <c r="AP4" i="2"/>
  <c r="AP107" i="2"/>
  <c r="AP9" i="2"/>
  <c r="AP56" i="2"/>
  <c r="AP95" i="2"/>
  <c r="AP23" i="2"/>
  <c r="AP133" i="2"/>
  <c r="AP32" i="2"/>
  <c r="AP120" i="2"/>
  <c r="AP37" i="2"/>
  <c r="AP5" i="2"/>
  <c r="AP69" i="2"/>
  <c r="AP43" i="2"/>
  <c r="AP75" i="2"/>
  <c r="AP28" i="2"/>
  <c r="AP123" i="2"/>
  <c r="AP29" i="2"/>
  <c r="AP76" i="2"/>
  <c r="AP79" i="2"/>
  <c r="AP101" i="2"/>
  <c r="AP59" i="2"/>
  <c r="AP122" i="2"/>
  <c r="AP18" i="2"/>
  <c r="AP22" i="2"/>
  <c r="AP46" i="2"/>
  <c r="AP50" i="2"/>
  <c r="AP33" i="2"/>
  <c r="AP77" i="2"/>
  <c r="AP91" i="2"/>
  <c r="AP14" i="2"/>
  <c r="AP135" i="2"/>
  <c r="AP94" i="2"/>
  <c r="AP62" i="2"/>
  <c r="AP39" i="2"/>
  <c r="AP103" i="2"/>
  <c r="AP54" i="2"/>
  <c r="AP104" i="2"/>
  <c r="AP49" i="2"/>
  <c r="AP21" i="2"/>
  <c r="AP78" i="2"/>
  <c r="AP65" i="2"/>
  <c r="AP26" i="2"/>
  <c r="AP51" i="2"/>
  <c r="AP102" i="2"/>
  <c r="AP55" i="2"/>
  <c r="AP25" i="2"/>
  <c r="AP96" i="2"/>
  <c r="AP85" i="2"/>
  <c r="AP106" i="2"/>
  <c r="AP128" i="2"/>
  <c r="AP118" i="2"/>
  <c r="AP68" i="2"/>
  <c r="AP125" i="2"/>
  <c r="AP17" i="2"/>
  <c r="AP71" i="2"/>
  <c r="AP109" i="2"/>
  <c r="AP52" i="2"/>
  <c r="AP88" i="2"/>
  <c r="AP114" i="2"/>
  <c r="AP60" i="2"/>
  <c r="AP47" i="2"/>
  <c r="AP63" i="2"/>
  <c r="AP116" i="2"/>
  <c r="AP98" i="2"/>
  <c r="AP61" i="2"/>
  <c r="AP13" i="2"/>
  <c r="AP40" i="2"/>
  <c r="AP121" i="2"/>
  <c r="AP19" i="2"/>
  <c r="AP35" i="2"/>
  <c r="AP110" i="2"/>
  <c r="AP41" i="2"/>
  <c r="AP11" i="2"/>
  <c r="AP31" i="2"/>
  <c r="AP81" i="2"/>
  <c r="AP53" i="2"/>
  <c r="AP100" i="2"/>
  <c r="AP99" i="2"/>
  <c r="AP15" i="2"/>
  <c r="AP38" i="2"/>
  <c r="AP83" i="2"/>
  <c r="AP108" i="2"/>
  <c r="AP92" i="2"/>
  <c r="AP64" i="2"/>
  <c r="AP105" i="2"/>
  <c r="AP36" i="2"/>
  <c r="AP12" i="2"/>
  <c r="AP72" i="2"/>
  <c r="AP127" i="2"/>
  <c r="AP73" i="2"/>
  <c r="AP129" i="2"/>
  <c r="AP119" i="2"/>
  <c r="AP90" i="2"/>
  <c r="AP89" i="2"/>
  <c r="AP113" i="2"/>
  <c r="AP42" i="2"/>
  <c r="AP10" i="2"/>
  <c r="AP70" i="2"/>
  <c r="AP86" i="2"/>
  <c r="AP24" i="2"/>
  <c r="AP134" i="2"/>
  <c r="AP45" i="2"/>
  <c r="AP57" i="2"/>
  <c r="AP27" i="2"/>
  <c r="AP93" i="2"/>
  <c r="AP44" i="2"/>
  <c r="AP58" i="2"/>
  <c r="AP7" i="2"/>
  <c r="AP34" i="2"/>
  <c r="AP131" i="2"/>
  <c r="AP74" i="2"/>
  <c r="AP87" i="2"/>
  <c r="AP67" i="2"/>
  <c r="AP8" i="2"/>
  <c r="AP48" i="2"/>
  <c r="AP112" i="2"/>
  <c r="AP130" i="2"/>
  <c r="AP80" i="2"/>
  <c r="AP20" i="2"/>
  <c r="AP117" i="2"/>
  <c r="AP6" i="2"/>
  <c r="AP30" i="2"/>
  <c r="AP97" i="2"/>
  <c r="AP143" i="2"/>
  <c r="AP145" i="2"/>
  <c r="AP148" i="2"/>
  <c r="AP141" i="2"/>
  <c r="AP142" i="2"/>
  <c r="AP149" i="2"/>
  <c r="AP150" i="2"/>
  <c r="AP139" i="2"/>
  <c r="AP136" i="2"/>
  <c r="AP15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B468F06-4D6B-410F-977F-E63C03BFE5A8}" keepAlive="1" name="ThisWorkbookDataModel" description="Data Model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4F8D520F-8A08-43D0-A43C-9ADD6107E5A5}" name="WorksheetConnection_Sheet2!$AF$90:$AO$105" type="102" refreshedVersion="7" minRefreshableVersion="5">
    <extLst>
      <ext xmlns:x15="http://schemas.microsoft.com/office/spreadsheetml/2010/11/main" uri="{DE250136-89BD-433C-8126-D09CA5730AF9}">
        <x15:connection id="Range">
          <x15:rangePr sourceName="_xlcn.WorksheetConnection_Sheet2AF90AO105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<sst xmlns="http://schemas.openxmlformats.org/spreadsheetml/2006/main" count="73" uniqueCount="67">
  <si>
    <t>latitude</t>
  </si>
  <si>
    <t>longitude</t>
  </si>
  <si>
    <t>Distance (m)</t>
  </si>
  <si>
    <t>Speed (Kph)</t>
  </si>
  <si>
    <t>Time(s)</t>
  </si>
  <si>
    <t>Aero Force (N)</t>
  </si>
  <si>
    <t>Speed (m/s)</t>
  </si>
  <si>
    <t>Acceleration (M/s/s)</t>
  </si>
  <si>
    <t>a=(v-u)/t</t>
  </si>
  <si>
    <t>Elavation (m)</t>
  </si>
  <si>
    <t>Accel Resistance (N)</t>
  </si>
  <si>
    <t>Corrected Elevation (m)</t>
  </si>
  <si>
    <t>K.E (KJ)</t>
  </si>
  <si>
    <t>P.E (KJ)</t>
  </si>
  <si>
    <t>Gradient</t>
  </si>
  <si>
    <t>Theta (Radians)</t>
  </si>
  <si>
    <t>Theta (Degrees)</t>
  </si>
  <si>
    <t>RRc = mud = 0.12</t>
  </si>
  <si>
    <t>RRc = gravel = 0.08</t>
  </si>
  <si>
    <t>RRc = grass = 0.06</t>
  </si>
  <si>
    <t>Rolling Resistance (N)</t>
  </si>
  <si>
    <t>Cumulative Total Road Resistance (N)</t>
  </si>
  <si>
    <t>Engine Speed (rpm)</t>
  </si>
  <si>
    <t>Torque (Nm)</t>
  </si>
  <si>
    <t>Time</t>
  </si>
  <si>
    <t>Surface Mu</t>
  </si>
  <si>
    <t>Cumulative Time</t>
  </si>
  <si>
    <t>Power (KW)</t>
  </si>
  <si>
    <t>Tractive Force (N)</t>
  </si>
  <si>
    <t>Rear Wheels</t>
  </si>
  <si>
    <t>Tractive Power (KW)</t>
  </si>
  <si>
    <t>Total Road Resistance (KN)</t>
  </si>
  <si>
    <t>Cum Road Energy(MJ)</t>
  </si>
  <si>
    <t>Cum Tract Energy (MJ)</t>
  </si>
  <si>
    <t xml:space="preserve">Buggy Power = </t>
  </si>
  <si>
    <t>Within Limit Power</t>
  </si>
  <si>
    <t>Power (hp)</t>
  </si>
  <si>
    <t>Power(Kw)</t>
  </si>
  <si>
    <t>BSFC (g/KWh)</t>
  </si>
  <si>
    <t>RPM</t>
  </si>
  <si>
    <t>Gear</t>
  </si>
  <si>
    <t>RPM Band</t>
  </si>
  <si>
    <t>Max Power (Kw)</t>
  </si>
  <si>
    <t>Avg Power (Kw)</t>
  </si>
  <si>
    <t>Max available power use</t>
  </si>
  <si>
    <t>Lookup Power</t>
  </si>
  <si>
    <t>Power Look</t>
  </si>
  <si>
    <t>RPM Look</t>
  </si>
  <si>
    <t>BSFC (g/Kwh)</t>
  </si>
  <si>
    <t>Tractive Power</t>
  </si>
  <si>
    <t>Braking Power</t>
  </si>
  <si>
    <t>CUM. Tractive Energy</t>
  </si>
  <si>
    <t>CUM. Brake Energy</t>
  </si>
  <si>
    <t>Fuel Usage (litre/hour)</t>
  </si>
  <si>
    <t>Cum Fuel Usage</t>
  </si>
  <si>
    <t>Fuel Usage (ml/sec)</t>
  </si>
  <si>
    <t>MPG</t>
  </si>
  <si>
    <t>Gradient Resistance (N)</t>
  </si>
  <si>
    <t>Engine Efficiency</t>
  </si>
  <si>
    <t xml:space="preserve"> = 1/(BSFC * LHV)</t>
  </si>
  <si>
    <t>Petrol LHV = 43.4MJ/Kg</t>
  </si>
  <si>
    <t>LHV (KWh/g)</t>
  </si>
  <si>
    <t xml:space="preserve"> = 34.4%</t>
  </si>
  <si>
    <t>Total Mass (Kg)</t>
  </si>
  <si>
    <t>BSFC(g/kWh)</t>
  </si>
  <si>
    <t xml:space="preserve">Fuel per lap = 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</si>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</sst>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MathJax_Main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1" fillId="0" borderId="0" xfId="0" applyFont="1"/>
    <xf numFmtId="2" fontId="0" fillId="0" borderId="0" xfId="0" applyNumberFormat="1"/>
    <xf numFmtId="1" fontId="0" fillId="0" borderId="0" xfId="0" applyNumberFormat="1"/>
    <xf numFmtId="0" fontId="0" fillId="2" borderId="0" xfId="0" applyFill="1"/>
    <xf numFmtId="0" fontId="2" fillId="0" borderId="0" xfId="0" applyFont="1"/>
    <xf numFmtId="2" fontId="2" fillId="0" borderId="0" xfId="0" applyNumberFormat="1" applyFont="1"/>
    <xf numFmtId="0" fontId="3" fillId="0" borderId="0" xfId="0" applyFont="1"/>
    <xf numFmtId="2" fontId="0" fillId="3" borderId="0" xfId="0" applyNumberFormat="1" applyFill="1"/>
    <xf numFmtId="0" fontId="0" fillId="3" borderId="0" xfId="0" applyFill="1"/>
    <xf numFmtId="2" fontId="0" fillId="4" borderId="0" xfId="0" applyNumberFormat="1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powerPivotData" Target="model/item.data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Track Layout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58568251487648"/>
          <c:y val="0.11418699186991872"/>
          <c:w val="0.83733044819779212"/>
          <c:h val="0.84109756097560973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'Track Data'!$A$2:$A$77</c:f>
              <c:numCache>
                <c:formatCode>General</c:formatCode>
                <c:ptCount val="76"/>
                <c:pt idx="0">
                  <c:v>51.049260185999998</c:v>
                </c:pt>
                <c:pt idx="1">
                  <c:v>51.048953103999999</c:v>
                </c:pt>
                <c:pt idx="2">
                  <c:v>51.048657136000003</c:v>
                </c:pt>
                <c:pt idx="3">
                  <c:v>51.048298801000001</c:v>
                </c:pt>
                <c:pt idx="4">
                  <c:v>51.048041206999997</c:v>
                </c:pt>
                <c:pt idx="5">
                  <c:v>51.047895873999998</c:v>
                </c:pt>
                <c:pt idx="6">
                  <c:v>51.047881353999998</c:v>
                </c:pt>
                <c:pt idx="7">
                  <c:v>51.048004313</c:v>
                </c:pt>
                <c:pt idx="8">
                  <c:v>51.048305442</c:v>
                </c:pt>
                <c:pt idx="9">
                  <c:v>51.048283216999998</c:v>
                </c:pt>
                <c:pt idx="10">
                  <c:v>51.048049370999998</c:v>
                </c:pt>
                <c:pt idx="11">
                  <c:v>51.047975618000002</c:v>
                </c:pt>
                <c:pt idx="12">
                  <c:v>51.047819490000002</c:v>
                </c:pt>
                <c:pt idx="13">
                  <c:v>51.047801018999998</c:v>
                </c:pt>
                <c:pt idx="14">
                  <c:v>51.047787812000003</c:v>
                </c:pt>
                <c:pt idx="15">
                  <c:v>51.047756608</c:v>
                </c:pt>
                <c:pt idx="16">
                  <c:v>51.047651059000003</c:v>
                </c:pt>
                <c:pt idx="17">
                  <c:v>51.047076539000003</c:v>
                </c:pt>
                <c:pt idx="18">
                  <c:v>51.046919023000001</c:v>
                </c:pt>
                <c:pt idx="19">
                  <c:v>51.046814705000003</c:v>
                </c:pt>
                <c:pt idx="20">
                  <c:v>51.046826115000002</c:v>
                </c:pt>
                <c:pt idx="21">
                  <c:v>51.046938949000001</c:v>
                </c:pt>
                <c:pt idx="22">
                  <c:v>51.046940620000001</c:v>
                </c:pt>
                <c:pt idx="23">
                  <c:v>51.046785217</c:v>
                </c:pt>
                <c:pt idx="24">
                  <c:v>51.046626130999996</c:v>
                </c:pt>
                <c:pt idx="25">
                  <c:v>51.046555368999996</c:v>
                </c:pt>
                <c:pt idx="26">
                  <c:v>51.046616925000002</c:v>
                </c:pt>
                <c:pt idx="27">
                  <c:v>51.046770330999998</c:v>
                </c:pt>
                <c:pt idx="28">
                  <c:v>51.046948645000001</c:v>
                </c:pt>
                <c:pt idx="29">
                  <c:v>51.047142018000002</c:v>
                </c:pt>
                <c:pt idx="30">
                  <c:v>51.047320353000003</c:v>
                </c:pt>
                <c:pt idx="31">
                  <c:v>51.047478169000001</c:v>
                </c:pt>
                <c:pt idx="32">
                  <c:v>51.047728837999998</c:v>
                </c:pt>
                <c:pt idx="33">
                  <c:v>51.047614991000003</c:v>
                </c:pt>
                <c:pt idx="34">
                  <c:v>51.047523888000001</c:v>
                </c:pt>
                <c:pt idx="35">
                  <c:v>51.047416286999997</c:v>
                </c:pt>
                <c:pt idx="36">
                  <c:v>51.047408931</c:v>
                </c:pt>
                <c:pt idx="37">
                  <c:v>51.047504697000001</c:v>
                </c:pt>
                <c:pt idx="38">
                  <c:v>51.047685403000003</c:v>
                </c:pt>
                <c:pt idx="39">
                  <c:v>51.047953442999997</c:v>
                </c:pt>
                <c:pt idx="40">
                  <c:v>51.048225137999999</c:v>
                </c:pt>
                <c:pt idx="41">
                  <c:v>51.048446398999999</c:v>
                </c:pt>
                <c:pt idx="42">
                  <c:v>51.048665552000003</c:v>
                </c:pt>
                <c:pt idx="43">
                  <c:v>51.048861530000003</c:v>
                </c:pt>
                <c:pt idx="44">
                  <c:v>51.049039833999998</c:v>
                </c:pt>
                <c:pt idx="45">
                  <c:v>51.049027944999999</c:v>
                </c:pt>
                <c:pt idx="46">
                  <c:v>51.048862124999999</c:v>
                </c:pt>
                <c:pt idx="47">
                  <c:v>51.048707518999997</c:v>
                </c:pt>
                <c:pt idx="48">
                  <c:v>51.048601884999997</c:v>
                </c:pt>
                <c:pt idx="49">
                  <c:v>51.048650780000003</c:v>
                </c:pt>
                <c:pt idx="50">
                  <c:v>51.048807652000001</c:v>
                </c:pt>
                <c:pt idx="51">
                  <c:v>51.048758890999999</c:v>
                </c:pt>
                <c:pt idx="52">
                  <c:v>51.048602193999997</c:v>
                </c:pt>
                <c:pt idx="53">
                  <c:v>51.048418693999999</c:v>
                </c:pt>
                <c:pt idx="54">
                  <c:v>51.048342462000001</c:v>
                </c:pt>
                <c:pt idx="55">
                  <c:v>51.048551875000001</c:v>
                </c:pt>
                <c:pt idx="56">
                  <c:v>51.048966595000003</c:v>
                </c:pt>
                <c:pt idx="57">
                  <c:v>51.049085363000003</c:v>
                </c:pt>
                <c:pt idx="58">
                  <c:v>51.049226842000003</c:v>
                </c:pt>
                <c:pt idx="59">
                  <c:v>51.049231878000001</c:v>
                </c:pt>
                <c:pt idx="60">
                  <c:v>51.049266684999999</c:v>
                </c:pt>
                <c:pt idx="61">
                  <c:v>51.049357428</c:v>
                </c:pt>
                <c:pt idx="62">
                  <c:v>51.049419098000001</c:v>
                </c:pt>
                <c:pt idx="63">
                  <c:v>51.049432007999997</c:v>
                </c:pt>
                <c:pt idx="64">
                  <c:v>51.049497475000003</c:v>
                </c:pt>
                <c:pt idx="65">
                  <c:v>51.049574124999999</c:v>
                </c:pt>
                <c:pt idx="66">
                  <c:v>51.049631511000001</c:v>
                </c:pt>
                <c:pt idx="67">
                  <c:v>51.049613006999998</c:v>
                </c:pt>
                <c:pt idx="68">
                  <c:v>51.049503743999999</c:v>
                </c:pt>
                <c:pt idx="69">
                  <c:v>51.048990846000002</c:v>
                </c:pt>
                <c:pt idx="70">
                  <c:v>51.048703639999999</c:v>
                </c:pt>
                <c:pt idx="71">
                  <c:v>51.048661264000003</c:v>
                </c:pt>
                <c:pt idx="72">
                  <c:v>51.048805975000001</c:v>
                </c:pt>
                <c:pt idx="73">
                  <c:v>51.049074398999998</c:v>
                </c:pt>
                <c:pt idx="74">
                  <c:v>51.049603247999997</c:v>
                </c:pt>
                <c:pt idx="75">
                  <c:v>51.049260185999998</c:v>
                </c:pt>
              </c:numCache>
            </c:numRef>
          </c:xVal>
          <c:yVal>
            <c:numRef>
              <c:f>'Track Data'!$B$2:$B$77</c:f>
              <c:numCache>
                <c:formatCode>General</c:formatCode>
                <c:ptCount val="76"/>
                <c:pt idx="0">
                  <c:v>-1.2326290600000001</c:v>
                </c:pt>
                <c:pt idx="1">
                  <c:v>-1.2327683659999999</c:v>
                </c:pt>
                <c:pt idx="2">
                  <c:v>-1.2328438399999999</c:v>
                </c:pt>
                <c:pt idx="3">
                  <c:v>-1.23271609</c:v>
                </c:pt>
                <c:pt idx="4">
                  <c:v>-1.2325765630000001</c:v>
                </c:pt>
                <c:pt idx="5">
                  <c:v>-1.232400433</c:v>
                </c:pt>
                <c:pt idx="6">
                  <c:v>-1.232168446</c:v>
                </c:pt>
                <c:pt idx="7">
                  <c:v>-1.2320103490000001</c:v>
                </c:pt>
                <c:pt idx="8">
                  <c:v>-1.23200317</c:v>
                </c:pt>
                <c:pt idx="9">
                  <c:v>-1.2317377789999999</c:v>
                </c:pt>
                <c:pt idx="10">
                  <c:v>-1.23053474</c:v>
                </c:pt>
                <c:pt idx="11">
                  <c:v>-1.230439646</c:v>
                </c:pt>
                <c:pt idx="12">
                  <c:v>-1.230703927</c:v>
                </c:pt>
                <c:pt idx="13">
                  <c:v>-1.231062662</c:v>
                </c:pt>
                <c:pt idx="14">
                  <c:v>-1.231558844</c:v>
                </c:pt>
                <c:pt idx="15">
                  <c:v>-1.2318114849999999</c:v>
                </c:pt>
                <c:pt idx="16">
                  <c:v>-1.2318775689999999</c:v>
                </c:pt>
                <c:pt idx="17">
                  <c:v>-1.2312948749999999</c:v>
                </c:pt>
                <c:pt idx="18">
                  <c:v>-1.2312348129999999</c:v>
                </c:pt>
                <c:pt idx="19">
                  <c:v>-1.2313976689999999</c:v>
                </c:pt>
                <c:pt idx="20">
                  <c:v>-1.2316637070000001</c:v>
                </c:pt>
                <c:pt idx="21">
                  <c:v>-1.2319043119999999</c:v>
                </c:pt>
                <c:pt idx="22">
                  <c:v>-1.232225508</c:v>
                </c:pt>
                <c:pt idx="23">
                  <c:v>-1.232353086</c:v>
                </c:pt>
                <c:pt idx="24">
                  <c:v>-1.232245926</c:v>
                </c:pt>
                <c:pt idx="25">
                  <c:v>-1.2318546930000001</c:v>
                </c:pt>
                <c:pt idx="26">
                  <c:v>-1.231286994</c:v>
                </c:pt>
                <c:pt idx="27">
                  <c:v>-1.230732857</c:v>
                </c:pt>
                <c:pt idx="28">
                  <c:v>-1.230646744</c:v>
                </c:pt>
                <c:pt idx="29">
                  <c:v>-1.230877462</c:v>
                </c:pt>
                <c:pt idx="30">
                  <c:v>-1.231168279</c:v>
                </c:pt>
                <c:pt idx="31">
                  <c:v>-1.2311332180000001</c:v>
                </c:pt>
                <c:pt idx="32">
                  <c:v>-1.229974793</c:v>
                </c:pt>
                <c:pt idx="33">
                  <c:v>-1.2300414930000001</c:v>
                </c:pt>
                <c:pt idx="34">
                  <c:v>-1.2302093329999999</c:v>
                </c:pt>
                <c:pt idx="35">
                  <c:v>-1.2301384390000001</c:v>
                </c:pt>
                <c:pt idx="36">
                  <c:v>-1.229879545</c:v>
                </c:pt>
                <c:pt idx="37">
                  <c:v>-1.229648592</c:v>
                </c:pt>
                <c:pt idx="38">
                  <c:v>-1.2295949589999999</c:v>
                </c:pt>
                <c:pt idx="39">
                  <c:v>-1.22979964</c:v>
                </c:pt>
                <c:pt idx="40">
                  <c:v>-1.230350611</c:v>
                </c:pt>
                <c:pt idx="41">
                  <c:v>-1.23104163</c:v>
                </c:pt>
                <c:pt idx="42">
                  <c:v>-1.2313254309999999</c:v>
                </c:pt>
                <c:pt idx="43">
                  <c:v>-1.2309754509999999</c:v>
                </c:pt>
                <c:pt idx="44">
                  <c:v>-1.2304226110000001</c:v>
                </c:pt>
                <c:pt idx="45">
                  <c:v>-1.23011793</c:v>
                </c:pt>
                <c:pt idx="46">
                  <c:v>-1.2293964079999999</c:v>
                </c:pt>
                <c:pt idx="47">
                  <c:v>-1.22924016</c:v>
                </c:pt>
                <c:pt idx="48">
                  <c:v>-1.229378723</c:v>
                </c:pt>
                <c:pt idx="49">
                  <c:v>-1.229820726</c:v>
                </c:pt>
                <c:pt idx="50">
                  <c:v>-1.2303484250000001</c:v>
                </c:pt>
                <c:pt idx="51">
                  <c:v>-1.230607894</c:v>
                </c:pt>
                <c:pt idx="52">
                  <c:v>-1.230422854</c:v>
                </c:pt>
                <c:pt idx="53">
                  <c:v>-1.2298742170000001</c:v>
                </c:pt>
                <c:pt idx="54">
                  <c:v>-1.229263993</c:v>
                </c:pt>
                <c:pt idx="55">
                  <c:v>-1.228976504</c:v>
                </c:pt>
                <c:pt idx="56">
                  <c:v>-1.2288225559999999</c:v>
                </c:pt>
                <c:pt idx="57">
                  <c:v>-1.2289976520000001</c:v>
                </c:pt>
                <c:pt idx="58">
                  <c:v>-1.2296818430000001</c:v>
                </c:pt>
                <c:pt idx="59">
                  <c:v>-1.230251886</c:v>
                </c:pt>
                <c:pt idx="60">
                  <c:v>-1.230770108</c:v>
                </c:pt>
                <c:pt idx="61">
                  <c:v>-1.2308141480000001</c:v>
                </c:pt>
                <c:pt idx="62">
                  <c:v>-1.2304230869999999</c:v>
                </c:pt>
                <c:pt idx="63">
                  <c:v>-1.22975229</c:v>
                </c:pt>
                <c:pt idx="64">
                  <c:v>-1.2296704890000001</c:v>
                </c:pt>
                <c:pt idx="65">
                  <c:v>-1.2298403339999999</c:v>
                </c:pt>
                <c:pt idx="66">
                  <c:v>-1.230259545</c:v>
                </c:pt>
                <c:pt idx="67">
                  <c:v>-1.2306964890000001</c:v>
                </c:pt>
                <c:pt idx="68">
                  <c:v>-1.2310845749999999</c:v>
                </c:pt>
                <c:pt idx="69">
                  <c:v>-1.231521903</c:v>
                </c:pt>
                <c:pt idx="70">
                  <c:v>-1.231882181</c:v>
                </c:pt>
                <c:pt idx="71">
                  <c:v>-1.2321336679999999</c:v>
                </c:pt>
                <c:pt idx="72">
                  <c:v>-1.2323701970000001</c:v>
                </c:pt>
                <c:pt idx="73">
                  <c:v>-1.2324566729999999</c:v>
                </c:pt>
                <c:pt idx="74">
                  <c:v>-1.2321938859999999</c:v>
                </c:pt>
                <c:pt idx="75">
                  <c:v>-1.2326290600000001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3FB-4148-AC78-B4FDFF06A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7385839"/>
        <c:axId val="1577379183"/>
      </c:scatterChart>
      <c:valAx>
        <c:axId val="15773858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379183"/>
        <c:crosses val="autoZero"/>
        <c:crossBetween val="midCat"/>
      </c:valAx>
      <c:valAx>
        <c:axId val="1577379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3858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BSFC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7904761904761901E-2"/>
          <c:y val="0.1685909090909091"/>
          <c:w val="0.91441638545181869"/>
          <c:h val="0.725962419470293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'Engine Data'!$P$1</c:f>
              <c:strCache>
                <c:ptCount val="1"/>
                <c:pt idx="0">
                  <c:v>Torque (Nm)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'Engine Data'!$O$2:$O$16</c:f>
              <c:numCache>
                <c:formatCode>General</c:formatCode>
                <c:ptCount val="15"/>
                <c:pt idx="0">
                  <c:v>2612.3228600000002</c:v>
                </c:pt>
                <c:pt idx="1">
                  <c:v>3208.7202400000001</c:v>
                </c:pt>
                <c:pt idx="2">
                  <c:v>3525.8067500000002</c:v>
                </c:pt>
                <c:pt idx="3">
                  <c:v>4109.6122400000004</c:v>
                </c:pt>
                <c:pt idx="4">
                  <c:v>4718.6015100000004</c:v>
                </c:pt>
                <c:pt idx="5">
                  <c:v>5403.1420600000001</c:v>
                </c:pt>
                <c:pt idx="6">
                  <c:v>5733.9651800000001</c:v>
                </c:pt>
                <c:pt idx="7">
                  <c:v>6038.4598100000003</c:v>
                </c:pt>
                <c:pt idx="8">
                  <c:v>6189.5624100000005</c:v>
                </c:pt>
                <c:pt idx="9">
                  <c:v>6608.5286999999998</c:v>
                </c:pt>
                <c:pt idx="10">
                  <c:v>6785.9597800000001</c:v>
                </c:pt>
                <c:pt idx="11">
                  <c:v>7394.9490400000004</c:v>
                </c:pt>
                <c:pt idx="12">
                  <c:v>7611.3004899999996</c:v>
                </c:pt>
                <c:pt idx="13">
                  <c:v>8181.3693800000001</c:v>
                </c:pt>
                <c:pt idx="14">
                  <c:v>8372.5370700000003</c:v>
                </c:pt>
              </c:numCache>
            </c:numRef>
          </c:xVal>
          <c:yVal>
            <c:numRef>
              <c:f>'Engine Data'!$P$2:$P$16</c:f>
              <c:numCache>
                <c:formatCode>General</c:formatCode>
                <c:ptCount val="15"/>
                <c:pt idx="0">
                  <c:v>6.64032</c:v>
                </c:pt>
                <c:pt idx="1">
                  <c:v>7.4629000000000003</c:v>
                </c:pt>
                <c:pt idx="2">
                  <c:v>8.0626999999999995</c:v>
                </c:pt>
                <c:pt idx="3">
                  <c:v>8.9481199999999994</c:v>
                </c:pt>
                <c:pt idx="4">
                  <c:v>9.6764399999999995</c:v>
                </c:pt>
                <c:pt idx="5">
                  <c:v>10.244820000000001</c:v>
                </c:pt>
                <c:pt idx="6">
                  <c:v>10.49902</c:v>
                </c:pt>
                <c:pt idx="7">
                  <c:v>10.53044</c:v>
                </c:pt>
                <c:pt idx="8">
                  <c:v>10.6561</c:v>
                </c:pt>
                <c:pt idx="9">
                  <c:v>10.561859999999999</c:v>
                </c:pt>
                <c:pt idx="10">
                  <c:v>10.40476</c:v>
                </c:pt>
                <c:pt idx="11">
                  <c:v>8.4111399999999996</c:v>
                </c:pt>
                <c:pt idx="12">
                  <c:v>7.8427600000000002</c:v>
                </c:pt>
                <c:pt idx="13">
                  <c:v>5.2465000000000002</c:v>
                </c:pt>
                <c:pt idx="14">
                  <c:v>3.98122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F43-4FB0-A188-1BE0C4B10D18}"/>
            </c:ext>
          </c:extLst>
        </c:ser>
        <c:ser>
          <c:idx val="1"/>
          <c:order val="1"/>
          <c:tx>
            <c:strRef>
              <c:f>'Engine Data'!$Q$1</c:f>
              <c:strCache>
                <c:ptCount val="1"/>
                <c:pt idx="0">
                  <c:v>Power (hp)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'Engine Data'!$O$2:$O$16</c:f>
              <c:numCache>
                <c:formatCode>General</c:formatCode>
                <c:ptCount val="15"/>
                <c:pt idx="0">
                  <c:v>2612.3228600000002</c:v>
                </c:pt>
                <c:pt idx="1">
                  <c:v>3208.7202400000001</c:v>
                </c:pt>
                <c:pt idx="2">
                  <c:v>3525.8067500000002</c:v>
                </c:pt>
                <c:pt idx="3">
                  <c:v>4109.6122400000004</c:v>
                </c:pt>
                <c:pt idx="4">
                  <c:v>4718.6015100000004</c:v>
                </c:pt>
                <c:pt idx="5">
                  <c:v>5403.1420600000001</c:v>
                </c:pt>
                <c:pt idx="6">
                  <c:v>5733.9651800000001</c:v>
                </c:pt>
                <c:pt idx="7">
                  <c:v>6038.4598100000003</c:v>
                </c:pt>
                <c:pt idx="8">
                  <c:v>6189.5624100000005</c:v>
                </c:pt>
                <c:pt idx="9">
                  <c:v>6608.5286999999998</c:v>
                </c:pt>
                <c:pt idx="10">
                  <c:v>6785.9597800000001</c:v>
                </c:pt>
                <c:pt idx="11">
                  <c:v>7394.9490400000004</c:v>
                </c:pt>
                <c:pt idx="12">
                  <c:v>7611.3004899999996</c:v>
                </c:pt>
                <c:pt idx="13">
                  <c:v>8181.3693800000001</c:v>
                </c:pt>
                <c:pt idx="14">
                  <c:v>8372.5370700000003</c:v>
                </c:pt>
              </c:numCache>
            </c:numRef>
          </c:xVal>
          <c:yVal>
            <c:numRef>
              <c:f>'Engine Data'!$Q$2:$Q$16</c:f>
              <c:numCache>
                <c:formatCode>General</c:formatCode>
                <c:ptCount val="15"/>
                <c:pt idx="0">
                  <c:v>3.3028674283539989</c:v>
                </c:pt>
                <c:pt idx="1">
                  <c:v>4.5594741582437175</c:v>
                </c:pt>
                <c:pt idx="2">
                  <c:v>5.4127041285653084</c:v>
                </c:pt>
                <c:pt idx="3">
                  <c:v>7.0017714160298556</c:v>
                </c:pt>
                <c:pt idx="4">
                  <c:v>8.693690859753314</c:v>
                </c:pt>
                <c:pt idx="5">
                  <c:v>10.539645437762605</c:v>
                </c:pt>
                <c:pt idx="6">
                  <c:v>11.462493355697564</c:v>
                </c:pt>
                <c:pt idx="7">
                  <c:v>12.107318873118128</c:v>
                </c:pt>
                <c:pt idx="8">
                  <c:v>12.558376998705446</c:v>
                </c:pt>
                <c:pt idx="9">
                  <c:v>13.289861945046077</c:v>
                </c:pt>
                <c:pt idx="10">
                  <c:v>13.443694379389337</c:v>
                </c:pt>
                <c:pt idx="11">
                  <c:v>11.84309818513054</c:v>
                </c:pt>
                <c:pt idx="12">
                  <c:v>11.365880241993983</c:v>
                </c:pt>
                <c:pt idx="13">
                  <c:v>8.1728016854855294</c:v>
                </c:pt>
                <c:pt idx="14">
                  <c:v>6.3467083080398705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E95-4A25-BAFD-3C81CB00D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4384863"/>
        <c:axId val="1364386527"/>
      </c:scatterChart>
      <c:valAx>
        <c:axId val="1364384863"/>
        <c:scaling>
          <c:orientation val="minMax"/>
          <c:min val="2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4386527"/>
        <c:crosses val="autoZero"/>
        <c:crossBetween val="midCat"/>
      </c:valAx>
      <c:valAx>
        <c:axId val="1364386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43848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165448068991372"/>
          <c:y val="1.8953829634931973E-2"/>
          <c:w val="0.16772257109126115"/>
          <c:h val="0.153410164638511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3766039090825248E-2"/>
          <c:y val="3.4668382798304059E-2"/>
          <c:w val="0.86168753883145544"/>
          <c:h val="0.93169209747144355"/>
        </c:manualLayout>
      </c:layout>
      <c:lineChart>
        <c:grouping val="standard"/>
        <c:varyColors val="0"/>
        <c:ser>
          <c:idx val="1"/>
          <c:order val="1"/>
          <c:tx>
            <c:strRef>
              <c:f>'Main Data'!$L$1</c:f>
              <c:strCache>
                <c:ptCount val="1"/>
                <c:pt idx="0">
                  <c:v>Aero Force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('Main Data'!$A:$A,'Main Data'!$A$1)</c:f>
              <c:strCache>
                <c:ptCount val="1048577"/>
                <c:pt idx="0">
                  <c:v>Distance (m)</c:v>
                </c:pt>
                <c:pt idx="1">
                  <c:v>0</c:v>
                </c:pt>
                <c:pt idx="2">
                  <c:v>8.875</c:v>
                </c:pt>
                <c:pt idx="3">
                  <c:v>17.75</c:v>
                </c:pt>
                <c:pt idx="4">
                  <c:v>26.625</c:v>
                </c:pt>
                <c:pt idx="5">
                  <c:v>35.5</c:v>
                </c:pt>
                <c:pt idx="6">
                  <c:v>44.375</c:v>
                </c:pt>
                <c:pt idx="7">
                  <c:v>53.25</c:v>
                </c:pt>
                <c:pt idx="8">
                  <c:v>62.125</c:v>
                </c:pt>
                <c:pt idx="9">
                  <c:v>71</c:v>
                </c:pt>
                <c:pt idx="10">
                  <c:v>79.875</c:v>
                </c:pt>
                <c:pt idx="11">
                  <c:v>88.75</c:v>
                </c:pt>
                <c:pt idx="12">
                  <c:v>97.625</c:v>
                </c:pt>
                <c:pt idx="13">
                  <c:v>106.5</c:v>
                </c:pt>
                <c:pt idx="14">
                  <c:v>115.375</c:v>
                </c:pt>
                <c:pt idx="15">
                  <c:v>124.25</c:v>
                </c:pt>
                <c:pt idx="16">
                  <c:v>133.125</c:v>
                </c:pt>
                <c:pt idx="17">
                  <c:v>142</c:v>
                </c:pt>
                <c:pt idx="18">
                  <c:v>150.875</c:v>
                </c:pt>
                <c:pt idx="19">
                  <c:v>159.75</c:v>
                </c:pt>
                <c:pt idx="20">
                  <c:v>168.625</c:v>
                </c:pt>
                <c:pt idx="21">
                  <c:v>177.5</c:v>
                </c:pt>
                <c:pt idx="22">
                  <c:v>186.375</c:v>
                </c:pt>
                <c:pt idx="23">
                  <c:v>195.25</c:v>
                </c:pt>
                <c:pt idx="24">
                  <c:v>204.125</c:v>
                </c:pt>
                <c:pt idx="25">
                  <c:v>213</c:v>
                </c:pt>
                <c:pt idx="26">
                  <c:v>221.875</c:v>
                </c:pt>
                <c:pt idx="27">
                  <c:v>230.75</c:v>
                </c:pt>
                <c:pt idx="28">
                  <c:v>239.625</c:v>
                </c:pt>
                <c:pt idx="29">
                  <c:v>248.5</c:v>
                </c:pt>
                <c:pt idx="30">
                  <c:v>257.375</c:v>
                </c:pt>
                <c:pt idx="31">
                  <c:v>266.25</c:v>
                </c:pt>
                <c:pt idx="32">
                  <c:v>275.125</c:v>
                </c:pt>
                <c:pt idx="33">
                  <c:v>284</c:v>
                </c:pt>
                <c:pt idx="34">
                  <c:v>292.875</c:v>
                </c:pt>
                <c:pt idx="35">
                  <c:v>301.75</c:v>
                </c:pt>
                <c:pt idx="36">
                  <c:v>310.625</c:v>
                </c:pt>
                <c:pt idx="37">
                  <c:v>319.5</c:v>
                </c:pt>
                <c:pt idx="38">
                  <c:v>328.375</c:v>
                </c:pt>
                <c:pt idx="39">
                  <c:v>337.25</c:v>
                </c:pt>
                <c:pt idx="40">
                  <c:v>346.125</c:v>
                </c:pt>
                <c:pt idx="41">
                  <c:v>355</c:v>
                </c:pt>
                <c:pt idx="42">
                  <c:v>363.875</c:v>
                </c:pt>
                <c:pt idx="43">
                  <c:v>372.75</c:v>
                </c:pt>
                <c:pt idx="44">
                  <c:v>381.625</c:v>
                </c:pt>
                <c:pt idx="45">
                  <c:v>390.5</c:v>
                </c:pt>
                <c:pt idx="46">
                  <c:v>399.375</c:v>
                </c:pt>
                <c:pt idx="47">
                  <c:v>408.25</c:v>
                </c:pt>
                <c:pt idx="48">
                  <c:v>417.125</c:v>
                </c:pt>
                <c:pt idx="49">
                  <c:v>426</c:v>
                </c:pt>
                <c:pt idx="50">
                  <c:v>434.875</c:v>
                </c:pt>
                <c:pt idx="51">
                  <c:v>443.75</c:v>
                </c:pt>
                <c:pt idx="52">
                  <c:v>452.625</c:v>
                </c:pt>
                <c:pt idx="53">
                  <c:v>461.5</c:v>
                </c:pt>
                <c:pt idx="54">
                  <c:v>470.375</c:v>
                </c:pt>
                <c:pt idx="55">
                  <c:v>479.25</c:v>
                </c:pt>
                <c:pt idx="56">
                  <c:v>488.125</c:v>
                </c:pt>
                <c:pt idx="57">
                  <c:v>497</c:v>
                </c:pt>
                <c:pt idx="58">
                  <c:v>505.875</c:v>
                </c:pt>
                <c:pt idx="59">
                  <c:v>514.75</c:v>
                </c:pt>
                <c:pt idx="60">
                  <c:v>523.625</c:v>
                </c:pt>
                <c:pt idx="61">
                  <c:v>532.5</c:v>
                </c:pt>
                <c:pt idx="62">
                  <c:v>541.375</c:v>
                </c:pt>
                <c:pt idx="63">
                  <c:v>550.25</c:v>
                </c:pt>
                <c:pt idx="64">
                  <c:v>559.125</c:v>
                </c:pt>
                <c:pt idx="65">
                  <c:v>568</c:v>
                </c:pt>
                <c:pt idx="66">
                  <c:v>576.875</c:v>
                </c:pt>
                <c:pt idx="67">
                  <c:v>585.75</c:v>
                </c:pt>
                <c:pt idx="68">
                  <c:v>594.625</c:v>
                </c:pt>
                <c:pt idx="69">
                  <c:v>603.5</c:v>
                </c:pt>
                <c:pt idx="70">
                  <c:v>612.375</c:v>
                </c:pt>
                <c:pt idx="71">
                  <c:v>621.25</c:v>
                </c:pt>
                <c:pt idx="72">
                  <c:v>630.125</c:v>
                </c:pt>
                <c:pt idx="73">
                  <c:v>639</c:v>
                </c:pt>
                <c:pt idx="74">
                  <c:v>647.875</c:v>
                </c:pt>
                <c:pt idx="75">
                  <c:v>656.75</c:v>
                </c:pt>
                <c:pt idx="76">
                  <c:v>665.625</c:v>
                </c:pt>
                <c:pt idx="77">
                  <c:v>674.5</c:v>
                </c:pt>
                <c:pt idx="78">
                  <c:v>683.375</c:v>
                </c:pt>
                <c:pt idx="79">
                  <c:v>692.25</c:v>
                </c:pt>
                <c:pt idx="80">
                  <c:v>701.125</c:v>
                </c:pt>
                <c:pt idx="81">
                  <c:v>710</c:v>
                </c:pt>
                <c:pt idx="82">
                  <c:v>718.875</c:v>
                </c:pt>
                <c:pt idx="83">
                  <c:v>727.75</c:v>
                </c:pt>
                <c:pt idx="84">
                  <c:v>736.625</c:v>
                </c:pt>
                <c:pt idx="85">
                  <c:v>745.5</c:v>
                </c:pt>
                <c:pt idx="86">
                  <c:v>754.375</c:v>
                </c:pt>
                <c:pt idx="87">
                  <c:v>763.25</c:v>
                </c:pt>
                <c:pt idx="88">
                  <c:v>772.125</c:v>
                </c:pt>
                <c:pt idx="89">
                  <c:v>781</c:v>
                </c:pt>
                <c:pt idx="90">
                  <c:v>789.875</c:v>
                </c:pt>
                <c:pt idx="91">
                  <c:v>798.75</c:v>
                </c:pt>
                <c:pt idx="92">
                  <c:v>807.625</c:v>
                </c:pt>
                <c:pt idx="93">
                  <c:v>816.5</c:v>
                </c:pt>
                <c:pt idx="94">
                  <c:v>825.375</c:v>
                </c:pt>
                <c:pt idx="95">
                  <c:v>834.25</c:v>
                </c:pt>
                <c:pt idx="96">
                  <c:v>843.125</c:v>
                </c:pt>
                <c:pt idx="97">
                  <c:v>852</c:v>
                </c:pt>
                <c:pt idx="98">
                  <c:v>860.875</c:v>
                </c:pt>
                <c:pt idx="99">
                  <c:v>869.75</c:v>
                </c:pt>
                <c:pt idx="100">
                  <c:v>878.625</c:v>
                </c:pt>
                <c:pt idx="101">
                  <c:v>887.5</c:v>
                </c:pt>
                <c:pt idx="102">
                  <c:v>896.375</c:v>
                </c:pt>
                <c:pt idx="103">
                  <c:v>905.25</c:v>
                </c:pt>
                <c:pt idx="104">
                  <c:v>914.125</c:v>
                </c:pt>
                <c:pt idx="105">
                  <c:v>923</c:v>
                </c:pt>
                <c:pt idx="106">
                  <c:v>931.875</c:v>
                </c:pt>
                <c:pt idx="107">
                  <c:v>940.75</c:v>
                </c:pt>
                <c:pt idx="108">
                  <c:v>949.625</c:v>
                </c:pt>
                <c:pt idx="109">
                  <c:v>958.5</c:v>
                </c:pt>
                <c:pt idx="110">
                  <c:v>967.375</c:v>
                </c:pt>
                <c:pt idx="111">
                  <c:v>976.25</c:v>
                </c:pt>
                <c:pt idx="112">
                  <c:v>985.125</c:v>
                </c:pt>
                <c:pt idx="113">
                  <c:v>994</c:v>
                </c:pt>
                <c:pt idx="114">
                  <c:v>1002.875</c:v>
                </c:pt>
                <c:pt idx="115">
                  <c:v>1011.75</c:v>
                </c:pt>
                <c:pt idx="116">
                  <c:v>1020.625</c:v>
                </c:pt>
                <c:pt idx="117">
                  <c:v>1029.5</c:v>
                </c:pt>
                <c:pt idx="118">
                  <c:v>1038.375</c:v>
                </c:pt>
                <c:pt idx="119">
                  <c:v>1047.25</c:v>
                </c:pt>
                <c:pt idx="120">
                  <c:v>1056.125</c:v>
                </c:pt>
                <c:pt idx="121">
                  <c:v>1065</c:v>
                </c:pt>
                <c:pt idx="122">
                  <c:v>1073.875</c:v>
                </c:pt>
                <c:pt idx="123">
                  <c:v>1082.75</c:v>
                </c:pt>
                <c:pt idx="124">
                  <c:v>1091.625</c:v>
                </c:pt>
                <c:pt idx="125">
                  <c:v>1100.5</c:v>
                </c:pt>
                <c:pt idx="126">
                  <c:v>1109.375</c:v>
                </c:pt>
                <c:pt idx="127">
                  <c:v>1118.25</c:v>
                </c:pt>
                <c:pt idx="128">
                  <c:v>1127.125</c:v>
                </c:pt>
                <c:pt idx="129">
                  <c:v>1136</c:v>
                </c:pt>
                <c:pt idx="130">
                  <c:v>1144.875</c:v>
                </c:pt>
                <c:pt idx="131">
                  <c:v>1153.75</c:v>
                </c:pt>
                <c:pt idx="132">
                  <c:v>1162.625</c:v>
                </c:pt>
                <c:pt idx="133">
                  <c:v>1171.5</c:v>
                </c:pt>
                <c:pt idx="134">
                  <c:v>1180.375</c:v>
                </c:pt>
                <c:pt idx="135">
                  <c:v>1189.25</c:v>
                </c:pt>
                <c:pt idx="136">
                  <c:v>1198.125</c:v>
                </c:pt>
                <c:pt idx="137">
                  <c:v>1207</c:v>
                </c:pt>
                <c:pt idx="138">
                  <c:v>1215.875</c:v>
                </c:pt>
                <c:pt idx="139">
                  <c:v>1224.75</c:v>
                </c:pt>
                <c:pt idx="140">
                  <c:v>1233.625</c:v>
                </c:pt>
                <c:pt idx="141">
                  <c:v>1242.5</c:v>
                </c:pt>
                <c:pt idx="142">
                  <c:v>1251.375</c:v>
                </c:pt>
                <c:pt idx="143">
                  <c:v>1260.25</c:v>
                </c:pt>
                <c:pt idx="144">
                  <c:v>1269.125</c:v>
                </c:pt>
                <c:pt idx="145">
                  <c:v>1278</c:v>
                </c:pt>
                <c:pt idx="146">
                  <c:v>1286.875</c:v>
                </c:pt>
                <c:pt idx="147">
                  <c:v>1295.75</c:v>
                </c:pt>
                <c:pt idx="148">
                  <c:v>1304.625</c:v>
                </c:pt>
                <c:pt idx="149">
                  <c:v>1313.5</c:v>
                </c:pt>
                <c:pt idx="150">
                  <c:v>1322.375</c:v>
                </c:pt>
                <c:pt idx="151">
                  <c:v>1331.25</c:v>
                </c:pt>
                <c:pt idx="152">
                  <c:v>1340.125</c:v>
                </c:pt>
                <c:pt idx="153">
                  <c:v>1349</c:v>
                </c:pt>
                <c:pt idx="154">
                  <c:v>1357.875</c:v>
                </c:pt>
                <c:pt idx="1048576">
                  <c:v>Distance (m)</c:v>
                </c:pt>
              </c:strCache>
            </c:strRef>
          </c:cat>
          <c:val>
            <c:numRef>
              <c:f>'Main Data'!$L$3:$L$155</c:f>
              <c:numCache>
                <c:formatCode>General</c:formatCode>
                <c:ptCount val="153"/>
                <c:pt idx="0">
                  <c:v>80.782830010282282</c:v>
                </c:pt>
                <c:pt idx="1">
                  <c:v>81.186512862525049</c:v>
                </c:pt>
                <c:pt idx="2">
                  <c:v>62.136656467857492</c:v>
                </c:pt>
                <c:pt idx="3">
                  <c:v>63.575060551496179</c:v>
                </c:pt>
                <c:pt idx="4">
                  <c:v>64.998012448727067</c:v>
                </c:pt>
                <c:pt idx="5">
                  <c:v>66.304096686274832</c:v>
                </c:pt>
                <c:pt idx="6">
                  <c:v>67.531707227083075</c:v>
                </c:pt>
                <c:pt idx="7">
                  <c:v>68.669119860442322</c:v>
                </c:pt>
                <c:pt idx="8">
                  <c:v>69.712902257398099</c:v>
                </c:pt>
                <c:pt idx="9">
                  <c:v>70.662680806799656</c:v>
                </c:pt>
                <c:pt idx="10">
                  <c:v>71.521147756238648</c:v>
                </c:pt>
                <c:pt idx="11">
                  <c:v>72.293749756170087</c:v>
                </c:pt>
                <c:pt idx="12">
                  <c:v>70.743479699101457</c:v>
                </c:pt>
                <c:pt idx="13">
                  <c:v>61.578553763072939</c:v>
                </c:pt>
                <c:pt idx="14">
                  <c:v>53.113096049473299</c:v>
                </c:pt>
                <c:pt idx="15">
                  <c:v>45.35010637280584</c:v>
                </c:pt>
                <c:pt idx="16">
                  <c:v>38.279889402917341</c:v>
                </c:pt>
                <c:pt idx="17">
                  <c:v>31.936922137027697</c:v>
                </c:pt>
                <c:pt idx="18">
                  <c:v>26.253192687354701</c:v>
                </c:pt>
                <c:pt idx="19">
                  <c:v>21.220469517561519</c:v>
                </c:pt>
                <c:pt idx="20">
                  <c:v>16.854143678362298</c:v>
                </c:pt>
                <c:pt idx="21">
                  <c:v>13.43615909264155</c:v>
                </c:pt>
                <c:pt idx="22">
                  <c:v>10.926450531230588</c:v>
                </c:pt>
                <c:pt idx="23">
                  <c:v>9.1646655625812077</c:v>
                </c:pt>
                <c:pt idx="24">
                  <c:v>8.1969883727217834</c:v>
                </c:pt>
                <c:pt idx="25">
                  <c:v>8.2997588066639523</c:v>
                </c:pt>
                <c:pt idx="26">
                  <c:v>8.750484479291023</c:v>
                </c:pt>
                <c:pt idx="27">
                  <c:v>9.8908565942541475</c:v>
                </c:pt>
                <c:pt idx="28">
                  <c:v>10.958012148408827</c:v>
                </c:pt>
                <c:pt idx="29">
                  <c:v>9.2905710689992684</c:v>
                </c:pt>
                <c:pt idx="30">
                  <c:v>8.2581618414293363</c:v>
                </c:pt>
                <c:pt idx="31">
                  <c:v>7.042690807476907</c:v>
                </c:pt>
                <c:pt idx="32">
                  <c:v>5.9344686608064929</c:v>
                </c:pt>
                <c:pt idx="33">
                  <c:v>5.386990025133267</c:v>
                </c:pt>
                <c:pt idx="34">
                  <c:v>5.0156864130754704</c:v>
                </c:pt>
                <c:pt idx="35">
                  <c:v>5.0258626374301638</c:v>
                </c:pt>
                <c:pt idx="36">
                  <c:v>5.4704921838422242</c:v>
                </c:pt>
                <c:pt idx="37">
                  <c:v>6.2989357308946579</c:v>
                </c:pt>
                <c:pt idx="38">
                  <c:v>7.5324702267909833</c:v>
                </c:pt>
                <c:pt idx="39">
                  <c:v>8.7193376281545856</c:v>
                </c:pt>
                <c:pt idx="40">
                  <c:v>10.122463356897718</c:v>
                </c:pt>
                <c:pt idx="41">
                  <c:v>10.340740211558963</c:v>
                </c:pt>
                <c:pt idx="42">
                  <c:v>10.699372159980657</c:v>
                </c:pt>
                <c:pt idx="43">
                  <c:v>11.552804769452916</c:v>
                </c:pt>
                <c:pt idx="44">
                  <c:v>12.980190523922362</c:v>
                </c:pt>
                <c:pt idx="45">
                  <c:v>15.000884524492701</c:v>
                </c:pt>
                <c:pt idx="46">
                  <c:v>16.670764816496632</c:v>
                </c:pt>
                <c:pt idx="47">
                  <c:v>18.005928004811182</c:v>
                </c:pt>
                <c:pt idx="48">
                  <c:v>16.025956721163723</c:v>
                </c:pt>
                <c:pt idx="49">
                  <c:v>14.454070036587826</c:v>
                </c:pt>
                <c:pt idx="50">
                  <c:v>13.772045224074137</c:v>
                </c:pt>
                <c:pt idx="51">
                  <c:v>13.717015477541175</c:v>
                </c:pt>
                <c:pt idx="52">
                  <c:v>13.702170924995771</c:v>
                </c:pt>
                <c:pt idx="53">
                  <c:v>13.742133181845503</c:v>
                </c:pt>
                <c:pt idx="54">
                  <c:v>13.895995591307814</c:v>
                </c:pt>
                <c:pt idx="55">
                  <c:v>14.40723658618986</c:v>
                </c:pt>
                <c:pt idx="56">
                  <c:v>15.526002621992424</c:v>
                </c:pt>
                <c:pt idx="57">
                  <c:v>17.2239185384739</c:v>
                </c:pt>
                <c:pt idx="58">
                  <c:v>18.572092679323106</c:v>
                </c:pt>
                <c:pt idx="59">
                  <c:v>19.944527936635797</c:v>
                </c:pt>
                <c:pt idx="60">
                  <c:v>21.725079485756169</c:v>
                </c:pt>
                <c:pt idx="61">
                  <c:v>23.40883300656116</c:v>
                </c:pt>
                <c:pt idx="62">
                  <c:v>25.080758027020639</c:v>
                </c:pt>
                <c:pt idx="63">
                  <c:v>26.708435720681351</c:v>
                </c:pt>
                <c:pt idx="64">
                  <c:v>28.428926367831032</c:v>
                </c:pt>
                <c:pt idx="65">
                  <c:v>30.161946502719207</c:v>
                </c:pt>
                <c:pt idx="66">
                  <c:v>31.911538405288827</c:v>
                </c:pt>
                <c:pt idx="67">
                  <c:v>30.377561067881224</c:v>
                </c:pt>
                <c:pt idx="68">
                  <c:v>27.137732931349227</c:v>
                </c:pt>
                <c:pt idx="69">
                  <c:v>26.498243206393116</c:v>
                </c:pt>
                <c:pt idx="70">
                  <c:v>27.096437432953639</c:v>
                </c:pt>
                <c:pt idx="71">
                  <c:v>27.220422046072947</c:v>
                </c:pt>
                <c:pt idx="72">
                  <c:v>27.399589482989878</c:v>
                </c:pt>
                <c:pt idx="73">
                  <c:v>27.939630423483909</c:v>
                </c:pt>
                <c:pt idx="74">
                  <c:v>29.144482713302306</c:v>
                </c:pt>
                <c:pt idx="75">
                  <c:v>30.7687823083407</c:v>
                </c:pt>
                <c:pt idx="76">
                  <c:v>32.632774192009471</c:v>
                </c:pt>
                <c:pt idx="77">
                  <c:v>34.300202238998139</c:v>
                </c:pt>
                <c:pt idx="78">
                  <c:v>35.929423643614165</c:v>
                </c:pt>
                <c:pt idx="79">
                  <c:v>37.531380597072541</c:v>
                </c:pt>
                <c:pt idx="80">
                  <c:v>39.107911350535019</c:v>
                </c:pt>
                <c:pt idx="81">
                  <c:v>40.637127037410657</c:v>
                </c:pt>
                <c:pt idx="82">
                  <c:v>41.961819719808361</c:v>
                </c:pt>
                <c:pt idx="83">
                  <c:v>43.680750645027366</c:v>
                </c:pt>
                <c:pt idx="84">
                  <c:v>45.353088069298074</c:v>
                </c:pt>
                <c:pt idx="85">
                  <c:v>46.948411755455972</c:v>
                </c:pt>
                <c:pt idx="86">
                  <c:v>48.586621279277786</c:v>
                </c:pt>
                <c:pt idx="87">
                  <c:v>50.254929906634629</c:v>
                </c:pt>
                <c:pt idx="88">
                  <c:v>51.812172784037763</c:v>
                </c:pt>
                <c:pt idx="89">
                  <c:v>53.2988977870735</c:v>
                </c:pt>
                <c:pt idx="90">
                  <c:v>54.400013820297765</c:v>
                </c:pt>
                <c:pt idx="91">
                  <c:v>56.066877810691366</c:v>
                </c:pt>
                <c:pt idx="92">
                  <c:v>57.619937265369437</c:v>
                </c:pt>
                <c:pt idx="93">
                  <c:v>59.158122801038935</c:v>
                </c:pt>
                <c:pt idx="94">
                  <c:v>60.666491537407104</c:v>
                </c:pt>
                <c:pt idx="95">
                  <c:v>62.143018783509746</c:v>
                </c:pt>
                <c:pt idx="96">
                  <c:v>63.578781620253622</c:v>
                </c:pt>
                <c:pt idx="97">
                  <c:v>64.957430750543764</c:v>
                </c:pt>
                <c:pt idx="98">
                  <c:v>66.268536151192961</c:v>
                </c:pt>
                <c:pt idx="99">
                  <c:v>67.499079012177972</c:v>
                </c:pt>
                <c:pt idx="100">
                  <c:v>68.63478234633736</c:v>
                </c:pt>
                <c:pt idx="101">
                  <c:v>69.69679443218601</c:v>
                </c:pt>
                <c:pt idx="102">
                  <c:v>66.769113800294207</c:v>
                </c:pt>
                <c:pt idx="103">
                  <c:v>58.707390020524443</c:v>
                </c:pt>
                <c:pt idx="104">
                  <c:v>51.562436255258085</c:v>
                </c:pt>
                <c:pt idx="105">
                  <c:v>45.133471917487121</c:v>
                </c:pt>
                <c:pt idx="106">
                  <c:v>39.262394459891077</c:v>
                </c:pt>
                <c:pt idx="107">
                  <c:v>33.52248371210959</c:v>
                </c:pt>
                <c:pt idx="108">
                  <c:v>29.736703578380197</c:v>
                </c:pt>
                <c:pt idx="109">
                  <c:v>29.750585515922193</c:v>
                </c:pt>
                <c:pt idx="110">
                  <c:v>24.757103082969973</c:v>
                </c:pt>
                <c:pt idx="111">
                  <c:v>21.662122154733112</c:v>
                </c:pt>
                <c:pt idx="112">
                  <c:v>22.373433867461198</c:v>
                </c:pt>
                <c:pt idx="113">
                  <c:v>23.220216468622006</c:v>
                </c:pt>
                <c:pt idx="114">
                  <c:v>23.807225092005275</c:v>
                </c:pt>
                <c:pt idx="115">
                  <c:v>24.13465138653299</c:v>
                </c:pt>
                <c:pt idx="116">
                  <c:v>24.59312695884271</c:v>
                </c:pt>
                <c:pt idx="117">
                  <c:v>25.482961417947948</c:v>
                </c:pt>
                <c:pt idx="118">
                  <c:v>26.896948901555103</c:v>
                </c:pt>
                <c:pt idx="119">
                  <c:v>28.754664406736314</c:v>
                </c:pt>
                <c:pt idx="120">
                  <c:v>30.566855922400553</c:v>
                </c:pt>
                <c:pt idx="121">
                  <c:v>32.204252043605536</c:v>
                </c:pt>
                <c:pt idx="122">
                  <c:v>33.913114373413556</c:v>
                </c:pt>
                <c:pt idx="123">
                  <c:v>35.678539867287419</c:v>
                </c:pt>
                <c:pt idx="124">
                  <c:v>37.340728598557504</c:v>
                </c:pt>
                <c:pt idx="125">
                  <c:v>38.91773827403096</c:v>
                </c:pt>
                <c:pt idx="126">
                  <c:v>40.345031422509351</c:v>
                </c:pt>
                <c:pt idx="127">
                  <c:v>41.387472979178909</c:v>
                </c:pt>
                <c:pt idx="128">
                  <c:v>39.628503817079377</c:v>
                </c:pt>
                <c:pt idx="129">
                  <c:v>35.740031127832822</c:v>
                </c:pt>
                <c:pt idx="130">
                  <c:v>32.5974829453883</c:v>
                </c:pt>
                <c:pt idx="131">
                  <c:v>30.455719367526545</c:v>
                </c:pt>
                <c:pt idx="132">
                  <c:v>28.783370275324479</c:v>
                </c:pt>
                <c:pt idx="133">
                  <c:v>27.698189243366166</c:v>
                </c:pt>
                <c:pt idx="134">
                  <c:v>27.262772737705532</c:v>
                </c:pt>
                <c:pt idx="135">
                  <c:v>27.296791336741066</c:v>
                </c:pt>
                <c:pt idx="136">
                  <c:v>27.361776615203947</c:v>
                </c:pt>
                <c:pt idx="137">
                  <c:v>27.725022012198984</c:v>
                </c:pt>
                <c:pt idx="138">
                  <c:v>28.400014757045142</c:v>
                </c:pt>
                <c:pt idx="139">
                  <c:v>29.430913135762193</c:v>
                </c:pt>
                <c:pt idx="140">
                  <c:v>30.887412520041398</c:v>
                </c:pt>
                <c:pt idx="141">
                  <c:v>32.60420507715709</c:v>
                </c:pt>
                <c:pt idx="142">
                  <c:v>34.250496608287122</c:v>
                </c:pt>
                <c:pt idx="143">
                  <c:v>35.789500495092987</c:v>
                </c:pt>
                <c:pt idx="144">
                  <c:v>37.345253390388571</c:v>
                </c:pt>
                <c:pt idx="145">
                  <c:v>38.868353913689859</c:v>
                </c:pt>
                <c:pt idx="146">
                  <c:v>40.543555692375591</c:v>
                </c:pt>
                <c:pt idx="147">
                  <c:v>42.185821698679966</c:v>
                </c:pt>
                <c:pt idx="148">
                  <c:v>43.8408635333532</c:v>
                </c:pt>
                <c:pt idx="149">
                  <c:v>45.496986354521411</c:v>
                </c:pt>
                <c:pt idx="150">
                  <c:v>47.145382469357237</c:v>
                </c:pt>
                <c:pt idx="151">
                  <c:v>48.778075842599378</c:v>
                </c:pt>
                <c:pt idx="152">
                  <c:v>50.270146068723932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992-4678-B13A-6EA70C8572A1}"/>
            </c:ext>
          </c:extLst>
        </c:ser>
        <c:ser>
          <c:idx val="2"/>
          <c:order val="2"/>
          <c:tx>
            <c:strRef>
              <c:f>'Main Data'!$N$1</c:f>
              <c:strCache>
                <c:ptCount val="1"/>
                <c:pt idx="0">
                  <c:v>Accel Resistance (N)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('Main Data'!$A:$A,'Main Data'!$A$1)</c:f>
              <c:strCache>
                <c:ptCount val="1048577"/>
                <c:pt idx="0">
                  <c:v>Distance (m)</c:v>
                </c:pt>
                <c:pt idx="1">
                  <c:v>0</c:v>
                </c:pt>
                <c:pt idx="2">
                  <c:v>8.875</c:v>
                </c:pt>
                <c:pt idx="3">
                  <c:v>17.75</c:v>
                </c:pt>
                <c:pt idx="4">
                  <c:v>26.625</c:v>
                </c:pt>
                <c:pt idx="5">
                  <c:v>35.5</c:v>
                </c:pt>
                <c:pt idx="6">
                  <c:v>44.375</c:v>
                </c:pt>
                <c:pt idx="7">
                  <c:v>53.25</c:v>
                </c:pt>
                <c:pt idx="8">
                  <c:v>62.125</c:v>
                </c:pt>
                <c:pt idx="9">
                  <c:v>71</c:v>
                </c:pt>
                <c:pt idx="10">
                  <c:v>79.875</c:v>
                </c:pt>
                <c:pt idx="11">
                  <c:v>88.75</c:v>
                </c:pt>
                <c:pt idx="12">
                  <c:v>97.625</c:v>
                </c:pt>
                <c:pt idx="13">
                  <c:v>106.5</c:v>
                </c:pt>
                <c:pt idx="14">
                  <c:v>115.375</c:v>
                </c:pt>
                <c:pt idx="15">
                  <c:v>124.25</c:v>
                </c:pt>
                <c:pt idx="16">
                  <c:v>133.125</c:v>
                </c:pt>
                <c:pt idx="17">
                  <c:v>142</c:v>
                </c:pt>
                <c:pt idx="18">
                  <c:v>150.875</c:v>
                </c:pt>
                <c:pt idx="19">
                  <c:v>159.75</c:v>
                </c:pt>
                <c:pt idx="20">
                  <c:v>168.625</c:v>
                </c:pt>
                <c:pt idx="21">
                  <c:v>177.5</c:v>
                </c:pt>
                <c:pt idx="22">
                  <c:v>186.375</c:v>
                </c:pt>
                <c:pt idx="23">
                  <c:v>195.25</c:v>
                </c:pt>
                <c:pt idx="24">
                  <c:v>204.125</c:v>
                </c:pt>
                <c:pt idx="25">
                  <c:v>213</c:v>
                </c:pt>
                <c:pt idx="26">
                  <c:v>221.875</c:v>
                </c:pt>
                <c:pt idx="27">
                  <c:v>230.75</c:v>
                </c:pt>
                <c:pt idx="28">
                  <c:v>239.625</c:v>
                </c:pt>
                <c:pt idx="29">
                  <c:v>248.5</c:v>
                </c:pt>
                <c:pt idx="30">
                  <c:v>257.375</c:v>
                </c:pt>
                <c:pt idx="31">
                  <c:v>266.25</c:v>
                </c:pt>
                <c:pt idx="32">
                  <c:v>275.125</c:v>
                </c:pt>
                <c:pt idx="33">
                  <c:v>284</c:v>
                </c:pt>
                <c:pt idx="34">
                  <c:v>292.875</c:v>
                </c:pt>
                <c:pt idx="35">
                  <c:v>301.75</c:v>
                </c:pt>
                <c:pt idx="36">
                  <c:v>310.625</c:v>
                </c:pt>
                <c:pt idx="37">
                  <c:v>319.5</c:v>
                </c:pt>
                <c:pt idx="38">
                  <c:v>328.375</c:v>
                </c:pt>
                <c:pt idx="39">
                  <c:v>337.25</c:v>
                </c:pt>
                <c:pt idx="40">
                  <c:v>346.125</c:v>
                </c:pt>
                <c:pt idx="41">
                  <c:v>355</c:v>
                </c:pt>
                <c:pt idx="42">
                  <c:v>363.875</c:v>
                </c:pt>
                <c:pt idx="43">
                  <c:v>372.75</c:v>
                </c:pt>
                <c:pt idx="44">
                  <c:v>381.625</c:v>
                </c:pt>
                <c:pt idx="45">
                  <c:v>390.5</c:v>
                </c:pt>
                <c:pt idx="46">
                  <c:v>399.375</c:v>
                </c:pt>
                <c:pt idx="47">
                  <c:v>408.25</c:v>
                </c:pt>
                <c:pt idx="48">
                  <c:v>417.125</c:v>
                </c:pt>
                <c:pt idx="49">
                  <c:v>426</c:v>
                </c:pt>
                <c:pt idx="50">
                  <c:v>434.875</c:v>
                </c:pt>
                <c:pt idx="51">
                  <c:v>443.75</c:v>
                </c:pt>
                <c:pt idx="52">
                  <c:v>452.625</c:v>
                </c:pt>
                <c:pt idx="53">
                  <c:v>461.5</c:v>
                </c:pt>
                <c:pt idx="54">
                  <c:v>470.375</c:v>
                </c:pt>
                <c:pt idx="55">
                  <c:v>479.25</c:v>
                </c:pt>
                <c:pt idx="56">
                  <c:v>488.125</c:v>
                </c:pt>
                <c:pt idx="57">
                  <c:v>497</c:v>
                </c:pt>
                <c:pt idx="58">
                  <c:v>505.875</c:v>
                </c:pt>
                <c:pt idx="59">
                  <c:v>514.75</c:v>
                </c:pt>
                <c:pt idx="60">
                  <c:v>523.625</c:v>
                </c:pt>
                <c:pt idx="61">
                  <c:v>532.5</c:v>
                </c:pt>
                <c:pt idx="62">
                  <c:v>541.375</c:v>
                </c:pt>
                <c:pt idx="63">
                  <c:v>550.25</c:v>
                </c:pt>
                <c:pt idx="64">
                  <c:v>559.125</c:v>
                </c:pt>
                <c:pt idx="65">
                  <c:v>568</c:v>
                </c:pt>
                <c:pt idx="66">
                  <c:v>576.875</c:v>
                </c:pt>
                <c:pt idx="67">
                  <c:v>585.75</c:v>
                </c:pt>
                <c:pt idx="68">
                  <c:v>594.625</c:v>
                </c:pt>
                <c:pt idx="69">
                  <c:v>603.5</c:v>
                </c:pt>
                <c:pt idx="70">
                  <c:v>612.375</c:v>
                </c:pt>
                <c:pt idx="71">
                  <c:v>621.25</c:v>
                </c:pt>
                <c:pt idx="72">
                  <c:v>630.125</c:v>
                </c:pt>
                <c:pt idx="73">
                  <c:v>639</c:v>
                </c:pt>
                <c:pt idx="74">
                  <c:v>647.875</c:v>
                </c:pt>
                <c:pt idx="75">
                  <c:v>656.75</c:v>
                </c:pt>
                <c:pt idx="76">
                  <c:v>665.625</c:v>
                </c:pt>
                <c:pt idx="77">
                  <c:v>674.5</c:v>
                </c:pt>
                <c:pt idx="78">
                  <c:v>683.375</c:v>
                </c:pt>
                <c:pt idx="79">
                  <c:v>692.25</c:v>
                </c:pt>
                <c:pt idx="80">
                  <c:v>701.125</c:v>
                </c:pt>
                <c:pt idx="81">
                  <c:v>710</c:v>
                </c:pt>
                <c:pt idx="82">
                  <c:v>718.875</c:v>
                </c:pt>
                <c:pt idx="83">
                  <c:v>727.75</c:v>
                </c:pt>
                <c:pt idx="84">
                  <c:v>736.625</c:v>
                </c:pt>
                <c:pt idx="85">
                  <c:v>745.5</c:v>
                </c:pt>
                <c:pt idx="86">
                  <c:v>754.375</c:v>
                </c:pt>
                <c:pt idx="87">
                  <c:v>763.25</c:v>
                </c:pt>
                <c:pt idx="88">
                  <c:v>772.125</c:v>
                </c:pt>
                <c:pt idx="89">
                  <c:v>781</c:v>
                </c:pt>
                <c:pt idx="90">
                  <c:v>789.875</c:v>
                </c:pt>
                <c:pt idx="91">
                  <c:v>798.75</c:v>
                </c:pt>
                <c:pt idx="92">
                  <c:v>807.625</c:v>
                </c:pt>
                <c:pt idx="93">
                  <c:v>816.5</c:v>
                </c:pt>
                <c:pt idx="94">
                  <c:v>825.375</c:v>
                </c:pt>
                <c:pt idx="95">
                  <c:v>834.25</c:v>
                </c:pt>
                <c:pt idx="96">
                  <c:v>843.125</c:v>
                </c:pt>
                <c:pt idx="97">
                  <c:v>852</c:v>
                </c:pt>
                <c:pt idx="98">
                  <c:v>860.875</c:v>
                </c:pt>
                <c:pt idx="99">
                  <c:v>869.75</c:v>
                </c:pt>
                <c:pt idx="100">
                  <c:v>878.625</c:v>
                </c:pt>
                <c:pt idx="101">
                  <c:v>887.5</c:v>
                </c:pt>
                <c:pt idx="102">
                  <c:v>896.375</c:v>
                </c:pt>
                <c:pt idx="103">
                  <c:v>905.25</c:v>
                </c:pt>
                <c:pt idx="104">
                  <c:v>914.125</c:v>
                </c:pt>
                <c:pt idx="105">
                  <c:v>923</c:v>
                </c:pt>
                <c:pt idx="106">
                  <c:v>931.875</c:v>
                </c:pt>
                <c:pt idx="107">
                  <c:v>940.75</c:v>
                </c:pt>
                <c:pt idx="108">
                  <c:v>949.625</c:v>
                </c:pt>
                <c:pt idx="109">
                  <c:v>958.5</c:v>
                </c:pt>
                <c:pt idx="110">
                  <c:v>967.375</c:v>
                </c:pt>
                <c:pt idx="111">
                  <c:v>976.25</c:v>
                </c:pt>
                <c:pt idx="112">
                  <c:v>985.125</c:v>
                </c:pt>
                <c:pt idx="113">
                  <c:v>994</c:v>
                </c:pt>
                <c:pt idx="114">
                  <c:v>1002.875</c:v>
                </c:pt>
                <c:pt idx="115">
                  <c:v>1011.75</c:v>
                </c:pt>
                <c:pt idx="116">
                  <c:v>1020.625</c:v>
                </c:pt>
                <c:pt idx="117">
                  <c:v>1029.5</c:v>
                </c:pt>
                <c:pt idx="118">
                  <c:v>1038.375</c:v>
                </c:pt>
                <c:pt idx="119">
                  <c:v>1047.25</c:v>
                </c:pt>
                <c:pt idx="120">
                  <c:v>1056.125</c:v>
                </c:pt>
                <c:pt idx="121">
                  <c:v>1065</c:v>
                </c:pt>
                <c:pt idx="122">
                  <c:v>1073.875</c:v>
                </c:pt>
                <c:pt idx="123">
                  <c:v>1082.75</c:v>
                </c:pt>
                <c:pt idx="124">
                  <c:v>1091.625</c:v>
                </c:pt>
                <c:pt idx="125">
                  <c:v>1100.5</c:v>
                </c:pt>
                <c:pt idx="126">
                  <c:v>1109.375</c:v>
                </c:pt>
                <c:pt idx="127">
                  <c:v>1118.25</c:v>
                </c:pt>
                <c:pt idx="128">
                  <c:v>1127.125</c:v>
                </c:pt>
                <c:pt idx="129">
                  <c:v>1136</c:v>
                </c:pt>
                <c:pt idx="130">
                  <c:v>1144.875</c:v>
                </c:pt>
                <c:pt idx="131">
                  <c:v>1153.75</c:v>
                </c:pt>
                <c:pt idx="132">
                  <c:v>1162.625</c:v>
                </c:pt>
                <c:pt idx="133">
                  <c:v>1171.5</c:v>
                </c:pt>
                <c:pt idx="134">
                  <c:v>1180.375</c:v>
                </c:pt>
                <c:pt idx="135">
                  <c:v>1189.25</c:v>
                </c:pt>
                <c:pt idx="136">
                  <c:v>1198.125</c:v>
                </c:pt>
                <c:pt idx="137">
                  <c:v>1207</c:v>
                </c:pt>
                <c:pt idx="138">
                  <c:v>1215.875</c:v>
                </c:pt>
                <c:pt idx="139">
                  <c:v>1224.75</c:v>
                </c:pt>
                <c:pt idx="140">
                  <c:v>1233.625</c:v>
                </c:pt>
                <c:pt idx="141">
                  <c:v>1242.5</c:v>
                </c:pt>
                <c:pt idx="142">
                  <c:v>1251.375</c:v>
                </c:pt>
                <c:pt idx="143">
                  <c:v>1260.25</c:v>
                </c:pt>
                <c:pt idx="144">
                  <c:v>1269.125</c:v>
                </c:pt>
                <c:pt idx="145">
                  <c:v>1278</c:v>
                </c:pt>
                <c:pt idx="146">
                  <c:v>1286.875</c:v>
                </c:pt>
                <c:pt idx="147">
                  <c:v>1295.75</c:v>
                </c:pt>
                <c:pt idx="148">
                  <c:v>1304.625</c:v>
                </c:pt>
                <c:pt idx="149">
                  <c:v>1313.5</c:v>
                </c:pt>
                <c:pt idx="150">
                  <c:v>1322.375</c:v>
                </c:pt>
                <c:pt idx="151">
                  <c:v>1331.25</c:v>
                </c:pt>
                <c:pt idx="152">
                  <c:v>1340.125</c:v>
                </c:pt>
                <c:pt idx="153">
                  <c:v>1349</c:v>
                </c:pt>
                <c:pt idx="154">
                  <c:v>1357.875</c:v>
                </c:pt>
                <c:pt idx="1048576">
                  <c:v>Distance (m)</c:v>
                </c:pt>
              </c:strCache>
            </c:strRef>
          </c:cat>
          <c:val>
            <c:numRef>
              <c:f>'Main Data'!$N$3:$N$155</c:f>
              <c:numCache>
                <c:formatCode>General</c:formatCode>
                <c:ptCount val="153"/>
                <c:pt idx="1">
                  <c:v>24.516885782718219</c:v>
                </c:pt>
                <c:pt idx="2">
                  <c:v>126.11863881840513</c:v>
                </c:pt>
                <c:pt idx="3">
                  <c:v>117.06058976479807</c:v>
                </c:pt>
                <c:pt idx="4">
                  <c:v>115.80305575566528</c:v>
                </c:pt>
                <c:pt idx="5">
                  <c:v>106.29210029985708</c:v>
                </c:pt>
                <c:pt idx="6">
                  <c:v>99.905732709664406</c:v>
                </c:pt>
                <c:pt idx="7">
                  <c:v>92.565222235847102</c:v>
                </c:pt>
                <c:pt idx="8">
                  <c:v>84.945381039705907</c:v>
                </c:pt>
                <c:pt idx="9">
                  <c:v>77.295134519953066</c:v>
                </c:pt>
                <c:pt idx="10">
                  <c:v>69.86398922109673</c:v>
                </c:pt>
                <c:pt idx="11">
                  <c:v>62.876104701155825</c:v>
                </c:pt>
                <c:pt idx="12">
                  <c:v>-126.16449663858441</c:v>
                </c:pt>
                <c:pt idx="13">
                  <c:v>-745.86247871893931</c:v>
                </c:pt>
                <c:pt idx="14">
                  <c:v>-688.93816685788568</c:v>
                </c:pt>
                <c:pt idx="15">
                  <c:v>-631.76972328243255</c:v>
                </c:pt>
                <c:pt idx="16">
                  <c:v>-575.39030768500493</c:v>
                </c:pt>
                <c:pt idx="17">
                  <c:v>-516.20507578478453</c:v>
                </c:pt>
                <c:pt idx="18">
                  <c:v>-462.5548057116057</c:v>
                </c:pt>
                <c:pt idx="19">
                  <c:v>-409.57443675259958</c:v>
                </c:pt>
                <c:pt idx="20">
                  <c:v>-355.34150914599803</c:v>
                </c:pt>
                <c:pt idx="21">
                  <c:v>-278.16334503118969</c:v>
                </c:pt>
                <c:pt idx="22">
                  <c:v>-204.24578022146881</c:v>
                </c:pt>
                <c:pt idx="23">
                  <c:v>-143.37806032025776</c:v>
                </c:pt>
                <c:pt idx="24">
                  <c:v>-78.751766513575063</c:v>
                </c:pt>
                <c:pt idx="25">
                  <c:v>8.3636912217474908</c:v>
                </c:pt>
                <c:pt idx="26">
                  <c:v>36.681078467456146</c:v>
                </c:pt>
                <c:pt idx="27">
                  <c:v>92.806071567331458</c:v>
                </c:pt>
                <c:pt idx="28">
                  <c:v>86.847541633861269</c:v>
                </c:pt>
                <c:pt idx="29">
                  <c:v>-135.70014043617314</c:v>
                </c:pt>
                <c:pt idx="30">
                  <c:v>-84.019806695928224</c:v>
                </c:pt>
                <c:pt idx="31">
                  <c:v>-98.917792082854376</c:v>
                </c:pt>
                <c:pt idx="32">
                  <c:v>-90.189634161408662</c:v>
                </c:pt>
                <c:pt idx="33">
                  <c:v>-44.555054246935242</c:v>
                </c:pt>
                <c:pt idx="34">
                  <c:v>-30.217530875839461</c:v>
                </c:pt>
                <c:pt idx="35">
                  <c:v>0.82816423986087739</c:v>
                </c:pt>
                <c:pt idx="36">
                  <c:v>36.184961876766096</c:v>
                </c:pt>
                <c:pt idx="37">
                  <c:v>67.42061657630768</c:v>
                </c:pt>
                <c:pt idx="38">
                  <c:v>100.38783762318519</c:v>
                </c:pt>
                <c:pt idx="39">
                  <c:v>96.589963527339449</c:v>
                </c:pt>
                <c:pt idx="40">
                  <c:v>114.18955715513083</c:v>
                </c:pt>
                <c:pt idx="41">
                  <c:v>17.763865960400604</c:v>
                </c:pt>
                <c:pt idx="42">
                  <c:v>29.186282122157508</c:v>
                </c:pt>
                <c:pt idx="43">
                  <c:v>69.45428320573923</c:v>
                </c:pt>
                <c:pt idx="44">
                  <c:v>116.16389312339872</c:v>
                </c:pt>
                <c:pt idx="45">
                  <c:v>164.44866510846964</c:v>
                </c:pt>
                <c:pt idx="46">
                  <c:v>135.89864909455829</c:v>
                </c:pt>
                <c:pt idx="47">
                  <c:v>108.65861132775387</c:v>
                </c:pt>
                <c:pt idx="48">
                  <c:v>-161.13455795732816</c:v>
                </c:pt>
                <c:pt idx="49">
                  <c:v>-127.92370685879378</c:v>
                </c:pt>
                <c:pt idx="50">
                  <c:v>-55.504727562448466</c:v>
                </c:pt>
                <c:pt idx="51">
                  <c:v>-4.4784457003627391</c:v>
                </c:pt>
                <c:pt idx="52">
                  <c:v>-1.2080833859729121</c:v>
                </c:pt>
                <c:pt idx="53">
                  <c:v>3.2522191840059347</c:v>
                </c:pt>
                <c:pt idx="54">
                  <c:v>12.521672177632007</c:v>
                </c:pt>
                <c:pt idx="55">
                  <c:v>41.605952773328809</c:v>
                </c:pt>
                <c:pt idx="56">
                  <c:v>91.047719795524714</c:v>
                </c:pt>
                <c:pt idx="57">
                  <c:v>138.18025186049584</c:v>
                </c:pt>
                <c:pt idx="58">
                  <c:v>109.71747218224782</c:v>
                </c:pt>
                <c:pt idx="59">
                  <c:v>111.69189691718246</c:v>
                </c:pt>
                <c:pt idx="60">
                  <c:v>144.90532724253046</c:v>
                </c:pt>
                <c:pt idx="61">
                  <c:v>137.0276839491352</c:v>
                </c:pt>
                <c:pt idx="62">
                  <c:v>136.06505373817572</c:v>
                </c:pt>
                <c:pt idx="63">
                  <c:v>132.46410583383138</c:v>
                </c:pt>
                <c:pt idx="64">
                  <c:v>140.01743469100992</c:v>
                </c:pt>
                <c:pt idx="65">
                  <c:v>141.03711284737798</c:v>
                </c:pt>
                <c:pt idx="66">
                  <c:v>142.38576092221362</c:v>
                </c:pt>
                <c:pt idx="67">
                  <c:v>-124.83855812514139</c:v>
                </c:pt>
                <c:pt idx="68">
                  <c:v>-263.66456874874166</c:v>
                </c:pt>
                <c:pt idx="69">
                  <c:v>-52.043125574645359</c:v>
                </c:pt>
                <c:pt idx="70">
                  <c:v>48.682404166937147</c:v>
                </c:pt>
                <c:pt idx="71">
                  <c:v>10.090149283219164</c:v>
                </c:pt>
                <c:pt idx="72">
                  <c:v>14.581052758893422</c:v>
                </c:pt>
                <c:pt idx="73">
                  <c:v>43.949757728334681</c:v>
                </c:pt>
                <c:pt idx="74">
                  <c:v>98.053614578750341</c:v>
                </c:pt>
                <c:pt idx="75">
                  <c:v>132.18918849905054</c:v>
                </c:pt>
                <c:pt idx="76">
                  <c:v>151.69589109277817</c:v>
                </c:pt>
                <c:pt idx="77">
                  <c:v>135.69907982817526</c:v>
                </c:pt>
                <c:pt idx="78">
                  <c:v>132.58973653587782</c:v>
                </c:pt>
                <c:pt idx="79">
                  <c:v>130.37089360541796</c:v>
                </c:pt>
                <c:pt idx="80">
                  <c:v>128.30165172766414</c:v>
                </c:pt>
                <c:pt idx="81">
                  <c:v>124.45104419503805</c:v>
                </c:pt>
                <c:pt idx="82">
                  <c:v>107.80649778629274</c:v>
                </c:pt>
                <c:pt idx="83">
                  <c:v>139.89050097944053</c:v>
                </c:pt>
                <c:pt idx="84">
                  <c:v>136.09861609656514</c:v>
                </c:pt>
                <c:pt idx="85">
                  <c:v>129.83106325378435</c:v>
                </c:pt>
                <c:pt idx="86">
                  <c:v>133.32121008150816</c:v>
                </c:pt>
                <c:pt idx="87">
                  <c:v>135.77074345761247</c:v>
                </c:pt>
                <c:pt idx="88">
                  <c:v>126.73196058697586</c:v>
                </c:pt>
                <c:pt idx="89">
                  <c:v>120.99305588258525</c:v>
                </c:pt>
                <c:pt idx="90">
                  <c:v>89.611322516994548</c:v>
                </c:pt>
                <c:pt idx="91">
                  <c:v>135.6531756219581</c:v>
                </c:pt>
                <c:pt idx="92">
                  <c:v>126.39150414848172</c:v>
                </c:pt>
                <c:pt idx="93">
                  <c:v>125.18103085306657</c:v>
                </c:pt>
                <c:pt idx="94">
                  <c:v>122.7544720363813</c:v>
                </c:pt>
                <c:pt idx="95">
                  <c:v>120.16313927261152</c:v>
                </c:pt>
                <c:pt idx="96">
                  <c:v>116.84563909639031</c:v>
                </c:pt>
                <c:pt idx="97">
                  <c:v>112.19759600670587</c:v>
                </c:pt>
                <c:pt idx="98">
                  <c:v>106.70073395200372</c:v>
                </c:pt>
                <c:pt idx="99">
                  <c:v>100.1443715825479</c:v>
                </c:pt>
                <c:pt idx="100">
                  <c:v>92.426115586544341</c:v>
                </c:pt>
                <c:pt idx="101">
                  <c:v>86.428954506508973</c:v>
                </c:pt>
                <c:pt idx="102">
                  <c:v>-238.26129618964308</c:v>
                </c:pt>
                <c:pt idx="103">
                  <c:v>-656.08138277351713</c:v>
                </c:pt>
                <c:pt idx="104">
                  <c:v>-581.4725577589378</c:v>
                </c:pt>
                <c:pt idx="105">
                  <c:v>-523.20371272344801</c:v>
                </c:pt>
                <c:pt idx="106">
                  <c:v>-477.80161191036012</c:v>
                </c:pt>
                <c:pt idx="107">
                  <c:v>-467.1269672934186</c:v>
                </c:pt>
                <c:pt idx="108">
                  <c:v>-308.09538169076927</c:v>
                </c:pt>
                <c:pt idx="109">
                  <c:v>1.1297435916853398</c:v>
                </c:pt>
                <c:pt idx="110">
                  <c:v>-406.38093650488895</c:v>
                </c:pt>
                <c:pt idx="111">
                  <c:v>-251.87657410823695</c:v>
                </c:pt>
                <c:pt idx="112">
                  <c:v>57.888161988473129</c:v>
                </c:pt>
                <c:pt idx="113">
                  <c:v>68.913090432628039</c:v>
                </c:pt>
                <c:pt idx="114">
                  <c:v>47.772094387024232</c:v>
                </c:pt>
                <c:pt idx="115">
                  <c:v>26.646695165768929</c:v>
                </c:pt>
                <c:pt idx="116">
                  <c:v>37.311782897308994</c:v>
                </c:pt>
                <c:pt idx="117">
                  <c:v>72.416748367674487</c:v>
                </c:pt>
                <c:pt idx="118">
                  <c:v>115.07351142412112</c:v>
                </c:pt>
                <c:pt idx="119">
                  <c:v>151.18510516294427</c:v>
                </c:pt>
                <c:pt idx="120">
                  <c:v>147.48025954833662</c:v>
                </c:pt>
                <c:pt idx="121">
                  <c:v>133.25501352997583</c:v>
                </c:pt>
                <c:pt idx="122">
                  <c:v>139.07109582735643</c:v>
                </c:pt>
                <c:pt idx="123">
                  <c:v>143.67433452768012</c:v>
                </c:pt>
                <c:pt idx="124">
                  <c:v>135.27269242079939</c:v>
                </c:pt>
                <c:pt idx="125">
                  <c:v>128.34062748815811</c:v>
                </c:pt>
                <c:pt idx="126">
                  <c:v>116.15635663761364</c:v>
                </c:pt>
                <c:pt idx="127">
                  <c:v>84.836260413262892</c:v>
                </c:pt>
                <c:pt idx="128">
                  <c:v>-143.14890359083819</c:v>
                </c:pt>
                <c:pt idx="129">
                  <c:v>-316.45273498949103</c:v>
                </c:pt>
                <c:pt idx="130">
                  <c:v>-255.74770524195617</c:v>
                </c:pt>
                <c:pt idx="131">
                  <c:v>-174.3015821583524</c:v>
                </c:pt>
                <c:pt idx="132">
                  <c:v>-136.09956565930727</c:v>
                </c:pt>
                <c:pt idx="133">
                  <c:v>-88.314495938627488</c:v>
                </c:pt>
                <c:pt idx="134">
                  <c:v>-35.435183705140993</c:v>
                </c:pt>
                <c:pt idx="135">
                  <c:v>2.7685108179045552</c:v>
                </c:pt>
                <c:pt idx="136">
                  <c:v>5.2886494896833769</c:v>
                </c:pt>
                <c:pt idx="137">
                  <c:v>29.561735040421464</c:v>
                </c:pt>
                <c:pt idx="138">
                  <c:v>54.932441931595143</c:v>
                </c:pt>
                <c:pt idx="139">
                  <c:v>83.896850386380379</c:v>
                </c:pt>
                <c:pt idx="140">
                  <c:v>118.53322641054007</c:v>
                </c:pt>
                <c:pt idx="141">
                  <c:v>139.71647572870839</c:v>
                </c:pt>
                <c:pt idx="142">
                  <c:v>133.97894218387418</c:v>
                </c:pt>
                <c:pt idx="143">
                  <c:v>125.2476301263514</c:v>
                </c:pt>
                <c:pt idx="144">
                  <c:v>126.61070246053339</c:v>
                </c:pt>
                <c:pt idx="145">
                  <c:v>123.95337830082723</c:v>
                </c:pt>
                <c:pt idx="146">
                  <c:v>136.33172376146251</c:v>
                </c:pt>
                <c:pt idx="147">
                  <c:v>133.65133583489003</c:v>
                </c:pt>
                <c:pt idx="148">
                  <c:v>134.69106175099543</c:v>
                </c:pt>
                <c:pt idx="149">
                  <c:v>134.7790348859902</c:v>
                </c:pt>
                <c:pt idx="150">
                  <c:v>134.1502179836364</c:v>
                </c:pt>
                <c:pt idx="151">
                  <c:v>132.87229322466814</c:v>
                </c:pt>
                <c:pt idx="152">
                  <c:v>121.42806227218087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992-4678-B13A-6EA70C8572A1}"/>
            </c:ext>
          </c:extLst>
        </c:ser>
        <c:ser>
          <c:idx val="3"/>
          <c:order val="3"/>
          <c:tx>
            <c:strRef>
              <c:f>'Main Data'!$W$1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('Main Data'!$A:$A,'Main Data'!$A$1)</c:f>
              <c:strCache>
                <c:ptCount val="1048577"/>
                <c:pt idx="0">
                  <c:v>Distance (m)</c:v>
                </c:pt>
                <c:pt idx="1">
                  <c:v>0</c:v>
                </c:pt>
                <c:pt idx="2">
                  <c:v>8.875</c:v>
                </c:pt>
                <c:pt idx="3">
                  <c:v>17.75</c:v>
                </c:pt>
                <c:pt idx="4">
                  <c:v>26.625</c:v>
                </c:pt>
                <c:pt idx="5">
                  <c:v>35.5</c:v>
                </c:pt>
                <c:pt idx="6">
                  <c:v>44.375</c:v>
                </c:pt>
                <c:pt idx="7">
                  <c:v>53.25</c:v>
                </c:pt>
                <c:pt idx="8">
                  <c:v>62.125</c:v>
                </c:pt>
                <c:pt idx="9">
                  <c:v>71</c:v>
                </c:pt>
                <c:pt idx="10">
                  <c:v>79.875</c:v>
                </c:pt>
                <c:pt idx="11">
                  <c:v>88.75</c:v>
                </c:pt>
                <c:pt idx="12">
                  <c:v>97.625</c:v>
                </c:pt>
                <c:pt idx="13">
                  <c:v>106.5</c:v>
                </c:pt>
                <c:pt idx="14">
                  <c:v>115.375</c:v>
                </c:pt>
                <c:pt idx="15">
                  <c:v>124.25</c:v>
                </c:pt>
                <c:pt idx="16">
                  <c:v>133.125</c:v>
                </c:pt>
                <c:pt idx="17">
                  <c:v>142</c:v>
                </c:pt>
                <c:pt idx="18">
                  <c:v>150.875</c:v>
                </c:pt>
                <c:pt idx="19">
                  <c:v>159.75</c:v>
                </c:pt>
                <c:pt idx="20">
                  <c:v>168.625</c:v>
                </c:pt>
                <c:pt idx="21">
                  <c:v>177.5</c:v>
                </c:pt>
                <c:pt idx="22">
                  <c:v>186.375</c:v>
                </c:pt>
                <c:pt idx="23">
                  <c:v>195.25</c:v>
                </c:pt>
                <c:pt idx="24">
                  <c:v>204.125</c:v>
                </c:pt>
                <c:pt idx="25">
                  <c:v>213</c:v>
                </c:pt>
                <c:pt idx="26">
                  <c:v>221.875</c:v>
                </c:pt>
                <c:pt idx="27">
                  <c:v>230.75</c:v>
                </c:pt>
                <c:pt idx="28">
                  <c:v>239.625</c:v>
                </c:pt>
                <c:pt idx="29">
                  <c:v>248.5</c:v>
                </c:pt>
                <c:pt idx="30">
                  <c:v>257.375</c:v>
                </c:pt>
                <c:pt idx="31">
                  <c:v>266.25</c:v>
                </c:pt>
                <c:pt idx="32">
                  <c:v>275.125</c:v>
                </c:pt>
                <c:pt idx="33">
                  <c:v>284</c:v>
                </c:pt>
                <c:pt idx="34">
                  <c:v>292.875</c:v>
                </c:pt>
                <c:pt idx="35">
                  <c:v>301.75</c:v>
                </c:pt>
                <c:pt idx="36">
                  <c:v>310.625</c:v>
                </c:pt>
                <c:pt idx="37">
                  <c:v>319.5</c:v>
                </c:pt>
                <c:pt idx="38">
                  <c:v>328.375</c:v>
                </c:pt>
                <c:pt idx="39">
                  <c:v>337.25</c:v>
                </c:pt>
                <c:pt idx="40">
                  <c:v>346.125</c:v>
                </c:pt>
                <c:pt idx="41">
                  <c:v>355</c:v>
                </c:pt>
                <c:pt idx="42">
                  <c:v>363.875</c:v>
                </c:pt>
                <c:pt idx="43">
                  <c:v>372.75</c:v>
                </c:pt>
                <c:pt idx="44">
                  <c:v>381.625</c:v>
                </c:pt>
                <c:pt idx="45">
                  <c:v>390.5</c:v>
                </c:pt>
                <c:pt idx="46">
                  <c:v>399.375</c:v>
                </c:pt>
                <c:pt idx="47">
                  <c:v>408.25</c:v>
                </c:pt>
                <c:pt idx="48">
                  <c:v>417.125</c:v>
                </c:pt>
                <c:pt idx="49">
                  <c:v>426</c:v>
                </c:pt>
                <c:pt idx="50">
                  <c:v>434.875</c:v>
                </c:pt>
                <c:pt idx="51">
                  <c:v>443.75</c:v>
                </c:pt>
                <c:pt idx="52">
                  <c:v>452.625</c:v>
                </c:pt>
                <c:pt idx="53">
                  <c:v>461.5</c:v>
                </c:pt>
                <c:pt idx="54">
                  <c:v>470.375</c:v>
                </c:pt>
                <c:pt idx="55">
                  <c:v>479.25</c:v>
                </c:pt>
                <c:pt idx="56">
                  <c:v>488.125</c:v>
                </c:pt>
                <c:pt idx="57">
                  <c:v>497</c:v>
                </c:pt>
                <c:pt idx="58">
                  <c:v>505.875</c:v>
                </c:pt>
                <c:pt idx="59">
                  <c:v>514.75</c:v>
                </c:pt>
                <c:pt idx="60">
                  <c:v>523.625</c:v>
                </c:pt>
                <c:pt idx="61">
                  <c:v>532.5</c:v>
                </c:pt>
                <c:pt idx="62">
                  <c:v>541.375</c:v>
                </c:pt>
                <c:pt idx="63">
                  <c:v>550.25</c:v>
                </c:pt>
                <c:pt idx="64">
                  <c:v>559.125</c:v>
                </c:pt>
                <c:pt idx="65">
                  <c:v>568</c:v>
                </c:pt>
                <c:pt idx="66">
                  <c:v>576.875</c:v>
                </c:pt>
                <c:pt idx="67">
                  <c:v>585.75</c:v>
                </c:pt>
                <c:pt idx="68">
                  <c:v>594.625</c:v>
                </c:pt>
                <c:pt idx="69">
                  <c:v>603.5</c:v>
                </c:pt>
                <c:pt idx="70">
                  <c:v>612.375</c:v>
                </c:pt>
                <c:pt idx="71">
                  <c:v>621.25</c:v>
                </c:pt>
                <c:pt idx="72">
                  <c:v>630.125</c:v>
                </c:pt>
                <c:pt idx="73">
                  <c:v>639</c:v>
                </c:pt>
                <c:pt idx="74">
                  <c:v>647.875</c:v>
                </c:pt>
                <c:pt idx="75">
                  <c:v>656.75</c:v>
                </c:pt>
                <c:pt idx="76">
                  <c:v>665.625</c:v>
                </c:pt>
                <c:pt idx="77">
                  <c:v>674.5</c:v>
                </c:pt>
                <c:pt idx="78">
                  <c:v>683.375</c:v>
                </c:pt>
                <c:pt idx="79">
                  <c:v>692.25</c:v>
                </c:pt>
                <c:pt idx="80">
                  <c:v>701.125</c:v>
                </c:pt>
                <c:pt idx="81">
                  <c:v>710</c:v>
                </c:pt>
                <c:pt idx="82">
                  <c:v>718.875</c:v>
                </c:pt>
                <c:pt idx="83">
                  <c:v>727.75</c:v>
                </c:pt>
                <c:pt idx="84">
                  <c:v>736.625</c:v>
                </c:pt>
                <c:pt idx="85">
                  <c:v>745.5</c:v>
                </c:pt>
                <c:pt idx="86">
                  <c:v>754.375</c:v>
                </c:pt>
                <c:pt idx="87">
                  <c:v>763.25</c:v>
                </c:pt>
                <c:pt idx="88">
                  <c:v>772.125</c:v>
                </c:pt>
                <c:pt idx="89">
                  <c:v>781</c:v>
                </c:pt>
                <c:pt idx="90">
                  <c:v>789.875</c:v>
                </c:pt>
                <c:pt idx="91">
                  <c:v>798.75</c:v>
                </c:pt>
                <c:pt idx="92">
                  <c:v>807.625</c:v>
                </c:pt>
                <c:pt idx="93">
                  <c:v>816.5</c:v>
                </c:pt>
                <c:pt idx="94">
                  <c:v>825.375</c:v>
                </c:pt>
                <c:pt idx="95">
                  <c:v>834.25</c:v>
                </c:pt>
                <c:pt idx="96">
                  <c:v>843.125</c:v>
                </c:pt>
                <c:pt idx="97">
                  <c:v>852</c:v>
                </c:pt>
                <c:pt idx="98">
                  <c:v>860.875</c:v>
                </c:pt>
                <c:pt idx="99">
                  <c:v>869.75</c:v>
                </c:pt>
                <c:pt idx="100">
                  <c:v>878.625</c:v>
                </c:pt>
                <c:pt idx="101">
                  <c:v>887.5</c:v>
                </c:pt>
                <c:pt idx="102">
                  <c:v>896.375</c:v>
                </c:pt>
                <c:pt idx="103">
                  <c:v>905.25</c:v>
                </c:pt>
                <c:pt idx="104">
                  <c:v>914.125</c:v>
                </c:pt>
                <c:pt idx="105">
                  <c:v>923</c:v>
                </c:pt>
                <c:pt idx="106">
                  <c:v>931.875</c:v>
                </c:pt>
                <c:pt idx="107">
                  <c:v>940.75</c:v>
                </c:pt>
                <c:pt idx="108">
                  <c:v>949.625</c:v>
                </c:pt>
                <c:pt idx="109">
                  <c:v>958.5</c:v>
                </c:pt>
                <c:pt idx="110">
                  <c:v>967.375</c:v>
                </c:pt>
                <c:pt idx="111">
                  <c:v>976.25</c:v>
                </c:pt>
                <c:pt idx="112">
                  <c:v>985.125</c:v>
                </c:pt>
                <c:pt idx="113">
                  <c:v>994</c:v>
                </c:pt>
                <c:pt idx="114">
                  <c:v>1002.875</c:v>
                </c:pt>
                <c:pt idx="115">
                  <c:v>1011.75</c:v>
                </c:pt>
                <c:pt idx="116">
                  <c:v>1020.625</c:v>
                </c:pt>
                <c:pt idx="117">
                  <c:v>1029.5</c:v>
                </c:pt>
                <c:pt idx="118">
                  <c:v>1038.375</c:v>
                </c:pt>
                <c:pt idx="119">
                  <c:v>1047.25</c:v>
                </c:pt>
                <c:pt idx="120">
                  <c:v>1056.125</c:v>
                </c:pt>
                <c:pt idx="121">
                  <c:v>1065</c:v>
                </c:pt>
                <c:pt idx="122">
                  <c:v>1073.875</c:v>
                </c:pt>
                <c:pt idx="123">
                  <c:v>1082.75</c:v>
                </c:pt>
                <c:pt idx="124">
                  <c:v>1091.625</c:v>
                </c:pt>
                <c:pt idx="125">
                  <c:v>1100.5</c:v>
                </c:pt>
                <c:pt idx="126">
                  <c:v>1109.375</c:v>
                </c:pt>
                <c:pt idx="127">
                  <c:v>1118.25</c:v>
                </c:pt>
                <c:pt idx="128">
                  <c:v>1127.125</c:v>
                </c:pt>
                <c:pt idx="129">
                  <c:v>1136</c:v>
                </c:pt>
                <c:pt idx="130">
                  <c:v>1144.875</c:v>
                </c:pt>
                <c:pt idx="131">
                  <c:v>1153.75</c:v>
                </c:pt>
                <c:pt idx="132">
                  <c:v>1162.625</c:v>
                </c:pt>
                <c:pt idx="133">
                  <c:v>1171.5</c:v>
                </c:pt>
                <c:pt idx="134">
                  <c:v>1180.375</c:v>
                </c:pt>
                <c:pt idx="135">
                  <c:v>1189.25</c:v>
                </c:pt>
                <c:pt idx="136">
                  <c:v>1198.125</c:v>
                </c:pt>
                <c:pt idx="137">
                  <c:v>1207</c:v>
                </c:pt>
                <c:pt idx="138">
                  <c:v>1215.875</c:v>
                </c:pt>
                <c:pt idx="139">
                  <c:v>1224.75</c:v>
                </c:pt>
                <c:pt idx="140">
                  <c:v>1233.625</c:v>
                </c:pt>
                <c:pt idx="141">
                  <c:v>1242.5</c:v>
                </c:pt>
                <c:pt idx="142">
                  <c:v>1251.375</c:v>
                </c:pt>
                <c:pt idx="143">
                  <c:v>1260.25</c:v>
                </c:pt>
                <c:pt idx="144">
                  <c:v>1269.125</c:v>
                </c:pt>
                <c:pt idx="145">
                  <c:v>1278</c:v>
                </c:pt>
                <c:pt idx="146">
                  <c:v>1286.875</c:v>
                </c:pt>
                <c:pt idx="147">
                  <c:v>1295.75</c:v>
                </c:pt>
                <c:pt idx="148">
                  <c:v>1304.625</c:v>
                </c:pt>
                <c:pt idx="149">
                  <c:v>1313.5</c:v>
                </c:pt>
                <c:pt idx="150">
                  <c:v>1322.375</c:v>
                </c:pt>
                <c:pt idx="151">
                  <c:v>1331.25</c:v>
                </c:pt>
                <c:pt idx="152">
                  <c:v>1340.125</c:v>
                </c:pt>
                <c:pt idx="153">
                  <c:v>1349</c:v>
                </c:pt>
                <c:pt idx="154">
                  <c:v>1357.875</c:v>
                </c:pt>
                <c:pt idx="1048576">
                  <c:v>Distance (m)</c:v>
                </c:pt>
              </c:strCache>
            </c:strRef>
          </c:cat>
          <c:val>
            <c:numRef>
              <c:f>'Main Data'!$W$3:$W$155</c:f>
              <c:numCache>
                <c:formatCode>General</c:formatCode>
                <c:ptCount val="153"/>
                <c:pt idx="0">
                  <c:v>623.91600000000005</c:v>
                </c:pt>
                <c:pt idx="1">
                  <c:v>623.91600000000005</c:v>
                </c:pt>
                <c:pt idx="2">
                  <c:v>623.91600000000005</c:v>
                </c:pt>
                <c:pt idx="3">
                  <c:v>623.91600000000005</c:v>
                </c:pt>
                <c:pt idx="4">
                  <c:v>623.91600000000005</c:v>
                </c:pt>
                <c:pt idx="5">
                  <c:v>623.91600000000005</c:v>
                </c:pt>
                <c:pt idx="6">
                  <c:v>623.91600000000005</c:v>
                </c:pt>
                <c:pt idx="7">
                  <c:v>623.91600000000005</c:v>
                </c:pt>
                <c:pt idx="8">
                  <c:v>623.91600000000005</c:v>
                </c:pt>
                <c:pt idx="9">
                  <c:v>623.91600000000005</c:v>
                </c:pt>
                <c:pt idx="10">
                  <c:v>623.91600000000005</c:v>
                </c:pt>
                <c:pt idx="11">
                  <c:v>623.91600000000005</c:v>
                </c:pt>
                <c:pt idx="12">
                  <c:v>623.91600000000005</c:v>
                </c:pt>
                <c:pt idx="13">
                  <c:v>623.91600000000005</c:v>
                </c:pt>
                <c:pt idx="14">
                  <c:v>623.91600000000005</c:v>
                </c:pt>
                <c:pt idx="15">
                  <c:v>623.91600000000005</c:v>
                </c:pt>
                <c:pt idx="16">
                  <c:v>623.91600000000005</c:v>
                </c:pt>
                <c:pt idx="17">
                  <c:v>623.91600000000005</c:v>
                </c:pt>
                <c:pt idx="18">
                  <c:v>623.91600000000005</c:v>
                </c:pt>
                <c:pt idx="19">
                  <c:v>623.91600000000005</c:v>
                </c:pt>
                <c:pt idx="20">
                  <c:v>623.91600000000005</c:v>
                </c:pt>
                <c:pt idx="21">
                  <c:v>623.91600000000005</c:v>
                </c:pt>
                <c:pt idx="22">
                  <c:v>623.91600000000005</c:v>
                </c:pt>
                <c:pt idx="23">
                  <c:v>623.91600000000005</c:v>
                </c:pt>
                <c:pt idx="24">
                  <c:v>623.91600000000005</c:v>
                </c:pt>
                <c:pt idx="25">
                  <c:v>623.91600000000005</c:v>
                </c:pt>
                <c:pt idx="26">
                  <c:v>623.91600000000005</c:v>
                </c:pt>
                <c:pt idx="27">
                  <c:v>623.91600000000005</c:v>
                </c:pt>
                <c:pt idx="28">
                  <c:v>623.91600000000005</c:v>
                </c:pt>
                <c:pt idx="29">
                  <c:v>623.91600000000005</c:v>
                </c:pt>
                <c:pt idx="30">
                  <c:v>623.91600000000005</c:v>
                </c:pt>
                <c:pt idx="31">
                  <c:v>623.91600000000005</c:v>
                </c:pt>
                <c:pt idx="32">
                  <c:v>623.91600000000005</c:v>
                </c:pt>
                <c:pt idx="33">
                  <c:v>623.91600000000005</c:v>
                </c:pt>
                <c:pt idx="34">
                  <c:v>623.91600000000005</c:v>
                </c:pt>
                <c:pt idx="35">
                  <c:v>623.91600000000005</c:v>
                </c:pt>
                <c:pt idx="36">
                  <c:v>623.91600000000005</c:v>
                </c:pt>
                <c:pt idx="37">
                  <c:v>623.91600000000005</c:v>
                </c:pt>
                <c:pt idx="38">
                  <c:v>623.91600000000005</c:v>
                </c:pt>
                <c:pt idx="39">
                  <c:v>623.91600000000005</c:v>
                </c:pt>
                <c:pt idx="40">
                  <c:v>623.91600000000005</c:v>
                </c:pt>
                <c:pt idx="41">
                  <c:v>623.91600000000005</c:v>
                </c:pt>
                <c:pt idx="42">
                  <c:v>623.91600000000005</c:v>
                </c:pt>
                <c:pt idx="43">
                  <c:v>623.91600000000005</c:v>
                </c:pt>
                <c:pt idx="44">
                  <c:v>623.91600000000005</c:v>
                </c:pt>
                <c:pt idx="45">
                  <c:v>623.91600000000005</c:v>
                </c:pt>
                <c:pt idx="46">
                  <c:v>623.91600000000005</c:v>
                </c:pt>
                <c:pt idx="47">
                  <c:v>311.95800000000003</c:v>
                </c:pt>
                <c:pt idx="48">
                  <c:v>311.95800000000003</c:v>
                </c:pt>
                <c:pt idx="49">
                  <c:v>311.95800000000003</c:v>
                </c:pt>
                <c:pt idx="50">
                  <c:v>311.95800000000003</c:v>
                </c:pt>
                <c:pt idx="51">
                  <c:v>311.95800000000003</c:v>
                </c:pt>
                <c:pt idx="52">
                  <c:v>311.95800000000003</c:v>
                </c:pt>
                <c:pt idx="53">
                  <c:v>311.95800000000003</c:v>
                </c:pt>
                <c:pt idx="54">
                  <c:v>311.95800000000003</c:v>
                </c:pt>
                <c:pt idx="55">
                  <c:v>311.95800000000003</c:v>
                </c:pt>
                <c:pt idx="56">
                  <c:v>311.95800000000003</c:v>
                </c:pt>
                <c:pt idx="57">
                  <c:v>311.95800000000003</c:v>
                </c:pt>
                <c:pt idx="58">
                  <c:v>311.95800000000003</c:v>
                </c:pt>
                <c:pt idx="59">
                  <c:v>311.95800000000003</c:v>
                </c:pt>
                <c:pt idx="60">
                  <c:v>311.95800000000003</c:v>
                </c:pt>
                <c:pt idx="61">
                  <c:v>311.95800000000003</c:v>
                </c:pt>
                <c:pt idx="62">
                  <c:v>311.95800000000003</c:v>
                </c:pt>
                <c:pt idx="63">
                  <c:v>311.95800000000003</c:v>
                </c:pt>
                <c:pt idx="64">
                  <c:v>311.95800000000003</c:v>
                </c:pt>
                <c:pt idx="65">
                  <c:v>311.95800000000003</c:v>
                </c:pt>
                <c:pt idx="66">
                  <c:v>311.95800000000003</c:v>
                </c:pt>
                <c:pt idx="67">
                  <c:v>311.95800000000003</c:v>
                </c:pt>
                <c:pt idx="68">
                  <c:v>311.95800000000003</c:v>
                </c:pt>
                <c:pt idx="69">
                  <c:v>311.95800000000003</c:v>
                </c:pt>
                <c:pt idx="70">
                  <c:v>311.95800000000003</c:v>
                </c:pt>
                <c:pt idx="71">
                  <c:v>311.95800000000003</c:v>
                </c:pt>
                <c:pt idx="72">
                  <c:v>311.95800000000003</c:v>
                </c:pt>
                <c:pt idx="73">
                  <c:v>311.95800000000003</c:v>
                </c:pt>
                <c:pt idx="74">
                  <c:v>311.95800000000003</c:v>
                </c:pt>
                <c:pt idx="75">
                  <c:v>311.95800000000003</c:v>
                </c:pt>
                <c:pt idx="76">
                  <c:v>311.95800000000003</c:v>
                </c:pt>
                <c:pt idx="77">
                  <c:v>311.95800000000003</c:v>
                </c:pt>
                <c:pt idx="78">
                  <c:v>311.95800000000003</c:v>
                </c:pt>
                <c:pt idx="79">
                  <c:v>311.95800000000003</c:v>
                </c:pt>
                <c:pt idx="80">
                  <c:v>311.95800000000003</c:v>
                </c:pt>
                <c:pt idx="81">
                  <c:v>311.95800000000003</c:v>
                </c:pt>
                <c:pt idx="82">
                  <c:v>311.95800000000003</c:v>
                </c:pt>
                <c:pt idx="83">
                  <c:v>311.95800000000003</c:v>
                </c:pt>
                <c:pt idx="84">
                  <c:v>311.95800000000003</c:v>
                </c:pt>
                <c:pt idx="85">
                  <c:v>311.95800000000003</c:v>
                </c:pt>
                <c:pt idx="86">
                  <c:v>311.95800000000003</c:v>
                </c:pt>
                <c:pt idx="87">
                  <c:v>311.95800000000003</c:v>
                </c:pt>
                <c:pt idx="88">
                  <c:v>311.95800000000003</c:v>
                </c:pt>
                <c:pt idx="89">
                  <c:v>311.95800000000003</c:v>
                </c:pt>
                <c:pt idx="90">
                  <c:v>311.95800000000003</c:v>
                </c:pt>
                <c:pt idx="91">
                  <c:v>311.95800000000003</c:v>
                </c:pt>
                <c:pt idx="92">
                  <c:v>311.95800000000003</c:v>
                </c:pt>
                <c:pt idx="93">
                  <c:v>311.95800000000003</c:v>
                </c:pt>
                <c:pt idx="94">
                  <c:v>311.95800000000003</c:v>
                </c:pt>
                <c:pt idx="95">
                  <c:v>311.95800000000003</c:v>
                </c:pt>
                <c:pt idx="96">
                  <c:v>311.95800000000003</c:v>
                </c:pt>
                <c:pt idx="97">
                  <c:v>415.94400000000002</c:v>
                </c:pt>
                <c:pt idx="98">
                  <c:v>415.94400000000002</c:v>
                </c:pt>
                <c:pt idx="99">
                  <c:v>415.94400000000002</c:v>
                </c:pt>
                <c:pt idx="100">
                  <c:v>415.94400000000002</c:v>
                </c:pt>
                <c:pt idx="101">
                  <c:v>415.94400000000002</c:v>
                </c:pt>
                <c:pt idx="102">
                  <c:v>415.94400000000002</c:v>
                </c:pt>
                <c:pt idx="103">
                  <c:v>415.94400000000002</c:v>
                </c:pt>
                <c:pt idx="104">
                  <c:v>415.94400000000002</c:v>
                </c:pt>
                <c:pt idx="105">
                  <c:v>415.94400000000002</c:v>
                </c:pt>
                <c:pt idx="106">
                  <c:v>415.94400000000002</c:v>
                </c:pt>
                <c:pt idx="107">
                  <c:v>415.94400000000002</c:v>
                </c:pt>
                <c:pt idx="108">
                  <c:v>415.94400000000002</c:v>
                </c:pt>
                <c:pt idx="109">
                  <c:v>415.94400000000002</c:v>
                </c:pt>
                <c:pt idx="110">
                  <c:v>415.94400000000002</c:v>
                </c:pt>
                <c:pt idx="111">
                  <c:v>415.94400000000002</c:v>
                </c:pt>
                <c:pt idx="112">
                  <c:v>415.94400000000002</c:v>
                </c:pt>
                <c:pt idx="113">
                  <c:v>415.94400000000002</c:v>
                </c:pt>
                <c:pt idx="114">
                  <c:v>415.94400000000002</c:v>
                </c:pt>
                <c:pt idx="115">
                  <c:v>415.94400000000002</c:v>
                </c:pt>
                <c:pt idx="116">
                  <c:v>415.94400000000002</c:v>
                </c:pt>
                <c:pt idx="117">
                  <c:v>415.94400000000002</c:v>
                </c:pt>
                <c:pt idx="118">
                  <c:v>415.94400000000002</c:v>
                </c:pt>
                <c:pt idx="119">
                  <c:v>415.94400000000002</c:v>
                </c:pt>
                <c:pt idx="120">
                  <c:v>415.94400000000002</c:v>
                </c:pt>
                <c:pt idx="121">
                  <c:v>415.94400000000002</c:v>
                </c:pt>
                <c:pt idx="122">
                  <c:v>415.94400000000002</c:v>
                </c:pt>
                <c:pt idx="123">
                  <c:v>415.94400000000002</c:v>
                </c:pt>
                <c:pt idx="124">
                  <c:v>415.94400000000002</c:v>
                </c:pt>
                <c:pt idx="125">
                  <c:v>415.94400000000002</c:v>
                </c:pt>
                <c:pt idx="126">
                  <c:v>415.94400000000002</c:v>
                </c:pt>
                <c:pt idx="127">
                  <c:v>415.94400000000002</c:v>
                </c:pt>
                <c:pt idx="128">
                  <c:v>415.94400000000002</c:v>
                </c:pt>
                <c:pt idx="129">
                  <c:v>415.94400000000002</c:v>
                </c:pt>
                <c:pt idx="130">
                  <c:v>415.94400000000002</c:v>
                </c:pt>
                <c:pt idx="131">
                  <c:v>415.94400000000002</c:v>
                </c:pt>
                <c:pt idx="132">
                  <c:v>415.94400000000002</c:v>
                </c:pt>
                <c:pt idx="133">
                  <c:v>415.94400000000002</c:v>
                </c:pt>
                <c:pt idx="134">
                  <c:v>415.94400000000002</c:v>
                </c:pt>
                <c:pt idx="135">
                  <c:v>415.94400000000002</c:v>
                </c:pt>
                <c:pt idx="136">
                  <c:v>415.94400000000002</c:v>
                </c:pt>
                <c:pt idx="137">
                  <c:v>415.94400000000002</c:v>
                </c:pt>
                <c:pt idx="138">
                  <c:v>415.94400000000002</c:v>
                </c:pt>
                <c:pt idx="139">
                  <c:v>415.94400000000002</c:v>
                </c:pt>
                <c:pt idx="140">
                  <c:v>415.94400000000002</c:v>
                </c:pt>
                <c:pt idx="141">
                  <c:v>415.94400000000002</c:v>
                </c:pt>
                <c:pt idx="142">
                  <c:v>415.94400000000002</c:v>
                </c:pt>
                <c:pt idx="143">
                  <c:v>415.94400000000002</c:v>
                </c:pt>
                <c:pt idx="144">
                  <c:v>415.94400000000002</c:v>
                </c:pt>
                <c:pt idx="145">
                  <c:v>415.94400000000002</c:v>
                </c:pt>
                <c:pt idx="146">
                  <c:v>415.94400000000002</c:v>
                </c:pt>
                <c:pt idx="147">
                  <c:v>415.94400000000002</c:v>
                </c:pt>
                <c:pt idx="148">
                  <c:v>415.94400000000002</c:v>
                </c:pt>
                <c:pt idx="149">
                  <c:v>415.94400000000002</c:v>
                </c:pt>
                <c:pt idx="150">
                  <c:v>415.94400000000002</c:v>
                </c:pt>
                <c:pt idx="151">
                  <c:v>415.94400000000002</c:v>
                </c:pt>
                <c:pt idx="152">
                  <c:v>415.94400000000002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CA-48A5-9BD2-3884714FBC34}"/>
            </c:ext>
          </c:extLst>
        </c:ser>
        <c:ser>
          <c:idx val="4"/>
          <c:order val="4"/>
          <c:tx>
            <c:strRef>
              <c:f>'Main Data'!$V$1</c:f>
              <c:strCache>
                <c:ptCount val="1"/>
                <c:pt idx="0">
                  <c:v>Gradient Resistance (N)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'Main Data'!$V$3:$V$155</c:f>
              <c:numCache>
                <c:formatCode>General</c:formatCode>
                <c:ptCount val="153"/>
                <c:pt idx="0">
                  <c:v>-5060.7682462425737</c:v>
                </c:pt>
                <c:pt idx="1">
                  <c:v>5138.0503640627821</c:v>
                </c:pt>
                <c:pt idx="2">
                  <c:v>-430.68364558048717</c:v>
                </c:pt>
                <c:pt idx="3">
                  <c:v>-5138.0503640627821</c:v>
                </c:pt>
                <c:pt idx="4">
                  <c:v>3710.9652282427378</c:v>
                </c:pt>
                <c:pt idx="5">
                  <c:v>5060.7682462425737</c:v>
                </c:pt>
                <c:pt idx="6">
                  <c:v>-5138.0503640627821</c:v>
                </c:pt>
                <c:pt idx="7">
                  <c:v>3128.1327690763464</c:v>
                </c:pt>
                <c:pt idx="8">
                  <c:v>-2310.2665770428507</c:v>
                </c:pt>
                <c:pt idx="9">
                  <c:v>2357.7924475809805</c:v>
                </c:pt>
                <c:pt idx="10">
                  <c:v>2310.2665770428507</c:v>
                </c:pt>
                <c:pt idx="11">
                  <c:v>4613.2488419795091</c:v>
                </c:pt>
                <c:pt idx="12">
                  <c:v>-4707.6557542442479</c:v>
                </c:pt>
                <c:pt idx="13">
                  <c:v>4997.0420244979287</c:v>
                </c:pt>
                <c:pt idx="14">
                  <c:v>-5060.7682462427774</c:v>
                </c:pt>
                <c:pt idx="15">
                  <c:v>-2459.3211934988485</c:v>
                </c:pt>
                <c:pt idx="16">
                  <c:v>2477.1966701682441</c:v>
                </c:pt>
                <c:pt idx="17">
                  <c:v>-3560.0120284720988</c:v>
                </c:pt>
                <c:pt idx="18">
                  <c:v>4805.5384522795475</c:v>
                </c:pt>
                <c:pt idx="19">
                  <c:v>-5138.0503640629277</c:v>
                </c:pt>
                <c:pt idx="20">
                  <c:v>4707.6557542442479</c:v>
                </c:pt>
                <c:pt idx="21">
                  <c:v>4856.3714984017879</c:v>
                </c:pt>
                <c:pt idx="22">
                  <c:v>2347.9605601353373</c:v>
                </c:pt>
                <c:pt idx="23">
                  <c:v>2046.4071981063169</c:v>
                </c:pt>
                <c:pt idx="24">
                  <c:v>2766.174071916279</c:v>
                </c:pt>
                <c:pt idx="25">
                  <c:v>-5138.0503640627821</c:v>
                </c:pt>
                <c:pt idx="26">
                  <c:v>-2347.9605601353373</c:v>
                </c:pt>
                <c:pt idx="27">
                  <c:v>-2347.9605601353373</c:v>
                </c:pt>
                <c:pt idx="28">
                  <c:v>-2347.9605601353373</c:v>
                </c:pt>
                <c:pt idx="29">
                  <c:v>5060.7682462425737</c:v>
                </c:pt>
                <c:pt idx="30">
                  <c:v>-4805.5384522798895</c:v>
                </c:pt>
                <c:pt idx="31">
                  <c:v>3451.8841560495712</c:v>
                </c:pt>
                <c:pt idx="32">
                  <c:v>-4707.6557542438459</c:v>
                </c:pt>
                <c:pt idx="33">
                  <c:v>-4856.3714984014478</c:v>
                </c:pt>
                <c:pt idx="34">
                  <c:v>690.57218989698333</c:v>
                </c:pt>
                <c:pt idx="35">
                  <c:v>3529.1617145694295</c:v>
                </c:pt>
                <c:pt idx="36">
                  <c:v>2766.1740719170862</c:v>
                </c:pt>
                <c:pt idx="37">
                  <c:v>-4613.2488419799438</c:v>
                </c:pt>
                <c:pt idx="38">
                  <c:v>-995.29518037634318</c:v>
                </c:pt>
                <c:pt idx="39">
                  <c:v>-290.21172770588112</c:v>
                </c:pt>
                <c:pt idx="40">
                  <c:v>3664.7969502490782</c:v>
                </c:pt>
                <c:pt idx="41">
                  <c:v>-124.98701904681127</c:v>
                </c:pt>
                <c:pt idx="42">
                  <c:v>3022.6332473499438</c:v>
                </c:pt>
                <c:pt idx="43">
                  <c:v>-1886.5760167624235</c:v>
                </c:pt>
                <c:pt idx="44">
                  <c:v>-5079.696539617059</c:v>
                </c:pt>
                <c:pt idx="45">
                  <c:v>-4915.4913122561902</c:v>
                </c:pt>
                <c:pt idx="46">
                  <c:v>4455.70128386538</c:v>
                </c:pt>
                <c:pt idx="47">
                  <c:v>-2766.1740719170862</c:v>
                </c:pt>
                <c:pt idx="48">
                  <c:v>-5112.1073236991042</c:v>
                </c:pt>
                <c:pt idx="49">
                  <c:v>-4311.8879684723051</c:v>
                </c:pt>
                <c:pt idx="50">
                  <c:v>5079.6965396171518</c:v>
                </c:pt>
                <c:pt idx="51">
                  <c:v>-5138.0503640628549</c:v>
                </c:pt>
                <c:pt idx="52">
                  <c:v>1878.4399295519793</c:v>
                </c:pt>
                <c:pt idx="53">
                  <c:v>-3141.8969909158054</c:v>
                </c:pt>
                <c:pt idx="54">
                  <c:v>-2459.3211934988485</c:v>
                </c:pt>
                <c:pt idx="55">
                  <c:v>894.25205243819278</c:v>
                </c:pt>
                <c:pt idx="56">
                  <c:v>894.25205243819278</c:v>
                </c:pt>
                <c:pt idx="57">
                  <c:v>-2248.4407281336794</c:v>
                </c:pt>
                <c:pt idx="58">
                  <c:v>4856.3714984016178</c:v>
                </c:pt>
                <c:pt idx="59">
                  <c:v>5002.5584068493399</c:v>
                </c:pt>
                <c:pt idx="60">
                  <c:v>-4707.6557542438459</c:v>
                </c:pt>
                <c:pt idx="61">
                  <c:v>3978.8338598315654</c:v>
                </c:pt>
                <c:pt idx="62">
                  <c:v>2810.0473651392163</c:v>
                </c:pt>
                <c:pt idx="63">
                  <c:v>3128.1327690763464</c:v>
                </c:pt>
                <c:pt idx="64">
                  <c:v>-3128.1327690763464</c:v>
                </c:pt>
                <c:pt idx="65">
                  <c:v>-456.89178217521152</c:v>
                </c:pt>
                <c:pt idx="66">
                  <c:v>1878.4399295523583</c:v>
                </c:pt>
                <c:pt idx="67">
                  <c:v>995.29518037558171</c:v>
                </c:pt>
                <c:pt idx="68">
                  <c:v>2310.2665770428507</c:v>
                </c:pt>
                <c:pt idx="69">
                  <c:v>5079.69653961725</c:v>
                </c:pt>
                <c:pt idx="70">
                  <c:v>2831.1633447071554</c:v>
                </c:pt>
                <c:pt idx="71">
                  <c:v>754.1529857770837</c:v>
                </c:pt>
                <c:pt idx="72">
                  <c:v>0</c:v>
                </c:pt>
                <c:pt idx="73">
                  <c:v>-690.57218989698333</c:v>
                </c:pt>
                <c:pt idx="74">
                  <c:v>-3560.0120284720988</c:v>
                </c:pt>
                <c:pt idx="75">
                  <c:v>-4856.3714984017879</c:v>
                </c:pt>
                <c:pt idx="76">
                  <c:v>2766.1740719170862</c:v>
                </c:pt>
                <c:pt idx="77">
                  <c:v>-4613.2488419799438</c:v>
                </c:pt>
                <c:pt idx="78">
                  <c:v>-995.29518037634318</c:v>
                </c:pt>
                <c:pt idx="79">
                  <c:v>-290.21172770588112</c:v>
                </c:pt>
                <c:pt idx="80">
                  <c:v>3664.7969502490782</c:v>
                </c:pt>
                <c:pt idx="81">
                  <c:v>-124.98701904681127</c:v>
                </c:pt>
                <c:pt idx="82">
                  <c:v>3022.6332473499438</c:v>
                </c:pt>
                <c:pt idx="83">
                  <c:v>-1886.5760167624235</c:v>
                </c:pt>
                <c:pt idx="84">
                  <c:v>-5079.696539617059</c:v>
                </c:pt>
                <c:pt idx="85">
                  <c:v>-4915.4913122561902</c:v>
                </c:pt>
                <c:pt idx="86">
                  <c:v>4455.70128386538</c:v>
                </c:pt>
                <c:pt idx="87">
                  <c:v>-2766.1740719170862</c:v>
                </c:pt>
                <c:pt idx="88">
                  <c:v>-5112.1073236991042</c:v>
                </c:pt>
                <c:pt idx="89">
                  <c:v>-4311.8879684723051</c:v>
                </c:pt>
                <c:pt idx="90">
                  <c:v>2310.2665770428507</c:v>
                </c:pt>
                <c:pt idx="91">
                  <c:v>2810.0473651392163</c:v>
                </c:pt>
                <c:pt idx="92">
                  <c:v>3128.1327690763464</c:v>
                </c:pt>
                <c:pt idx="93">
                  <c:v>-3128.1327690763464</c:v>
                </c:pt>
                <c:pt idx="94">
                  <c:v>-456.89178217521152</c:v>
                </c:pt>
                <c:pt idx="95">
                  <c:v>1878.4399295523583</c:v>
                </c:pt>
                <c:pt idx="96">
                  <c:v>995.29518037558171</c:v>
                </c:pt>
                <c:pt idx="97">
                  <c:v>2310.2665770428507</c:v>
                </c:pt>
                <c:pt idx="98">
                  <c:v>5079.69653961725</c:v>
                </c:pt>
                <c:pt idx="99">
                  <c:v>2831.1633447071554</c:v>
                </c:pt>
                <c:pt idx="100">
                  <c:v>754.1529857770837</c:v>
                </c:pt>
                <c:pt idx="101">
                  <c:v>0</c:v>
                </c:pt>
                <c:pt idx="102">
                  <c:v>-690.57218989698333</c:v>
                </c:pt>
                <c:pt idx="103">
                  <c:v>-3560.0120284720988</c:v>
                </c:pt>
                <c:pt idx="104">
                  <c:v>-4856.3714984017879</c:v>
                </c:pt>
                <c:pt idx="105">
                  <c:v>2766.1740719170862</c:v>
                </c:pt>
                <c:pt idx="106">
                  <c:v>-4613.2488419799438</c:v>
                </c:pt>
                <c:pt idx="107">
                  <c:v>-995.29518037634318</c:v>
                </c:pt>
                <c:pt idx="108">
                  <c:v>-290.21172770588112</c:v>
                </c:pt>
                <c:pt idx="109">
                  <c:v>3664.7969502490782</c:v>
                </c:pt>
                <c:pt idx="110">
                  <c:v>-124.98701904681127</c:v>
                </c:pt>
                <c:pt idx="111">
                  <c:v>3022.6332473499438</c:v>
                </c:pt>
                <c:pt idx="112">
                  <c:v>-1886.5760167624235</c:v>
                </c:pt>
                <c:pt idx="113">
                  <c:v>-5079.696539617059</c:v>
                </c:pt>
                <c:pt idx="114">
                  <c:v>-4915.4913122561902</c:v>
                </c:pt>
                <c:pt idx="115">
                  <c:v>4455.70128386538</c:v>
                </c:pt>
                <c:pt idx="116">
                  <c:v>-2766.1740719170862</c:v>
                </c:pt>
                <c:pt idx="117">
                  <c:v>3664.7969502490782</c:v>
                </c:pt>
                <c:pt idx="118">
                  <c:v>-5060.7682462427774</c:v>
                </c:pt>
                <c:pt idx="119">
                  <c:v>-2459.3211934988485</c:v>
                </c:pt>
                <c:pt idx="120">
                  <c:v>2477.1966701682441</c:v>
                </c:pt>
                <c:pt idx="121">
                  <c:v>-3560.0120284720988</c:v>
                </c:pt>
                <c:pt idx="122">
                  <c:v>4805.5384522795475</c:v>
                </c:pt>
                <c:pt idx="123">
                  <c:v>-5138.0503640629277</c:v>
                </c:pt>
                <c:pt idx="124">
                  <c:v>4707.6557542442479</c:v>
                </c:pt>
                <c:pt idx="125">
                  <c:v>4856.3714984017879</c:v>
                </c:pt>
                <c:pt idx="126">
                  <c:v>2347.9605601353373</c:v>
                </c:pt>
                <c:pt idx="127">
                  <c:v>2046.4071981063169</c:v>
                </c:pt>
                <c:pt idx="128">
                  <c:v>2766.174071916279</c:v>
                </c:pt>
                <c:pt idx="129">
                  <c:v>-5138.0503640627821</c:v>
                </c:pt>
                <c:pt idx="130">
                  <c:v>-2347.9605601353373</c:v>
                </c:pt>
                <c:pt idx="131">
                  <c:v>-2347.9605601353373</c:v>
                </c:pt>
                <c:pt idx="132">
                  <c:v>-2347.9605601353373</c:v>
                </c:pt>
                <c:pt idx="133">
                  <c:v>5060.7682462425737</c:v>
                </c:pt>
                <c:pt idx="134">
                  <c:v>-2810.0473651388897</c:v>
                </c:pt>
                <c:pt idx="135">
                  <c:v>3710.9652282427378</c:v>
                </c:pt>
                <c:pt idx="136">
                  <c:v>4707.6557542438459</c:v>
                </c:pt>
                <c:pt idx="137">
                  <c:v>430.68364558048717</c:v>
                </c:pt>
                <c:pt idx="138">
                  <c:v>-2766.174071916279</c:v>
                </c:pt>
                <c:pt idx="139">
                  <c:v>-4856.3714984017879</c:v>
                </c:pt>
                <c:pt idx="140">
                  <c:v>-4997.0420244979287</c:v>
                </c:pt>
                <c:pt idx="141">
                  <c:v>-4856.3714984017879</c:v>
                </c:pt>
                <c:pt idx="142">
                  <c:v>-4856.3714984014478</c:v>
                </c:pt>
                <c:pt idx="143">
                  <c:v>-4856.3714984014478</c:v>
                </c:pt>
                <c:pt idx="144">
                  <c:v>-4997.0420244976649</c:v>
                </c:pt>
                <c:pt idx="145">
                  <c:v>5092.9347782393988</c:v>
                </c:pt>
                <c:pt idx="146">
                  <c:v>3128.1327690763464</c:v>
                </c:pt>
                <c:pt idx="147">
                  <c:v>-2310.2665770428507</c:v>
                </c:pt>
                <c:pt idx="148">
                  <c:v>4997.0420244977968</c:v>
                </c:pt>
                <c:pt idx="149">
                  <c:v>754.1529857770837</c:v>
                </c:pt>
                <c:pt idx="150">
                  <c:v>754.1529857770837</c:v>
                </c:pt>
                <c:pt idx="151">
                  <c:v>2310.2665770430576</c:v>
                </c:pt>
                <c:pt idx="152">
                  <c:v>3942.6817462652211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AA3-4086-8F1F-2D1B2790E9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8621711"/>
        <c:axId val="1968627119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'Main Data'!$E$1</c15:sqref>
                        </c15:formulaRef>
                      </c:ext>
                    </c:extLst>
                    <c:strCache>
                      <c:ptCount val="1"/>
                      <c:pt idx="0">
                        <c:v>Speed (Kph)</c:v>
                      </c:pt>
                    </c:strCache>
                  </c:strRef>
                </c:tx>
                <c:spPr>
                  <a:ln w="28575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('Main Data'!$A:$A,'Main Data'!$A$1)</c15:sqref>
                        </c15:formulaRef>
                      </c:ext>
                    </c:extLst>
                    <c:strCache>
                      <c:ptCount val="1048577"/>
                      <c:pt idx="0">
                        <c:v>Distance (m)</c:v>
                      </c:pt>
                      <c:pt idx="1">
                        <c:v>0</c:v>
                      </c:pt>
                      <c:pt idx="2">
                        <c:v>8.875</c:v>
                      </c:pt>
                      <c:pt idx="3">
                        <c:v>17.75</c:v>
                      </c:pt>
                      <c:pt idx="4">
                        <c:v>26.625</c:v>
                      </c:pt>
                      <c:pt idx="5">
                        <c:v>35.5</c:v>
                      </c:pt>
                      <c:pt idx="6">
                        <c:v>44.375</c:v>
                      </c:pt>
                      <c:pt idx="7">
                        <c:v>53.25</c:v>
                      </c:pt>
                      <c:pt idx="8">
                        <c:v>62.125</c:v>
                      </c:pt>
                      <c:pt idx="9">
                        <c:v>71</c:v>
                      </c:pt>
                      <c:pt idx="10">
                        <c:v>79.875</c:v>
                      </c:pt>
                      <c:pt idx="11">
                        <c:v>88.75</c:v>
                      </c:pt>
                      <c:pt idx="12">
                        <c:v>97.625</c:v>
                      </c:pt>
                      <c:pt idx="13">
                        <c:v>106.5</c:v>
                      </c:pt>
                      <c:pt idx="14">
                        <c:v>115.375</c:v>
                      </c:pt>
                      <c:pt idx="15">
                        <c:v>124.25</c:v>
                      </c:pt>
                      <c:pt idx="16">
                        <c:v>133.125</c:v>
                      </c:pt>
                      <c:pt idx="17">
                        <c:v>142</c:v>
                      </c:pt>
                      <c:pt idx="18">
                        <c:v>150.875</c:v>
                      </c:pt>
                      <c:pt idx="19">
                        <c:v>159.75</c:v>
                      </c:pt>
                      <c:pt idx="20">
                        <c:v>168.625</c:v>
                      </c:pt>
                      <c:pt idx="21">
                        <c:v>177.5</c:v>
                      </c:pt>
                      <c:pt idx="22">
                        <c:v>186.375</c:v>
                      </c:pt>
                      <c:pt idx="23">
                        <c:v>195.25</c:v>
                      </c:pt>
                      <c:pt idx="24">
                        <c:v>204.125</c:v>
                      </c:pt>
                      <c:pt idx="25">
                        <c:v>213</c:v>
                      </c:pt>
                      <c:pt idx="26">
                        <c:v>221.875</c:v>
                      </c:pt>
                      <c:pt idx="27">
                        <c:v>230.75</c:v>
                      </c:pt>
                      <c:pt idx="28">
                        <c:v>239.625</c:v>
                      </c:pt>
                      <c:pt idx="29">
                        <c:v>248.5</c:v>
                      </c:pt>
                      <c:pt idx="30">
                        <c:v>257.375</c:v>
                      </c:pt>
                      <c:pt idx="31">
                        <c:v>266.25</c:v>
                      </c:pt>
                      <c:pt idx="32">
                        <c:v>275.125</c:v>
                      </c:pt>
                      <c:pt idx="33">
                        <c:v>284</c:v>
                      </c:pt>
                      <c:pt idx="34">
                        <c:v>292.875</c:v>
                      </c:pt>
                      <c:pt idx="35">
                        <c:v>301.75</c:v>
                      </c:pt>
                      <c:pt idx="36">
                        <c:v>310.625</c:v>
                      </c:pt>
                      <c:pt idx="37">
                        <c:v>319.5</c:v>
                      </c:pt>
                      <c:pt idx="38">
                        <c:v>328.375</c:v>
                      </c:pt>
                      <c:pt idx="39">
                        <c:v>337.25</c:v>
                      </c:pt>
                      <c:pt idx="40">
                        <c:v>346.125</c:v>
                      </c:pt>
                      <c:pt idx="41">
                        <c:v>355</c:v>
                      </c:pt>
                      <c:pt idx="42">
                        <c:v>363.875</c:v>
                      </c:pt>
                      <c:pt idx="43">
                        <c:v>372.75</c:v>
                      </c:pt>
                      <c:pt idx="44">
                        <c:v>381.625</c:v>
                      </c:pt>
                      <c:pt idx="45">
                        <c:v>390.5</c:v>
                      </c:pt>
                      <c:pt idx="46">
                        <c:v>399.375</c:v>
                      </c:pt>
                      <c:pt idx="47">
                        <c:v>408.25</c:v>
                      </c:pt>
                      <c:pt idx="48">
                        <c:v>417.125</c:v>
                      </c:pt>
                      <c:pt idx="49">
                        <c:v>426</c:v>
                      </c:pt>
                      <c:pt idx="50">
                        <c:v>434.875</c:v>
                      </c:pt>
                      <c:pt idx="51">
                        <c:v>443.75</c:v>
                      </c:pt>
                      <c:pt idx="52">
                        <c:v>452.625</c:v>
                      </c:pt>
                      <c:pt idx="53">
                        <c:v>461.5</c:v>
                      </c:pt>
                      <c:pt idx="54">
                        <c:v>470.375</c:v>
                      </c:pt>
                      <c:pt idx="55">
                        <c:v>479.25</c:v>
                      </c:pt>
                      <c:pt idx="56">
                        <c:v>488.125</c:v>
                      </c:pt>
                      <c:pt idx="57">
                        <c:v>497</c:v>
                      </c:pt>
                      <c:pt idx="58">
                        <c:v>505.875</c:v>
                      </c:pt>
                      <c:pt idx="59">
                        <c:v>514.75</c:v>
                      </c:pt>
                      <c:pt idx="60">
                        <c:v>523.625</c:v>
                      </c:pt>
                      <c:pt idx="61">
                        <c:v>532.5</c:v>
                      </c:pt>
                      <c:pt idx="62">
                        <c:v>541.375</c:v>
                      </c:pt>
                      <c:pt idx="63">
                        <c:v>550.25</c:v>
                      </c:pt>
                      <c:pt idx="64">
                        <c:v>559.125</c:v>
                      </c:pt>
                      <c:pt idx="65">
                        <c:v>568</c:v>
                      </c:pt>
                      <c:pt idx="66">
                        <c:v>576.875</c:v>
                      </c:pt>
                      <c:pt idx="67">
                        <c:v>585.75</c:v>
                      </c:pt>
                      <c:pt idx="68">
                        <c:v>594.625</c:v>
                      </c:pt>
                      <c:pt idx="69">
                        <c:v>603.5</c:v>
                      </c:pt>
                      <c:pt idx="70">
                        <c:v>612.375</c:v>
                      </c:pt>
                      <c:pt idx="71">
                        <c:v>621.25</c:v>
                      </c:pt>
                      <c:pt idx="72">
                        <c:v>630.125</c:v>
                      </c:pt>
                      <c:pt idx="73">
                        <c:v>639</c:v>
                      </c:pt>
                      <c:pt idx="74">
                        <c:v>647.875</c:v>
                      </c:pt>
                      <c:pt idx="75">
                        <c:v>656.75</c:v>
                      </c:pt>
                      <c:pt idx="76">
                        <c:v>665.625</c:v>
                      </c:pt>
                      <c:pt idx="77">
                        <c:v>674.5</c:v>
                      </c:pt>
                      <c:pt idx="78">
                        <c:v>683.375</c:v>
                      </c:pt>
                      <c:pt idx="79">
                        <c:v>692.25</c:v>
                      </c:pt>
                      <c:pt idx="80">
                        <c:v>701.125</c:v>
                      </c:pt>
                      <c:pt idx="81">
                        <c:v>710</c:v>
                      </c:pt>
                      <c:pt idx="82">
                        <c:v>718.875</c:v>
                      </c:pt>
                      <c:pt idx="83">
                        <c:v>727.75</c:v>
                      </c:pt>
                      <c:pt idx="84">
                        <c:v>736.625</c:v>
                      </c:pt>
                      <c:pt idx="85">
                        <c:v>745.5</c:v>
                      </c:pt>
                      <c:pt idx="86">
                        <c:v>754.375</c:v>
                      </c:pt>
                      <c:pt idx="87">
                        <c:v>763.25</c:v>
                      </c:pt>
                      <c:pt idx="88">
                        <c:v>772.125</c:v>
                      </c:pt>
                      <c:pt idx="89">
                        <c:v>781</c:v>
                      </c:pt>
                      <c:pt idx="90">
                        <c:v>789.875</c:v>
                      </c:pt>
                      <c:pt idx="91">
                        <c:v>798.75</c:v>
                      </c:pt>
                      <c:pt idx="92">
                        <c:v>807.625</c:v>
                      </c:pt>
                      <c:pt idx="93">
                        <c:v>816.5</c:v>
                      </c:pt>
                      <c:pt idx="94">
                        <c:v>825.375</c:v>
                      </c:pt>
                      <c:pt idx="95">
                        <c:v>834.25</c:v>
                      </c:pt>
                      <c:pt idx="96">
                        <c:v>843.125</c:v>
                      </c:pt>
                      <c:pt idx="97">
                        <c:v>852</c:v>
                      </c:pt>
                      <c:pt idx="98">
                        <c:v>860.875</c:v>
                      </c:pt>
                      <c:pt idx="99">
                        <c:v>869.75</c:v>
                      </c:pt>
                      <c:pt idx="100">
                        <c:v>878.625</c:v>
                      </c:pt>
                      <c:pt idx="101">
                        <c:v>887.5</c:v>
                      </c:pt>
                      <c:pt idx="102">
                        <c:v>896.375</c:v>
                      </c:pt>
                      <c:pt idx="103">
                        <c:v>905.25</c:v>
                      </c:pt>
                      <c:pt idx="104">
                        <c:v>914.125</c:v>
                      </c:pt>
                      <c:pt idx="105">
                        <c:v>923</c:v>
                      </c:pt>
                      <c:pt idx="106">
                        <c:v>931.875</c:v>
                      </c:pt>
                      <c:pt idx="107">
                        <c:v>940.75</c:v>
                      </c:pt>
                      <c:pt idx="108">
                        <c:v>949.625</c:v>
                      </c:pt>
                      <c:pt idx="109">
                        <c:v>958.5</c:v>
                      </c:pt>
                      <c:pt idx="110">
                        <c:v>967.375</c:v>
                      </c:pt>
                      <c:pt idx="111">
                        <c:v>976.25</c:v>
                      </c:pt>
                      <c:pt idx="112">
                        <c:v>985.125</c:v>
                      </c:pt>
                      <c:pt idx="113">
                        <c:v>994</c:v>
                      </c:pt>
                      <c:pt idx="114">
                        <c:v>1002.875</c:v>
                      </c:pt>
                      <c:pt idx="115">
                        <c:v>1011.75</c:v>
                      </c:pt>
                      <c:pt idx="116">
                        <c:v>1020.625</c:v>
                      </c:pt>
                      <c:pt idx="117">
                        <c:v>1029.5</c:v>
                      </c:pt>
                      <c:pt idx="118">
                        <c:v>1038.375</c:v>
                      </c:pt>
                      <c:pt idx="119">
                        <c:v>1047.25</c:v>
                      </c:pt>
                      <c:pt idx="120">
                        <c:v>1056.125</c:v>
                      </c:pt>
                      <c:pt idx="121">
                        <c:v>1065</c:v>
                      </c:pt>
                      <c:pt idx="122">
                        <c:v>1073.875</c:v>
                      </c:pt>
                      <c:pt idx="123">
                        <c:v>1082.75</c:v>
                      </c:pt>
                      <c:pt idx="124">
                        <c:v>1091.625</c:v>
                      </c:pt>
                      <c:pt idx="125">
                        <c:v>1100.5</c:v>
                      </c:pt>
                      <c:pt idx="126">
                        <c:v>1109.375</c:v>
                      </c:pt>
                      <c:pt idx="127">
                        <c:v>1118.25</c:v>
                      </c:pt>
                      <c:pt idx="128">
                        <c:v>1127.125</c:v>
                      </c:pt>
                      <c:pt idx="129">
                        <c:v>1136</c:v>
                      </c:pt>
                      <c:pt idx="130">
                        <c:v>1144.875</c:v>
                      </c:pt>
                      <c:pt idx="131">
                        <c:v>1153.75</c:v>
                      </c:pt>
                      <c:pt idx="132">
                        <c:v>1162.625</c:v>
                      </c:pt>
                      <c:pt idx="133">
                        <c:v>1171.5</c:v>
                      </c:pt>
                      <c:pt idx="134">
                        <c:v>1180.375</c:v>
                      </c:pt>
                      <c:pt idx="135">
                        <c:v>1189.25</c:v>
                      </c:pt>
                      <c:pt idx="136">
                        <c:v>1198.125</c:v>
                      </c:pt>
                      <c:pt idx="137">
                        <c:v>1207</c:v>
                      </c:pt>
                      <c:pt idx="138">
                        <c:v>1215.875</c:v>
                      </c:pt>
                      <c:pt idx="139">
                        <c:v>1224.75</c:v>
                      </c:pt>
                      <c:pt idx="140">
                        <c:v>1233.625</c:v>
                      </c:pt>
                      <c:pt idx="141">
                        <c:v>1242.5</c:v>
                      </c:pt>
                      <c:pt idx="142">
                        <c:v>1251.375</c:v>
                      </c:pt>
                      <c:pt idx="143">
                        <c:v>1260.25</c:v>
                      </c:pt>
                      <c:pt idx="144">
                        <c:v>1269.125</c:v>
                      </c:pt>
                      <c:pt idx="145">
                        <c:v>1278</c:v>
                      </c:pt>
                      <c:pt idx="146">
                        <c:v>1286.875</c:v>
                      </c:pt>
                      <c:pt idx="147">
                        <c:v>1295.75</c:v>
                      </c:pt>
                      <c:pt idx="148">
                        <c:v>1304.625</c:v>
                      </c:pt>
                      <c:pt idx="149">
                        <c:v>1313.5</c:v>
                      </c:pt>
                      <c:pt idx="150">
                        <c:v>1322.375</c:v>
                      </c:pt>
                      <c:pt idx="151">
                        <c:v>1331.25</c:v>
                      </c:pt>
                      <c:pt idx="152">
                        <c:v>1340.125</c:v>
                      </c:pt>
                      <c:pt idx="153">
                        <c:v>1349</c:v>
                      </c:pt>
                      <c:pt idx="154">
                        <c:v>1357.875</c:v>
                      </c:pt>
                      <c:pt idx="1048576">
                        <c:v>Distance (m)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'Main Data'!$E$3:$E$155</c15:sqref>
                        </c15:formulaRef>
                      </c:ext>
                    </c:extLst>
                    <c:numCache>
                      <c:formatCode>General</c:formatCode>
                      <c:ptCount val="153"/>
                      <c:pt idx="0">
                        <c:v>46.146182301270002</c:v>
                      </c:pt>
                      <c:pt idx="1">
                        <c:v>46.261338011100001</c:v>
                      </c:pt>
                      <c:pt idx="2">
                        <c:v>46.849243782780007</c:v>
                      </c:pt>
                      <c:pt idx="3">
                        <c:v>47.388398963850001</c:v>
                      </c:pt>
                      <c:pt idx="4">
                        <c:v>47.915793351270004</c:v>
                      </c:pt>
                      <c:pt idx="5">
                        <c:v>48.394814133689998</c:v>
                      </c:pt>
                      <c:pt idx="6">
                        <c:v>48.840770807369999</c:v>
                      </c:pt>
                      <c:pt idx="7">
                        <c:v>49.250357283330004</c:v>
                      </c:pt>
                      <c:pt idx="8">
                        <c:v>49.623252547500009</c:v>
                      </c:pt>
                      <c:pt idx="9">
                        <c:v>49.960146102390006</c:v>
                      </c:pt>
                      <c:pt idx="10">
                        <c:v>50.262707908260005</c:v>
                      </c:pt>
                      <c:pt idx="11">
                        <c:v>50.533458306300005</c:v>
                      </c:pt>
                      <c:pt idx="12">
                        <c:v>49.988701282680005</c:v>
                      </c:pt>
                      <c:pt idx="13">
                        <c:v>46.638372553200007</c:v>
                      </c:pt>
                      <c:pt idx="14">
                        <c:v>43.314115855320004</c:v>
                      </c:pt>
                      <c:pt idx="15">
                        <c:v>40.023752098680006</c:v>
                      </c:pt>
                      <c:pt idx="16">
                        <c:v>36.771723180720002</c:v>
                      </c:pt>
                      <c:pt idx="17">
                        <c:v>33.587306283060002</c:v>
                      </c:pt>
                      <c:pt idx="18">
                        <c:v>30.452272538760003</c:v>
                      </c:pt>
                      <c:pt idx="19">
                        <c:v>27.378278645400002</c:v>
                      </c:pt>
                      <c:pt idx="20">
                        <c:v>24.399559780911002</c:v>
                      </c:pt>
                      <c:pt idx="21">
                        <c:v>21.785433872858999</c:v>
                      </c:pt>
                      <c:pt idx="22">
                        <c:v>19.645731165438001</c:v>
                      </c:pt>
                      <c:pt idx="23">
                        <c:v>17.992311256556999</c:v>
                      </c:pt>
                      <c:pt idx="24">
                        <c:v>17.015934470994001</c:v>
                      </c:pt>
                      <c:pt idx="25">
                        <c:v>17.122271564322002</c:v>
                      </c:pt>
                      <c:pt idx="26">
                        <c:v>17.581045354839002</c:v>
                      </c:pt>
                      <c:pt idx="27">
                        <c:v>18.691562078784003</c:v>
                      </c:pt>
                      <c:pt idx="28">
                        <c:v>19.674084560148</c:v>
                      </c:pt>
                      <c:pt idx="29">
                        <c:v>18.115480163952</c:v>
                      </c:pt>
                      <c:pt idx="30">
                        <c:v>17.079310726892999</c:v>
                      </c:pt>
                      <c:pt idx="31">
                        <c:v>15.772406296914001</c:v>
                      </c:pt>
                      <c:pt idx="32">
                        <c:v>14.478366475071002</c:v>
                      </c:pt>
                      <c:pt idx="33">
                        <c:v>13.794365549763</c:v>
                      </c:pt>
                      <c:pt idx="34">
                        <c:v>13.310483546295002</c:v>
                      </c:pt>
                      <c:pt idx="35">
                        <c:v>13.323979389348001</c:v>
                      </c:pt>
                      <c:pt idx="36">
                        <c:v>13.900865645439001</c:v>
                      </c:pt>
                      <c:pt idx="37">
                        <c:v>14.916338607744001</c:v>
                      </c:pt>
                      <c:pt idx="38">
                        <c:v>16.311629814633001</c:v>
                      </c:pt>
                      <c:pt idx="39">
                        <c:v>17.549728097175002</c:v>
                      </c:pt>
                      <c:pt idx="40">
                        <c:v>18.909138878595002</c:v>
                      </c:pt>
                      <c:pt idx="41">
                        <c:v>19.111926153357004</c:v>
                      </c:pt>
                      <c:pt idx="42">
                        <c:v>19.440516173742001</c:v>
                      </c:pt>
                      <c:pt idx="43">
                        <c:v>20.200976435043</c:v>
                      </c:pt>
                      <c:pt idx="44">
                        <c:v>21.412588869351001</c:v>
                      </c:pt>
                      <c:pt idx="45">
                        <c:v>23.019033175938002</c:v>
                      </c:pt>
                      <c:pt idx="46">
                        <c:v>24.266458957023001</c:v>
                      </c:pt>
                      <c:pt idx="47">
                        <c:v>25.219495791036003</c:v>
                      </c:pt>
                      <c:pt idx="48">
                        <c:v>23.792530114539002</c:v>
                      </c:pt>
                      <c:pt idx="49">
                        <c:v>22.595591896758002</c:v>
                      </c:pt>
                      <c:pt idx="50">
                        <c:v>22.056056467209</c:v>
                      </c:pt>
                      <c:pt idx="51">
                        <c:v>22.011947039115</c:v>
                      </c:pt>
                      <c:pt idx="52">
                        <c:v>22.000033151684999</c:v>
                      </c:pt>
                      <c:pt idx="53">
                        <c:v>22.032091242693003</c:v>
                      </c:pt>
                      <c:pt idx="54">
                        <c:v>22.155087965688001</c:v>
                      </c:pt>
                      <c:pt idx="55">
                        <c:v>22.558955567733001</c:v>
                      </c:pt>
                      <c:pt idx="56">
                        <c:v>23.418467551512002</c:v>
                      </c:pt>
                      <c:pt idx="57">
                        <c:v>24.665767089588002</c:v>
                      </c:pt>
                      <c:pt idx="58">
                        <c:v>25.612918407063002</c:v>
                      </c:pt>
                      <c:pt idx="59">
                        <c:v>26.542420525971004</c:v>
                      </c:pt>
                      <c:pt idx="60">
                        <c:v>27.701885631240003</c:v>
                      </c:pt>
                      <c:pt idx="61">
                        <c:v>28.755341298900003</c:v>
                      </c:pt>
                      <c:pt idx="62">
                        <c:v>29.764526219460002</c:v>
                      </c:pt>
                      <c:pt idx="63">
                        <c:v>30.715166313180003</c:v>
                      </c:pt>
                      <c:pt idx="64">
                        <c:v>31.689024787440001</c:v>
                      </c:pt>
                      <c:pt idx="65">
                        <c:v>32.640614594550001</c:v>
                      </c:pt>
                      <c:pt idx="66">
                        <c:v>33.573955894379999</c:v>
                      </c:pt>
                      <c:pt idx="67">
                        <c:v>32.757073576290004</c:v>
                      </c:pt>
                      <c:pt idx="68">
                        <c:v>30.961031908500001</c:v>
                      </c:pt>
                      <c:pt idx="69">
                        <c:v>30.594065052690002</c:v>
                      </c:pt>
                      <c:pt idx="70">
                        <c:v>30.937466233170003</c:v>
                      </c:pt>
                      <c:pt idx="71">
                        <c:v>31.00816541619</c:v>
                      </c:pt>
                      <c:pt idx="72">
                        <c:v>31.110047406</c:v>
                      </c:pt>
                      <c:pt idx="73">
                        <c:v>31.41513811746</c:v>
                      </c:pt>
                      <c:pt idx="74">
                        <c:v>32.085352916910004</c:v>
                      </c:pt>
                      <c:pt idx="75">
                        <c:v>32.967331828380004</c:v>
                      </c:pt>
                      <c:pt idx="76">
                        <c:v>33.95124016866</c:v>
                      </c:pt>
                      <c:pt idx="77">
                        <c:v>34.807832887949999</c:v>
                      </c:pt>
                      <c:pt idx="78">
                        <c:v>35.624909535299999</c:v>
                      </c:pt>
                      <c:pt idx="79">
                        <c:v>36.410438982240002</c:v>
                      </c:pt>
                      <c:pt idx="80">
                        <c:v>37.167295103370002</c:v>
                      </c:pt>
                      <c:pt idx="81">
                        <c:v>37.886993477280001</c:v>
                      </c:pt>
                      <c:pt idx="82">
                        <c:v>38.499563152800008</c:v>
                      </c:pt>
                      <c:pt idx="83">
                        <c:v>39.280200092009999</c:v>
                      </c:pt>
                      <c:pt idx="84">
                        <c:v>40.025067825690002</c:v>
                      </c:pt>
                      <c:pt idx="85">
                        <c:v>40.722937457760004</c:v>
                      </c:pt>
                      <c:pt idx="86">
                        <c:v>41.427334832850001</c:v>
                      </c:pt>
                      <c:pt idx="87">
                        <c:v>42.132572879400001</c:v>
                      </c:pt>
                      <c:pt idx="88">
                        <c:v>42.780371090850004</c:v>
                      </c:pt>
                      <c:pt idx="89">
                        <c:v>43.389811047060007</c:v>
                      </c:pt>
                      <c:pt idx="90">
                        <c:v>43.835720573880003</c:v>
                      </c:pt>
                      <c:pt idx="91">
                        <c:v>44.502235847640009</c:v>
                      </c:pt>
                      <c:pt idx="92">
                        <c:v>45.114384377160007</c:v>
                      </c:pt>
                      <c:pt idx="93">
                        <c:v>45.712590923430007</c:v>
                      </c:pt>
                      <c:pt idx="94">
                        <c:v>46.291695173550004</c:v>
                      </c:pt>
                      <c:pt idx="95">
                        <c:v>46.851642222480002</c:v>
                      </c:pt>
                      <c:pt idx="96">
                        <c:v>47.389785772680007</c:v>
                      </c:pt>
                      <c:pt idx="97">
                        <c:v>47.900832833250007</c:v>
                      </c:pt>
                      <c:pt idx="98">
                        <c:v>48.381834722310003</c:v>
                      </c:pt>
                      <c:pt idx="99">
                        <c:v>48.828970574820005</c:v>
                      </c:pt>
                      <c:pt idx="100">
                        <c:v>49.238042094900003</c:v>
                      </c:pt>
                      <c:pt idx="101">
                        <c:v>49.617519255450006</c:v>
                      </c:pt>
                      <c:pt idx="102">
                        <c:v>48.56422369941</c:v>
                      </c:pt>
                      <c:pt idx="103">
                        <c:v>45.538113109950004</c:v>
                      </c:pt>
                      <c:pt idx="104">
                        <c:v>42.6771450918</c:v>
                      </c:pt>
                      <c:pt idx="105">
                        <c:v>39.928042255139999</c:v>
                      </c:pt>
                      <c:pt idx="106">
                        <c:v>37.240631419320003</c:v>
                      </c:pt>
                      <c:pt idx="107">
                        <c:v>34.410956064480004</c:v>
                      </c:pt>
                      <c:pt idx="108">
                        <c:v>32.409703413900004</c:v>
                      </c:pt>
                      <c:pt idx="109">
                        <c:v>32.417267416110001</c:v>
                      </c:pt>
                      <c:pt idx="110">
                        <c:v>29.571854273190002</c:v>
                      </c:pt>
                      <c:pt idx="111">
                        <c:v>27.6617177199</c:v>
                      </c:pt>
                      <c:pt idx="112">
                        <c:v>28.11220862859</c:v>
                      </c:pt>
                      <c:pt idx="113">
                        <c:v>28.63925899389</c:v>
                      </c:pt>
                      <c:pt idx="114">
                        <c:v>28.999000800090002</c:v>
                      </c:pt>
                      <c:pt idx="115">
                        <c:v>29.197734820380003</c:v>
                      </c:pt>
                      <c:pt idx="116">
                        <c:v>29.473758504990002</c:v>
                      </c:pt>
                      <c:pt idx="117">
                        <c:v>30.002233948650002</c:v>
                      </c:pt>
                      <c:pt idx="118">
                        <c:v>30.823372434960003</c:v>
                      </c:pt>
                      <c:pt idx="119">
                        <c:v>31.870053796680004</c:v>
                      </c:pt>
                      <c:pt idx="120">
                        <c:v>32.858976352589998</c:v>
                      </c:pt>
                      <c:pt idx="121">
                        <c:v>33.727585613309998</c:v>
                      </c:pt>
                      <c:pt idx="122">
                        <c:v>34.61086729422</c:v>
                      </c:pt>
                      <c:pt idx="123">
                        <c:v>35.500312924200003</c:v>
                      </c:pt>
                      <c:pt idx="124">
                        <c:v>36.317842321050001</c:v>
                      </c:pt>
                      <c:pt idx="125">
                        <c:v>37.07681682978</c:v>
                      </c:pt>
                      <c:pt idx="126">
                        <c:v>37.750583946060004</c:v>
                      </c:pt>
                      <c:pt idx="127">
                        <c:v>38.235176561070006</c:v>
                      </c:pt>
                      <c:pt idx="128">
                        <c:v>37.4138570673</c:v>
                      </c:pt>
                      <c:pt idx="129">
                        <c:v>35.530891799309998</c:v>
                      </c:pt>
                      <c:pt idx="130">
                        <c:v>33.93287664084</c:v>
                      </c:pt>
                      <c:pt idx="131">
                        <c:v>32.799186774180001</c:v>
                      </c:pt>
                      <c:pt idx="132">
                        <c:v>31.885957814040001</c:v>
                      </c:pt>
                      <c:pt idx="133">
                        <c:v>31.279106155050002</c:v>
                      </c:pt>
                      <c:pt idx="134">
                        <c:v>31.032277953030004</c:v>
                      </c:pt>
                      <c:pt idx="135">
                        <c:v>31.051633018590003</c:v>
                      </c:pt>
                      <c:pt idx="136">
                        <c:v>31.088573247599999</c:v>
                      </c:pt>
                      <c:pt idx="137">
                        <c:v>31.294253388060003</c:v>
                      </c:pt>
                      <c:pt idx="138">
                        <c:v>31.672907157960001</c:v>
                      </c:pt>
                      <c:pt idx="139">
                        <c:v>32.24263399326</c:v>
                      </c:pt>
                      <c:pt idx="140">
                        <c:v>33.030824089589998</c:v>
                      </c:pt>
                      <c:pt idx="141">
                        <c:v>33.936375216329999</c:v>
                      </c:pt>
                      <c:pt idx="142">
                        <c:v>34.782603116220002</c:v>
                      </c:pt>
                      <c:pt idx="143">
                        <c:v>35.555473240290006</c:v>
                      </c:pt>
                      <c:pt idx="144">
                        <c:v>36.320042675790006</c:v>
                      </c:pt>
                      <c:pt idx="145">
                        <c:v>37.053285193620006</c:v>
                      </c:pt>
                      <c:pt idx="146">
                        <c:v>37.843348904999999</c:v>
                      </c:pt>
                      <c:pt idx="147">
                        <c:v>38.60218620162</c:v>
                      </c:pt>
                      <c:pt idx="148">
                        <c:v>39.352125521070001</c:v>
                      </c:pt>
                      <c:pt idx="149">
                        <c:v>40.088514192570003</c:v>
                      </c:pt>
                      <c:pt idx="150">
                        <c:v>40.808274002280001</c:v>
                      </c:pt>
                      <c:pt idx="151">
                        <c:v>41.508876356190001</c:v>
                      </c:pt>
                      <c:pt idx="152">
                        <c:v>42.138950836140005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54CD-428E-B452-3F8BF647148A}"/>
                  </c:ext>
                </c:extLst>
              </c15:ser>
            </c15:filteredLineSeries>
          </c:ext>
        </c:extLst>
      </c:lineChart>
      <c:catAx>
        <c:axId val="19686217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8627119"/>
        <c:crosses val="autoZero"/>
        <c:auto val="1"/>
        <c:lblAlgn val="ctr"/>
        <c:lblOffset val="100"/>
        <c:noMultiLvlLbl val="0"/>
      </c:catAx>
      <c:valAx>
        <c:axId val="1968627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8621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58568251487648"/>
          <c:y val="0.11418699186991872"/>
          <c:w val="0.83733044819779212"/>
          <c:h val="0.84109756097560973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'Track Data'!$A$2:$A$77</c:f>
              <c:numCache>
                <c:formatCode>General</c:formatCode>
                <c:ptCount val="76"/>
                <c:pt idx="0">
                  <c:v>51.049260185999998</c:v>
                </c:pt>
                <c:pt idx="1">
                  <c:v>51.048953103999999</c:v>
                </c:pt>
                <c:pt idx="2">
                  <c:v>51.048657136000003</c:v>
                </c:pt>
                <c:pt idx="3">
                  <c:v>51.048298801000001</c:v>
                </c:pt>
                <c:pt idx="4">
                  <c:v>51.048041206999997</c:v>
                </c:pt>
                <c:pt idx="5">
                  <c:v>51.047895873999998</c:v>
                </c:pt>
                <c:pt idx="6">
                  <c:v>51.047881353999998</c:v>
                </c:pt>
                <c:pt idx="7">
                  <c:v>51.048004313</c:v>
                </c:pt>
                <c:pt idx="8">
                  <c:v>51.048305442</c:v>
                </c:pt>
                <c:pt idx="9">
                  <c:v>51.048283216999998</c:v>
                </c:pt>
                <c:pt idx="10">
                  <c:v>51.048049370999998</c:v>
                </c:pt>
                <c:pt idx="11">
                  <c:v>51.047975618000002</c:v>
                </c:pt>
                <c:pt idx="12">
                  <c:v>51.047819490000002</c:v>
                </c:pt>
                <c:pt idx="13">
                  <c:v>51.047801018999998</c:v>
                </c:pt>
                <c:pt idx="14">
                  <c:v>51.047787812000003</c:v>
                </c:pt>
                <c:pt idx="15">
                  <c:v>51.047756608</c:v>
                </c:pt>
                <c:pt idx="16">
                  <c:v>51.047651059000003</c:v>
                </c:pt>
                <c:pt idx="17">
                  <c:v>51.047076539000003</c:v>
                </c:pt>
                <c:pt idx="18">
                  <c:v>51.046919023000001</c:v>
                </c:pt>
                <c:pt idx="19">
                  <c:v>51.046814705000003</c:v>
                </c:pt>
                <c:pt idx="20">
                  <c:v>51.046826115000002</c:v>
                </c:pt>
                <c:pt idx="21">
                  <c:v>51.046938949000001</c:v>
                </c:pt>
                <c:pt idx="22">
                  <c:v>51.046940620000001</c:v>
                </c:pt>
                <c:pt idx="23">
                  <c:v>51.046785217</c:v>
                </c:pt>
                <c:pt idx="24">
                  <c:v>51.046626130999996</c:v>
                </c:pt>
                <c:pt idx="25">
                  <c:v>51.046555368999996</c:v>
                </c:pt>
                <c:pt idx="26">
                  <c:v>51.046616925000002</c:v>
                </c:pt>
                <c:pt idx="27">
                  <c:v>51.046770330999998</c:v>
                </c:pt>
                <c:pt idx="28">
                  <c:v>51.046948645000001</c:v>
                </c:pt>
                <c:pt idx="29">
                  <c:v>51.047142018000002</c:v>
                </c:pt>
                <c:pt idx="30">
                  <c:v>51.047320353000003</c:v>
                </c:pt>
                <c:pt idx="31">
                  <c:v>51.047478169000001</c:v>
                </c:pt>
                <c:pt idx="32">
                  <c:v>51.047728837999998</c:v>
                </c:pt>
                <c:pt idx="33">
                  <c:v>51.047614991000003</c:v>
                </c:pt>
                <c:pt idx="34">
                  <c:v>51.047523888000001</c:v>
                </c:pt>
                <c:pt idx="35">
                  <c:v>51.047416286999997</c:v>
                </c:pt>
                <c:pt idx="36">
                  <c:v>51.047408931</c:v>
                </c:pt>
                <c:pt idx="37">
                  <c:v>51.047504697000001</c:v>
                </c:pt>
                <c:pt idx="38">
                  <c:v>51.047685403000003</c:v>
                </c:pt>
                <c:pt idx="39">
                  <c:v>51.047953442999997</c:v>
                </c:pt>
                <c:pt idx="40">
                  <c:v>51.048225137999999</c:v>
                </c:pt>
                <c:pt idx="41">
                  <c:v>51.048446398999999</c:v>
                </c:pt>
                <c:pt idx="42">
                  <c:v>51.048665552000003</c:v>
                </c:pt>
                <c:pt idx="43">
                  <c:v>51.048861530000003</c:v>
                </c:pt>
                <c:pt idx="44">
                  <c:v>51.049039833999998</c:v>
                </c:pt>
                <c:pt idx="45">
                  <c:v>51.049027944999999</c:v>
                </c:pt>
                <c:pt idx="46">
                  <c:v>51.048862124999999</c:v>
                </c:pt>
                <c:pt idx="47">
                  <c:v>51.048707518999997</c:v>
                </c:pt>
                <c:pt idx="48">
                  <c:v>51.048601884999997</c:v>
                </c:pt>
                <c:pt idx="49">
                  <c:v>51.048650780000003</c:v>
                </c:pt>
                <c:pt idx="50">
                  <c:v>51.048807652000001</c:v>
                </c:pt>
                <c:pt idx="51">
                  <c:v>51.048758890999999</c:v>
                </c:pt>
                <c:pt idx="52">
                  <c:v>51.048602193999997</c:v>
                </c:pt>
                <c:pt idx="53">
                  <c:v>51.048418693999999</c:v>
                </c:pt>
                <c:pt idx="54">
                  <c:v>51.048342462000001</c:v>
                </c:pt>
                <c:pt idx="55">
                  <c:v>51.048551875000001</c:v>
                </c:pt>
                <c:pt idx="56">
                  <c:v>51.048966595000003</c:v>
                </c:pt>
                <c:pt idx="57">
                  <c:v>51.049085363000003</c:v>
                </c:pt>
                <c:pt idx="58">
                  <c:v>51.049226842000003</c:v>
                </c:pt>
                <c:pt idx="59">
                  <c:v>51.049231878000001</c:v>
                </c:pt>
                <c:pt idx="60">
                  <c:v>51.049266684999999</c:v>
                </c:pt>
                <c:pt idx="61">
                  <c:v>51.049357428</c:v>
                </c:pt>
                <c:pt idx="62">
                  <c:v>51.049419098000001</c:v>
                </c:pt>
                <c:pt idx="63">
                  <c:v>51.049432007999997</c:v>
                </c:pt>
                <c:pt idx="64">
                  <c:v>51.049497475000003</c:v>
                </c:pt>
                <c:pt idx="65">
                  <c:v>51.049574124999999</c:v>
                </c:pt>
                <c:pt idx="66">
                  <c:v>51.049631511000001</c:v>
                </c:pt>
                <c:pt idx="67">
                  <c:v>51.049613006999998</c:v>
                </c:pt>
                <c:pt idx="68">
                  <c:v>51.049503743999999</c:v>
                </c:pt>
                <c:pt idx="69">
                  <c:v>51.048990846000002</c:v>
                </c:pt>
                <c:pt idx="70">
                  <c:v>51.048703639999999</c:v>
                </c:pt>
                <c:pt idx="71">
                  <c:v>51.048661264000003</c:v>
                </c:pt>
                <c:pt idx="72">
                  <c:v>51.048805975000001</c:v>
                </c:pt>
                <c:pt idx="73">
                  <c:v>51.049074398999998</c:v>
                </c:pt>
                <c:pt idx="74">
                  <c:v>51.049603247999997</c:v>
                </c:pt>
                <c:pt idx="75">
                  <c:v>51.049260185999998</c:v>
                </c:pt>
              </c:numCache>
            </c:numRef>
          </c:xVal>
          <c:yVal>
            <c:numRef>
              <c:f>'Track Data'!$B$2:$B$77</c:f>
              <c:numCache>
                <c:formatCode>General</c:formatCode>
                <c:ptCount val="76"/>
                <c:pt idx="0">
                  <c:v>-1.2326290600000001</c:v>
                </c:pt>
                <c:pt idx="1">
                  <c:v>-1.2327683659999999</c:v>
                </c:pt>
                <c:pt idx="2">
                  <c:v>-1.2328438399999999</c:v>
                </c:pt>
                <c:pt idx="3">
                  <c:v>-1.23271609</c:v>
                </c:pt>
                <c:pt idx="4">
                  <c:v>-1.2325765630000001</c:v>
                </c:pt>
                <c:pt idx="5">
                  <c:v>-1.232400433</c:v>
                </c:pt>
                <c:pt idx="6">
                  <c:v>-1.232168446</c:v>
                </c:pt>
                <c:pt idx="7">
                  <c:v>-1.2320103490000001</c:v>
                </c:pt>
                <c:pt idx="8">
                  <c:v>-1.23200317</c:v>
                </c:pt>
                <c:pt idx="9">
                  <c:v>-1.2317377789999999</c:v>
                </c:pt>
                <c:pt idx="10">
                  <c:v>-1.23053474</c:v>
                </c:pt>
                <c:pt idx="11">
                  <c:v>-1.230439646</c:v>
                </c:pt>
                <c:pt idx="12">
                  <c:v>-1.230703927</c:v>
                </c:pt>
                <c:pt idx="13">
                  <c:v>-1.231062662</c:v>
                </c:pt>
                <c:pt idx="14">
                  <c:v>-1.231558844</c:v>
                </c:pt>
                <c:pt idx="15">
                  <c:v>-1.2318114849999999</c:v>
                </c:pt>
                <c:pt idx="16">
                  <c:v>-1.2318775689999999</c:v>
                </c:pt>
                <c:pt idx="17">
                  <c:v>-1.2312948749999999</c:v>
                </c:pt>
                <c:pt idx="18">
                  <c:v>-1.2312348129999999</c:v>
                </c:pt>
                <c:pt idx="19">
                  <c:v>-1.2313976689999999</c:v>
                </c:pt>
                <c:pt idx="20">
                  <c:v>-1.2316637070000001</c:v>
                </c:pt>
                <c:pt idx="21">
                  <c:v>-1.2319043119999999</c:v>
                </c:pt>
                <c:pt idx="22">
                  <c:v>-1.232225508</c:v>
                </c:pt>
                <c:pt idx="23">
                  <c:v>-1.232353086</c:v>
                </c:pt>
                <c:pt idx="24">
                  <c:v>-1.232245926</c:v>
                </c:pt>
                <c:pt idx="25">
                  <c:v>-1.2318546930000001</c:v>
                </c:pt>
                <c:pt idx="26">
                  <c:v>-1.231286994</c:v>
                </c:pt>
                <c:pt idx="27">
                  <c:v>-1.230732857</c:v>
                </c:pt>
                <c:pt idx="28">
                  <c:v>-1.230646744</c:v>
                </c:pt>
                <c:pt idx="29">
                  <c:v>-1.230877462</c:v>
                </c:pt>
                <c:pt idx="30">
                  <c:v>-1.231168279</c:v>
                </c:pt>
                <c:pt idx="31">
                  <c:v>-1.2311332180000001</c:v>
                </c:pt>
                <c:pt idx="32">
                  <c:v>-1.229974793</c:v>
                </c:pt>
                <c:pt idx="33">
                  <c:v>-1.2300414930000001</c:v>
                </c:pt>
                <c:pt idx="34">
                  <c:v>-1.2302093329999999</c:v>
                </c:pt>
                <c:pt idx="35">
                  <c:v>-1.2301384390000001</c:v>
                </c:pt>
                <c:pt idx="36">
                  <c:v>-1.229879545</c:v>
                </c:pt>
                <c:pt idx="37">
                  <c:v>-1.229648592</c:v>
                </c:pt>
                <c:pt idx="38">
                  <c:v>-1.2295949589999999</c:v>
                </c:pt>
                <c:pt idx="39">
                  <c:v>-1.22979964</c:v>
                </c:pt>
                <c:pt idx="40">
                  <c:v>-1.230350611</c:v>
                </c:pt>
                <c:pt idx="41">
                  <c:v>-1.23104163</c:v>
                </c:pt>
                <c:pt idx="42">
                  <c:v>-1.2313254309999999</c:v>
                </c:pt>
                <c:pt idx="43">
                  <c:v>-1.2309754509999999</c:v>
                </c:pt>
                <c:pt idx="44">
                  <c:v>-1.2304226110000001</c:v>
                </c:pt>
                <c:pt idx="45">
                  <c:v>-1.23011793</c:v>
                </c:pt>
                <c:pt idx="46">
                  <c:v>-1.2293964079999999</c:v>
                </c:pt>
                <c:pt idx="47">
                  <c:v>-1.22924016</c:v>
                </c:pt>
                <c:pt idx="48">
                  <c:v>-1.229378723</c:v>
                </c:pt>
                <c:pt idx="49">
                  <c:v>-1.229820726</c:v>
                </c:pt>
                <c:pt idx="50">
                  <c:v>-1.2303484250000001</c:v>
                </c:pt>
                <c:pt idx="51">
                  <c:v>-1.230607894</c:v>
                </c:pt>
                <c:pt idx="52">
                  <c:v>-1.230422854</c:v>
                </c:pt>
                <c:pt idx="53">
                  <c:v>-1.2298742170000001</c:v>
                </c:pt>
                <c:pt idx="54">
                  <c:v>-1.229263993</c:v>
                </c:pt>
                <c:pt idx="55">
                  <c:v>-1.228976504</c:v>
                </c:pt>
                <c:pt idx="56">
                  <c:v>-1.2288225559999999</c:v>
                </c:pt>
                <c:pt idx="57">
                  <c:v>-1.2289976520000001</c:v>
                </c:pt>
                <c:pt idx="58">
                  <c:v>-1.2296818430000001</c:v>
                </c:pt>
                <c:pt idx="59">
                  <c:v>-1.230251886</c:v>
                </c:pt>
                <c:pt idx="60">
                  <c:v>-1.230770108</c:v>
                </c:pt>
                <c:pt idx="61">
                  <c:v>-1.2308141480000001</c:v>
                </c:pt>
                <c:pt idx="62">
                  <c:v>-1.2304230869999999</c:v>
                </c:pt>
                <c:pt idx="63">
                  <c:v>-1.22975229</c:v>
                </c:pt>
                <c:pt idx="64">
                  <c:v>-1.2296704890000001</c:v>
                </c:pt>
                <c:pt idx="65">
                  <c:v>-1.2298403339999999</c:v>
                </c:pt>
                <c:pt idx="66">
                  <c:v>-1.230259545</c:v>
                </c:pt>
                <c:pt idx="67">
                  <c:v>-1.2306964890000001</c:v>
                </c:pt>
                <c:pt idx="68">
                  <c:v>-1.2310845749999999</c:v>
                </c:pt>
                <c:pt idx="69">
                  <c:v>-1.231521903</c:v>
                </c:pt>
                <c:pt idx="70">
                  <c:v>-1.231882181</c:v>
                </c:pt>
                <c:pt idx="71">
                  <c:v>-1.2321336679999999</c:v>
                </c:pt>
                <c:pt idx="72">
                  <c:v>-1.2323701970000001</c:v>
                </c:pt>
                <c:pt idx="73">
                  <c:v>-1.2324566729999999</c:v>
                </c:pt>
                <c:pt idx="74">
                  <c:v>-1.2321938859999999</c:v>
                </c:pt>
                <c:pt idx="75">
                  <c:v>-1.2326290600000001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6B8-43EC-9576-9B78FED306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7385839"/>
        <c:axId val="1577379183"/>
      </c:scatterChart>
      <c:valAx>
        <c:axId val="15773858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379183"/>
        <c:crosses val="autoZero"/>
        <c:crossBetween val="midCat"/>
      </c:valAx>
      <c:valAx>
        <c:axId val="1577379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3858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'Main Data'!$P$1</c:f>
              <c:strCache>
                <c:ptCount val="1"/>
                <c:pt idx="0">
                  <c:v>Corrected Elevation (m)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'Main Data'!$A$2:$A$158</c:f>
              <c:numCache>
                <c:formatCode>General</c:formatCode>
                <c:ptCount val="157"/>
                <c:pt idx="0">
                  <c:v>0</c:v>
                </c:pt>
                <c:pt idx="1">
                  <c:v>8.875</c:v>
                </c:pt>
                <c:pt idx="2">
                  <c:v>17.75</c:v>
                </c:pt>
                <c:pt idx="3">
                  <c:v>26.625</c:v>
                </c:pt>
                <c:pt idx="4">
                  <c:v>35.5</c:v>
                </c:pt>
                <c:pt idx="5">
                  <c:v>44.375</c:v>
                </c:pt>
                <c:pt idx="6">
                  <c:v>53.25</c:v>
                </c:pt>
                <c:pt idx="7">
                  <c:v>62.125</c:v>
                </c:pt>
                <c:pt idx="8">
                  <c:v>71</c:v>
                </c:pt>
                <c:pt idx="9">
                  <c:v>79.875</c:v>
                </c:pt>
                <c:pt idx="10">
                  <c:v>88.75</c:v>
                </c:pt>
                <c:pt idx="11">
                  <c:v>97.625</c:v>
                </c:pt>
                <c:pt idx="12">
                  <c:v>106.5</c:v>
                </c:pt>
                <c:pt idx="13">
                  <c:v>115.375</c:v>
                </c:pt>
                <c:pt idx="14">
                  <c:v>124.25</c:v>
                </c:pt>
                <c:pt idx="15">
                  <c:v>133.125</c:v>
                </c:pt>
                <c:pt idx="16">
                  <c:v>142</c:v>
                </c:pt>
                <c:pt idx="17">
                  <c:v>150.875</c:v>
                </c:pt>
                <c:pt idx="18">
                  <c:v>159.75</c:v>
                </c:pt>
                <c:pt idx="19">
                  <c:v>168.625</c:v>
                </c:pt>
                <c:pt idx="20">
                  <c:v>177.5</c:v>
                </c:pt>
                <c:pt idx="21">
                  <c:v>186.375</c:v>
                </c:pt>
                <c:pt idx="22">
                  <c:v>195.25</c:v>
                </c:pt>
                <c:pt idx="23">
                  <c:v>204.125</c:v>
                </c:pt>
                <c:pt idx="24">
                  <c:v>213</c:v>
                </c:pt>
                <c:pt idx="25">
                  <c:v>221.875</c:v>
                </c:pt>
                <c:pt idx="26">
                  <c:v>230.75</c:v>
                </c:pt>
                <c:pt idx="27">
                  <c:v>239.625</c:v>
                </c:pt>
                <c:pt idx="28">
                  <c:v>248.5</c:v>
                </c:pt>
                <c:pt idx="29">
                  <c:v>257.375</c:v>
                </c:pt>
                <c:pt idx="30">
                  <c:v>266.25</c:v>
                </c:pt>
                <c:pt idx="31">
                  <c:v>275.125</c:v>
                </c:pt>
                <c:pt idx="32">
                  <c:v>284</c:v>
                </c:pt>
                <c:pt idx="33">
                  <c:v>292.875</c:v>
                </c:pt>
                <c:pt idx="34">
                  <c:v>301.75</c:v>
                </c:pt>
                <c:pt idx="35">
                  <c:v>310.625</c:v>
                </c:pt>
                <c:pt idx="36">
                  <c:v>319.5</c:v>
                </c:pt>
                <c:pt idx="37">
                  <c:v>328.375</c:v>
                </c:pt>
                <c:pt idx="38">
                  <c:v>337.25</c:v>
                </c:pt>
                <c:pt idx="39">
                  <c:v>346.125</c:v>
                </c:pt>
                <c:pt idx="40">
                  <c:v>355</c:v>
                </c:pt>
                <c:pt idx="41">
                  <c:v>363.875</c:v>
                </c:pt>
                <c:pt idx="42">
                  <c:v>372.75</c:v>
                </c:pt>
                <c:pt idx="43">
                  <c:v>381.625</c:v>
                </c:pt>
                <c:pt idx="44">
                  <c:v>390.5</c:v>
                </c:pt>
                <c:pt idx="45">
                  <c:v>399.375</c:v>
                </c:pt>
                <c:pt idx="46">
                  <c:v>408.25</c:v>
                </c:pt>
                <c:pt idx="47">
                  <c:v>417.125</c:v>
                </c:pt>
                <c:pt idx="48">
                  <c:v>426</c:v>
                </c:pt>
                <c:pt idx="49">
                  <c:v>434.875</c:v>
                </c:pt>
                <c:pt idx="50">
                  <c:v>443.75</c:v>
                </c:pt>
                <c:pt idx="51">
                  <c:v>452.625</c:v>
                </c:pt>
                <c:pt idx="52">
                  <c:v>461.5</c:v>
                </c:pt>
                <c:pt idx="53">
                  <c:v>470.375</c:v>
                </c:pt>
                <c:pt idx="54">
                  <c:v>479.25</c:v>
                </c:pt>
                <c:pt idx="55">
                  <c:v>488.125</c:v>
                </c:pt>
                <c:pt idx="56">
                  <c:v>497</c:v>
                </c:pt>
                <c:pt idx="57">
                  <c:v>505.875</c:v>
                </c:pt>
                <c:pt idx="58">
                  <c:v>514.75</c:v>
                </c:pt>
                <c:pt idx="59">
                  <c:v>523.625</c:v>
                </c:pt>
                <c:pt idx="60">
                  <c:v>532.5</c:v>
                </c:pt>
                <c:pt idx="61">
                  <c:v>541.375</c:v>
                </c:pt>
                <c:pt idx="62">
                  <c:v>550.25</c:v>
                </c:pt>
                <c:pt idx="63">
                  <c:v>559.125</c:v>
                </c:pt>
                <c:pt idx="64">
                  <c:v>568</c:v>
                </c:pt>
                <c:pt idx="65">
                  <c:v>576.875</c:v>
                </c:pt>
                <c:pt idx="66">
                  <c:v>585.75</c:v>
                </c:pt>
                <c:pt idx="67">
                  <c:v>594.625</c:v>
                </c:pt>
                <c:pt idx="68">
                  <c:v>603.5</c:v>
                </c:pt>
                <c:pt idx="69">
                  <c:v>612.375</c:v>
                </c:pt>
                <c:pt idx="70">
                  <c:v>621.25</c:v>
                </c:pt>
                <c:pt idx="71">
                  <c:v>630.125</c:v>
                </c:pt>
                <c:pt idx="72">
                  <c:v>639</c:v>
                </c:pt>
                <c:pt idx="73">
                  <c:v>647.875</c:v>
                </c:pt>
                <c:pt idx="74">
                  <c:v>656.75</c:v>
                </c:pt>
                <c:pt idx="75">
                  <c:v>665.625</c:v>
                </c:pt>
                <c:pt idx="76">
                  <c:v>674.5</c:v>
                </c:pt>
                <c:pt idx="77">
                  <c:v>683.375</c:v>
                </c:pt>
                <c:pt idx="78">
                  <c:v>692.25</c:v>
                </c:pt>
                <c:pt idx="79">
                  <c:v>701.125</c:v>
                </c:pt>
                <c:pt idx="80">
                  <c:v>710</c:v>
                </c:pt>
                <c:pt idx="81">
                  <c:v>718.875</c:v>
                </c:pt>
                <c:pt idx="82">
                  <c:v>727.75</c:v>
                </c:pt>
                <c:pt idx="83">
                  <c:v>736.625</c:v>
                </c:pt>
                <c:pt idx="84">
                  <c:v>745.5</c:v>
                </c:pt>
                <c:pt idx="85">
                  <c:v>754.375</c:v>
                </c:pt>
                <c:pt idx="86">
                  <c:v>763.25</c:v>
                </c:pt>
                <c:pt idx="87">
                  <c:v>772.125</c:v>
                </c:pt>
                <c:pt idx="88">
                  <c:v>781</c:v>
                </c:pt>
                <c:pt idx="89">
                  <c:v>789.875</c:v>
                </c:pt>
                <c:pt idx="90">
                  <c:v>798.75</c:v>
                </c:pt>
                <c:pt idx="91">
                  <c:v>807.625</c:v>
                </c:pt>
                <c:pt idx="92">
                  <c:v>816.5</c:v>
                </c:pt>
                <c:pt idx="93">
                  <c:v>825.375</c:v>
                </c:pt>
                <c:pt idx="94">
                  <c:v>834.25</c:v>
                </c:pt>
                <c:pt idx="95">
                  <c:v>843.125</c:v>
                </c:pt>
                <c:pt idx="96">
                  <c:v>852</c:v>
                </c:pt>
                <c:pt idx="97">
                  <c:v>860.875</c:v>
                </c:pt>
                <c:pt idx="98">
                  <c:v>869.75</c:v>
                </c:pt>
                <c:pt idx="99">
                  <c:v>878.625</c:v>
                </c:pt>
                <c:pt idx="100">
                  <c:v>887.5</c:v>
                </c:pt>
                <c:pt idx="101">
                  <c:v>896.375</c:v>
                </c:pt>
                <c:pt idx="102">
                  <c:v>905.25</c:v>
                </c:pt>
                <c:pt idx="103">
                  <c:v>914.125</c:v>
                </c:pt>
                <c:pt idx="104">
                  <c:v>923</c:v>
                </c:pt>
                <c:pt idx="105">
                  <c:v>931.875</c:v>
                </c:pt>
                <c:pt idx="106">
                  <c:v>940.75</c:v>
                </c:pt>
                <c:pt idx="107">
                  <c:v>949.625</c:v>
                </c:pt>
                <c:pt idx="108">
                  <c:v>958.5</c:v>
                </c:pt>
                <c:pt idx="109">
                  <c:v>967.375</c:v>
                </c:pt>
                <c:pt idx="110">
                  <c:v>976.25</c:v>
                </c:pt>
                <c:pt idx="111">
                  <c:v>985.125</c:v>
                </c:pt>
                <c:pt idx="112">
                  <c:v>994</c:v>
                </c:pt>
                <c:pt idx="113">
                  <c:v>1002.875</c:v>
                </c:pt>
                <c:pt idx="114">
                  <c:v>1011.75</c:v>
                </c:pt>
                <c:pt idx="115">
                  <c:v>1020.625</c:v>
                </c:pt>
                <c:pt idx="116">
                  <c:v>1029.5</c:v>
                </c:pt>
                <c:pt idx="117">
                  <c:v>1038.375</c:v>
                </c:pt>
                <c:pt idx="118">
                  <c:v>1047.25</c:v>
                </c:pt>
                <c:pt idx="119">
                  <c:v>1056.125</c:v>
                </c:pt>
                <c:pt idx="120">
                  <c:v>1065</c:v>
                </c:pt>
                <c:pt idx="121">
                  <c:v>1073.875</c:v>
                </c:pt>
                <c:pt idx="122">
                  <c:v>1082.75</c:v>
                </c:pt>
                <c:pt idx="123">
                  <c:v>1091.625</c:v>
                </c:pt>
                <c:pt idx="124">
                  <c:v>1100.5</c:v>
                </c:pt>
                <c:pt idx="125">
                  <c:v>1109.375</c:v>
                </c:pt>
                <c:pt idx="126">
                  <c:v>1118.25</c:v>
                </c:pt>
                <c:pt idx="127">
                  <c:v>1127.125</c:v>
                </c:pt>
                <c:pt idx="128">
                  <c:v>1136</c:v>
                </c:pt>
                <c:pt idx="129">
                  <c:v>1144.875</c:v>
                </c:pt>
                <c:pt idx="130">
                  <c:v>1153.75</c:v>
                </c:pt>
                <c:pt idx="131">
                  <c:v>1162.625</c:v>
                </c:pt>
                <c:pt idx="132">
                  <c:v>1171.5</c:v>
                </c:pt>
                <c:pt idx="133">
                  <c:v>1180.375</c:v>
                </c:pt>
                <c:pt idx="134">
                  <c:v>1189.25</c:v>
                </c:pt>
                <c:pt idx="135">
                  <c:v>1198.125</c:v>
                </c:pt>
                <c:pt idx="136">
                  <c:v>1207</c:v>
                </c:pt>
                <c:pt idx="137">
                  <c:v>1215.875</c:v>
                </c:pt>
                <c:pt idx="138">
                  <c:v>1224.75</c:v>
                </c:pt>
                <c:pt idx="139">
                  <c:v>1233.625</c:v>
                </c:pt>
                <c:pt idx="140">
                  <c:v>1242.5</c:v>
                </c:pt>
                <c:pt idx="141">
                  <c:v>1251.375</c:v>
                </c:pt>
                <c:pt idx="142">
                  <c:v>1260.25</c:v>
                </c:pt>
                <c:pt idx="143">
                  <c:v>1269.125</c:v>
                </c:pt>
                <c:pt idx="144">
                  <c:v>1278</c:v>
                </c:pt>
                <c:pt idx="145">
                  <c:v>1286.875</c:v>
                </c:pt>
                <c:pt idx="146">
                  <c:v>1295.75</c:v>
                </c:pt>
                <c:pt idx="147">
                  <c:v>1304.625</c:v>
                </c:pt>
                <c:pt idx="148">
                  <c:v>1313.5</c:v>
                </c:pt>
                <c:pt idx="149">
                  <c:v>1322.375</c:v>
                </c:pt>
                <c:pt idx="150">
                  <c:v>1331.25</c:v>
                </c:pt>
                <c:pt idx="151">
                  <c:v>1340.125</c:v>
                </c:pt>
                <c:pt idx="152">
                  <c:v>1349</c:v>
                </c:pt>
                <c:pt idx="153">
                  <c:v>1357.875</c:v>
                </c:pt>
              </c:numCache>
            </c:numRef>
          </c:xVal>
          <c:yVal>
            <c:numRef>
              <c:f>'Main Data'!$P$2:$P$158</c:f>
              <c:numCache>
                <c:formatCode>General</c:formatCode>
                <c:ptCount val="157"/>
                <c:pt idx="1">
                  <c:v>20.399999999999991</c:v>
                </c:pt>
                <c:pt idx="2">
                  <c:v>23.200000000000003</c:v>
                </c:pt>
                <c:pt idx="3">
                  <c:v>24.399999999999991</c:v>
                </c:pt>
                <c:pt idx="4">
                  <c:v>24.899999999999991</c:v>
                </c:pt>
                <c:pt idx="5">
                  <c:v>23.700000000000003</c:v>
                </c:pt>
                <c:pt idx="6">
                  <c:v>22.100000000000009</c:v>
                </c:pt>
                <c:pt idx="7">
                  <c:v>19.299999999999997</c:v>
                </c:pt>
                <c:pt idx="8">
                  <c:v>18.100000000000009</c:v>
                </c:pt>
                <c:pt idx="9">
                  <c:v>18.200000000000003</c:v>
                </c:pt>
                <c:pt idx="10">
                  <c:v>16.799999999999997</c:v>
                </c:pt>
                <c:pt idx="11">
                  <c:v>8.9999999999999858</c:v>
                </c:pt>
                <c:pt idx="12">
                  <c:v>10.399999999999991</c:v>
                </c:pt>
                <c:pt idx="13">
                  <c:v>11.700000000000003</c:v>
                </c:pt>
                <c:pt idx="14">
                  <c:v>12.499999999999986</c:v>
                </c:pt>
                <c:pt idx="15">
                  <c:v>12.700000000000003</c:v>
                </c:pt>
                <c:pt idx="16">
                  <c:v>15.499999999999986</c:v>
                </c:pt>
                <c:pt idx="17">
                  <c:v>16.399999999999991</c:v>
                </c:pt>
                <c:pt idx="18">
                  <c:v>22.399999999999991</c:v>
                </c:pt>
                <c:pt idx="19">
                  <c:v>25.299999999999997</c:v>
                </c:pt>
                <c:pt idx="20">
                  <c:v>27.600000000000009</c:v>
                </c:pt>
                <c:pt idx="21">
                  <c:v>26.399999999999991</c:v>
                </c:pt>
                <c:pt idx="22">
                  <c:v>25.600000000000009</c:v>
                </c:pt>
                <c:pt idx="23">
                  <c:v>25.899999999999991</c:v>
                </c:pt>
                <c:pt idx="24">
                  <c:v>29.399999999999991</c:v>
                </c:pt>
                <c:pt idx="25">
                  <c:v>32.499999999999986</c:v>
                </c:pt>
                <c:pt idx="26">
                  <c:v>32.899999999999991</c:v>
                </c:pt>
                <c:pt idx="27">
                  <c:v>31.700000000000003</c:v>
                </c:pt>
                <c:pt idx="28">
                  <c:v>28.200000000000003</c:v>
                </c:pt>
                <c:pt idx="29">
                  <c:v>24.700000000000003</c:v>
                </c:pt>
                <c:pt idx="30">
                  <c:v>21.200000000000003</c:v>
                </c:pt>
                <c:pt idx="31">
                  <c:v>18.399999999999991</c:v>
                </c:pt>
                <c:pt idx="32">
                  <c:v>16.100000000000009</c:v>
                </c:pt>
                <c:pt idx="33">
                  <c:v>15.499999999999986</c:v>
                </c:pt>
                <c:pt idx="34">
                  <c:v>16.299999999999997</c:v>
                </c:pt>
                <c:pt idx="35">
                  <c:v>15.999999999999986</c:v>
                </c:pt>
                <c:pt idx="36">
                  <c:v>17.999999999999986</c:v>
                </c:pt>
                <c:pt idx="37">
                  <c:v>20.100000000000009</c:v>
                </c:pt>
                <c:pt idx="38">
                  <c:v>20.499999999999986</c:v>
                </c:pt>
                <c:pt idx="39">
                  <c:v>19.200000000000003</c:v>
                </c:pt>
                <c:pt idx="40">
                  <c:v>14.999999999999986</c:v>
                </c:pt>
                <c:pt idx="41">
                  <c:v>8.8999999999999915</c:v>
                </c:pt>
                <c:pt idx="42">
                  <c:v>9.9999999999999858</c:v>
                </c:pt>
                <c:pt idx="43">
                  <c:v>12.499999999999986</c:v>
                </c:pt>
                <c:pt idx="44">
                  <c:v>9.8999999999999915</c:v>
                </c:pt>
                <c:pt idx="45">
                  <c:v>4.3999999999999915</c:v>
                </c:pt>
                <c:pt idx="46">
                  <c:v>2.2000000000000028</c:v>
                </c:pt>
                <c:pt idx="47">
                  <c:v>8.6000000000000085</c:v>
                </c:pt>
                <c:pt idx="48">
                  <c:v>11.999999999999986</c:v>
                </c:pt>
                <c:pt idx="49">
                  <c:v>11.600000000000009</c:v>
                </c:pt>
                <c:pt idx="50">
                  <c:v>7.1000000000000085</c:v>
                </c:pt>
                <c:pt idx="51">
                  <c:v>3.8999999999999915</c:v>
                </c:pt>
                <c:pt idx="52">
                  <c:v>6.0999999999999943</c:v>
                </c:pt>
                <c:pt idx="53">
                  <c:v>4.8999999999999915</c:v>
                </c:pt>
                <c:pt idx="54">
                  <c:v>9.6000000000000085</c:v>
                </c:pt>
                <c:pt idx="55">
                  <c:v>16.299999999999997</c:v>
                </c:pt>
                <c:pt idx="56">
                  <c:v>17.200000000000003</c:v>
                </c:pt>
                <c:pt idx="57">
                  <c:v>14.200000000000003</c:v>
                </c:pt>
                <c:pt idx="58">
                  <c:v>11.200000000000003</c:v>
                </c:pt>
                <c:pt idx="59">
                  <c:v>2.5</c:v>
                </c:pt>
                <c:pt idx="60">
                  <c:v>2.7999999999999972</c:v>
                </c:pt>
                <c:pt idx="61">
                  <c:v>8.4999999999999858</c:v>
                </c:pt>
                <c:pt idx="62">
                  <c:v>9.2999999999999972</c:v>
                </c:pt>
                <c:pt idx="63">
                  <c:v>5.2999999999999972</c:v>
                </c:pt>
                <c:pt idx="64">
                  <c:v>0</c:v>
                </c:pt>
                <c:pt idx="65">
                  <c:v>9.9999999999994316E-2</c:v>
                </c:pt>
                <c:pt idx="66">
                  <c:v>0</c:v>
                </c:pt>
                <c:pt idx="67">
                  <c:v>3.5999999999999943</c:v>
                </c:pt>
                <c:pt idx="68">
                  <c:v>8.2999999999999972</c:v>
                </c:pt>
                <c:pt idx="69">
                  <c:v>12.499999999999986</c:v>
                </c:pt>
                <c:pt idx="70">
                  <c:v>13.899999999999991</c:v>
                </c:pt>
                <c:pt idx="71">
                  <c:v>16.100000000000009</c:v>
                </c:pt>
                <c:pt idx="72">
                  <c:v>18.499999999999986</c:v>
                </c:pt>
                <c:pt idx="73">
                  <c:v>19.499999999999986</c:v>
                </c:pt>
                <c:pt idx="74">
                  <c:v>19.499999999999986</c:v>
                </c:pt>
                <c:pt idx="75">
                  <c:v>17.499999999999986</c:v>
                </c:pt>
                <c:pt idx="76">
                  <c:v>20.399999999999991</c:v>
                </c:pt>
                <c:pt idx="77">
                  <c:v>20.100000000000009</c:v>
                </c:pt>
                <c:pt idx="78">
                  <c:v>20.499999999999986</c:v>
                </c:pt>
                <c:pt idx="79">
                  <c:v>19.200000000000003</c:v>
                </c:pt>
                <c:pt idx="80">
                  <c:v>14.999999999999986</c:v>
                </c:pt>
                <c:pt idx="81">
                  <c:v>8.8999999999999915</c:v>
                </c:pt>
                <c:pt idx="82">
                  <c:v>9.9999999999999858</c:v>
                </c:pt>
                <c:pt idx="83">
                  <c:v>12.499999999999986</c:v>
                </c:pt>
                <c:pt idx="84">
                  <c:v>9.8999999999999915</c:v>
                </c:pt>
                <c:pt idx="85">
                  <c:v>4.3999999999999915</c:v>
                </c:pt>
                <c:pt idx="86">
                  <c:v>2.2000000000000028</c:v>
                </c:pt>
                <c:pt idx="87">
                  <c:v>8.6000000000000085</c:v>
                </c:pt>
                <c:pt idx="88">
                  <c:v>11.999999999999986</c:v>
                </c:pt>
                <c:pt idx="89">
                  <c:v>11.600000000000009</c:v>
                </c:pt>
                <c:pt idx="90">
                  <c:v>7.1000000000000085</c:v>
                </c:pt>
                <c:pt idx="91">
                  <c:v>3.8999999999999915</c:v>
                </c:pt>
                <c:pt idx="92">
                  <c:v>5.2999999999999972</c:v>
                </c:pt>
                <c:pt idx="93">
                  <c:v>0</c:v>
                </c:pt>
                <c:pt idx="94">
                  <c:v>9.9999999999994316E-2</c:v>
                </c:pt>
                <c:pt idx="95">
                  <c:v>0</c:v>
                </c:pt>
                <c:pt idx="96">
                  <c:v>3.5999999999999943</c:v>
                </c:pt>
                <c:pt idx="97">
                  <c:v>8.2999999999999972</c:v>
                </c:pt>
                <c:pt idx="98">
                  <c:v>12.499999999999986</c:v>
                </c:pt>
                <c:pt idx="99">
                  <c:v>13.899999999999991</c:v>
                </c:pt>
                <c:pt idx="100">
                  <c:v>16.100000000000009</c:v>
                </c:pt>
                <c:pt idx="101">
                  <c:v>18.499999999999986</c:v>
                </c:pt>
                <c:pt idx="102">
                  <c:v>19.499999999999986</c:v>
                </c:pt>
                <c:pt idx="103">
                  <c:v>19.499999999999986</c:v>
                </c:pt>
                <c:pt idx="104">
                  <c:v>17.499999999999986</c:v>
                </c:pt>
                <c:pt idx="105">
                  <c:v>20.399999999999991</c:v>
                </c:pt>
                <c:pt idx="106">
                  <c:v>20.100000000000009</c:v>
                </c:pt>
                <c:pt idx="107">
                  <c:v>20.499999999999986</c:v>
                </c:pt>
                <c:pt idx="108">
                  <c:v>19.200000000000003</c:v>
                </c:pt>
                <c:pt idx="109">
                  <c:v>14.999999999999986</c:v>
                </c:pt>
                <c:pt idx="110">
                  <c:v>8.8999999999999915</c:v>
                </c:pt>
                <c:pt idx="111">
                  <c:v>9.9999999999999858</c:v>
                </c:pt>
                <c:pt idx="112">
                  <c:v>12.499999999999986</c:v>
                </c:pt>
                <c:pt idx="113">
                  <c:v>9.8999999999999915</c:v>
                </c:pt>
                <c:pt idx="114">
                  <c:v>4.3999999999999915</c:v>
                </c:pt>
                <c:pt idx="115">
                  <c:v>2.2000000000000028</c:v>
                </c:pt>
                <c:pt idx="116">
                  <c:v>8.6000000000000085</c:v>
                </c:pt>
                <c:pt idx="117">
                  <c:v>11.999999999999986</c:v>
                </c:pt>
                <c:pt idx="118">
                  <c:v>11.600000000000009</c:v>
                </c:pt>
                <c:pt idx="119">
                  <c:v>12.700000000000003</c:v>
                </c:pt>
                <c:pt idx="120">
                  <c:v>15.499999999999986</c:v>
                </c:pt>
                <c:pt idx="121">
                  <c:v>16.399999999999991</c:v>
                </c:pt>
                <c:pt idx="122">
                  <c:v>22.399999999999991</c:v>
                </c:pt>
                <c:pt idx="123">
                  <c:v>25.299999999999997</c:v>
                </c:pt>
                <c:pt idx="124">
                  <c:v>27.600000000000009</c:v>
                </c:pt>
                <c:pt idx="125">
                  <c:v>26.399999999999991</c:v>
                </c:pt>
                <c:pt idx="126">
                  <c:v>25.600000000000009</c:v>
                </c:pt>
                <c:pt idx="127">
                  <c:v>25.899999999999991</c:v>
                </c:pt>
                <c:pt idx="128">
                  <c:v>29.399999999999991</c:v>
                </c:pt>
                <c:pt idx="129">
                  <c:v>32.499999999999986</c:v>
                </c:pt>
                <c:pt idx="130">
                  <c:v>32.899999999999991</c:v>
                </c:pt>
                <c:pt idx="131">
                  <c:v>31.700000000000003</c:v>
                </c:pt>
                <c:pt idx="132">
                  <c:v>28.200000000000003</c:v>
                </c:pt>
                <c:pt idx="133">
                  <c:v>24.700000000000003</c:v>
                </c:pt>
                <c:pt idx="134">
                  <c:v>21.200000000000003</c:v>
                </c:pt>
                <c:pt idx="135">
                  <c:v>18.399999999999991</c:v>
                </c:pt>
                <c:pt idx="136">
                  <c:v>23.700000000000003</c:v>
                </c:pt>
                <c:pt idx="137">
                  <c:v>22.100000000000009</c:v>
                </c:pt>
                <c:pt idx="138">
                  <c:v>21.299999999999997</c:v>
                </c:pt>
                <c:pt idx="139">
                  <c:v>20.799999999999997</c:v>
                </c:pt>
                <c:pt idx="140">
                  <c:v>20.399999999999991</c:v>
                </c:pt>
                <c:pt idx="141">
                  <c:v>20.100000000000009</c:v>
                </c:pt>
                <c:pt idx="142">
                  <c:v>19.899999999999991</c:v>
                </c:pt>
                <c:pt idx="143">
                  <c:v>19.600000000000009</c:v>
                </c:pt>
                <c:pt idx="144">
                  <c:v>19.299999999999997</c:v>
                </c:pt>
                <c:pt idx="145">
                  <c:v>18.999999999999986</c:v>
                </c:pt>
                <c:pt idx="146">
                  <c:v>18.799999999999997</c:v>
                </c:pt>
                <c:pt idx="147">
                  <c:v>18.100000000000009</c:v>
                </c:pt>
                <c:pt idx="148">
                  <c:v>18.200000000000003</c:v>
                </c:pt>
                <c:pt idx="149">
                  <c:v>16.799999999999997</c:v>
                </c:pt>
                <c:pt idx="150">
                  <c:v>17</c:v>
                </c:pt>
                <c:pt idx="151">
                  <c:v>18</c:v>
                </c:pt>
                <c:pt idx="152">
                  <c:v>19</c:v>
                </c:pt>
                <c:pt idx="153">
                  <c:v>20.399999999999999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672-4B4B-B0EF-432FC7F8BD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9760303"/>
        <c:axId val="1609749071"/>
      </c:scatterChart>
      <c:valAx>
        <c:axId val="16097603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749071"/>
        <c:crosses val="autoZero"/>
        <c:crossBetween val="midCat"/>
      </c:valAx>
      <c:valAx>
        <c:axId val="1609749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7603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'Main Data'!$AB$1</c:f>
              <c:strCache>
                <c:ptCount val="1"/>
                <c:pt idx="0">
                  <c:v>Within Limit Power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'Main Data'!$G$2:$G$158</c:f>
              <c:numCache>
                <c:formatCode>0.0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'Main Data'!$AB$2:$AB$158</c:f>
              <c:numCache>
                <c:formatCode>0.00</c:formatCode>
                <c:ptCount val="157"/>
                <c:pt idx="1">
                  <c:v>-55.83777038845615</c:v>
                </c:pt>
                <c:pt idx="2">
                  <c:v>11.85037166975</c:v>
                </c:pt>
                <c:pt idx="3">
                  <c:v>4.9645577503293508</c:v>
                </c:pt>
                <c:pt idx="4">
                  <c:v>-57.043768321208148</c:v>
                </c:pt>
                <c:pt idx="5">
                  <c:v>12.309942597575001</c:v>
                </c:pt>
                <c:pt idx="6">
                  <c:v>12.443003926025</c:v>
                </c:pt>
                <c:pt idx="7">
                  <c:v>-58.971118955649942</c:v>
                </c:pt>
                <c:pt idx="8">
                  <c:v>12.680654800925002</c:v>
                </c:pt>
                <c:pt idx="9">
                  <c:v>-21.113209310445765</c:v>
                </c:pt>
                <c:pt idx="10">
                  <c:v>12.877818361775001</c:v>
                </c:pt>
                <c:pt idx="11">
                  <c:v>12.961863307850001</c:v>
                </c:pt>
                <c:pt idx="12">
                  <c:v>12.98</c:v>
                </c:pt>
                <c:pt idx="13">
                  <c:v>-57.475353153247475</c:v>
                </c:pt>
                <c:pt idx="14">
                  <c:v>11.955103487000002</c:v>
                </c:pt>
                <c:pt idx="15">
                  <c:v>-61.03292583539141</c:v>
                </c:pt>
                <c:pt idx="16">
                  <c:v>-26.925143288394864</c:v>
                </c:pt>
                <c:pt idx="17">
                  <c:v>9.2143675502000004</c:v>
                </c:pt>
                <c:pt idx="18">
                  <c:v>-31.911338717907672</c:v>
                </c:pt>
                <c:pt idx="19">
                  <c:v>7.4589645941000011</c:v>
                </c:pt>
                <c:pt idx="20">
                  <c:v>-37.283803219471608</c:v>
                </c:pt>
                <c:pt idx="21">
                  <c:v>5.7776554946975001</c:v>
                </c:pt>
                <c:pt idx="22">
                  <c:v>5.0515094091274992</c:v>
                </c:pt>
                <c:pt idx="23">
                  <c:v>4.4571475459549994</c:v>
                </c:pt>
                <c:pt idx="24">
                  <c:v>12.675132489626195</c:v>
                </c:pt>
                <c:pt idx="25">
                  <c:v>3.7266484641650006</c:v>
                </c:pt>
                <c:pt idx="26">
                  <c:v>-21.390810650759995</c:v>
                </c:pt>
                <c:pt idx="27">
                  <c:v>-8.1977142324430101</c:v>
                </c:pt>
                <c:pt idx="28">
                  <c:v>-8.4181999762018922</c:v>
                </c:pt>
                <c:pt idx="29">
                  <c:v>-8.8874343683336949</c:v>
                </c:pt>
                <c:pt idx="30">
                  <c:v>4.0320778233199999</c:v>
                </c:pt>
                <c:pt idx="31">
                  <c:v>-20.198107188525281</c:v>
                </c:pt>
                <c:pt idx="32">
                  <c:v>3.3812239713650003</c:v>
                </c:pt>
                <c:pt idx="33">
                  <c:v>-16.762710531748407</c:v>
                </c:pt>
                <c:pt idx="34">
                  <c:v>-16.367871364946122</c:v>
                </c:pt>
                <c:pt idx="35">
                  <c:v>4.7669513020458307</c:v>
                </c:pt>
                <c:pt idx="36">
                  <c:v>2.70110538593</c:v>
                </c:pt>
                <c:pt idx="37">
                  <c:v>13.251175968320094</c:v>
                </c:pt>
                <c:pt idx="38">
                  <c:v>-16.224059357150281</c:v>
                </c:pt>
                <c:pt idx="39">
                  <c:v>-1.193734333341856</c:v>
                </c:pt>
                <c:pt idx="40">
                  <c:v>2.1401580125027428</c:v>
                </c:pt>
                <c:pt idx="41">
                  <c:v>4.2525385773875</c:v>
                </c:pt>
                <c:pt idx="42">
                  <c:v>2.7979519437429663</c:v>
                </c:pt>
                <c:pt idx="43">
                  <c:v>4.4001433815950008</c:v>
                </c:pt>
                <c:pt idx="44">
                  <c:v>-6.6307063802306683</c:v>
                </c:pt>
                <c:pt idx="45">
                  <c:v>-25.734579894118294</c:v>
                </c:pt>
                <c:pt idx="46">
                  <c:v>-26.293655375959286</c:v>
                </c:pt>
                <c:pt idx="47">
                  <c:v>5.7406830436175005</c:v>
                </c:pt>
                <c:pt idx="48">
                  <c:v>-16.305465577620755</c:v>
                </c:pt>
                <c:pt idx="49">
                  <c:v>-32.683388361995846</c:v>
                </c:pt>
                <c:pt idx="50">
                  <c:v>-25.817971885977837</c:v>
                </c:pt>
                <c:pt idx="51">
                  <c:v>5.1266823520024998</c:v>
                </c:pt>
                <c:pt idx="52">
                  <c:v>-29.452314059715679</c:v>
                </c:pt>
                <c:pt idx="53">
                  <c:v>5.1111203199124997</c:v>
                </c:pt>
                <c:pt idx="54">
                  <c:v>-17.215292482549078</c:v>
                </c:pt>
                <c:pt idx="55">
                  <c:v>-13.05270408138292</c:v>
                </c:pt>
                <c:pt idx="56">
                  <c:v>7.9095661189651336</c:v>
                </c:pt>
                <c:pt idx="57">
                  <c:v>8.5398289537805212</c:v>
                </c:pt>
                <c:pt idx="58">
                  <c:v>-12.203241353706574</c:v>
                </c:pt>
                <c:pt idx="59">
                  <c:v>6.1146995575175014</c:v>
                </c:pt>
                <c:pt idx="60">
                  <c:v>6.3728945905475012</c:v>
                </c:pt>
                <c:pt idx="61">
                  <c:v>-32.542538885468765</c:v>
                </c:pt>
                <c:pt idx="62">
                  <c:v>6.9875948052500005</c:v>
                </c:pt>
                <c:pt idx="63">
                  <c:v>7.267923949850001</c:v>
                </c:pt>
                <c:pt idx="64">
                  <c:v>7.5319906425500012</c:v>
                </c:pt>
                <c:pt idx="65">
                  <c:v>-23.306647542243272</c:v>
                </c:pt>
                <c:pt idx="66">
                  <c:v>0.23814299707902126</c:v>
                </c:pt>
                <c:pt idx="67">
                  <c:v>8.326098859550001</c:v>
                </c:pt>
                <c:pt idx="68">
                  <c:v>11.035422994918791</c:v>
                </c:pt>
                <c:pt idx="69">
                  <c:v>7.6002866412499994</c:v>
                </c:pt>
                <c:pt idx="70">
                  <c:v>7.4983514035250014</c:v>
                </c:pt>
                <c:pt idx="71">
                  <c:v>7.5937406203250006</c:v>
                </c:pt>
                <c:pt idx="72">
                  <c:v>9.5041883795956768</c:v>
                </c:pt>
                <c:pt idx="73">
                  <c:v>3.058624427488962</c:v>
                </c:pt>
                <c:pt idx="74">
                  <c:v>-2.676611669687468</c:v>
                </c:pt>
                <c:pt idx="75">
                  <c:v>-27.814934431873219</c:v>
                </c:pt>
                <c:pt idx="76">
                  <c:v>-40.123582852637291</c:v>
                </c:pt>
                <c:pt idx="77">
                  <c:v>8.4309000468499988</c:v>
                </c:pt>
                <c:pt idx="78">
                  <c:v>-39.944807285789445</c:v>
                </c:pt>
                <c:pt idx="79">
                  <c:v>-5.0945403879597428</c:v>
                </c:pt>
                <c:pt idx="80">
                  <c:v>1.9181074528570288</c:v>
                </c:pt>
                <c:pt idx="81">
                  <c:v>9.3242486398250009</c:v>
                </c:pt>
                <c:pt idx="82">
                  <c:v>3.7051285562427703</c:v>
                </c:pt>
                <c:pt idx="83">
                  <c:v>9.6943230980000017</c:v>
                </c:pt>
                <c:pt idx="84">
                  <c:v>-15.177943131100591</c:v>
                </c:pt>
                <c:pt idx="85">
                  <c:v>-50.990678238056468</c:v>
                </c:pt>
                <c:pt idx="86">
                  <c:v>-50.07511657086296</c:v>
                </c:pt>
                <c:pt idx="87">
                  <c:v>10.507593009124999</c:v>
                </c:pt>
                <c:pt idx="88">
                  <c:v>-26.545749242050782</c:v>
                </c:pt>
                <c:pt idx="89">
                  <c:v>-54.92055141045396</c:v>
                </c:pt>
                <c:pt idx="90">
                  <c:v>-46.109364054649049</c:v>
                </c:pt>
                <c:pt idx="91">
                  <c:v>11.1765890483</c:v>
                </c:pt>
                <c:pt idx="92">
                  <c:v>11.361732179900002</c:v>
                </c:pt>
                <c:pt idx="93">
                  <c:v>11.531773438100002</c:v>
                </c:pt>
                <c:pt idx="94">
                  <c:v>-33.418895795975153</c:v>
                </c:pt>
                <c:pt idx="95">
                  <c:v>0.49489913038667965</c:v>
                </c:pt>
                <c:pt idx="96">
                  <c:v>12.014345061800002</c:v>
                </c:pt>
                <c:pt idx="97">
                  <c:v>12.163829381300001</c:v>
                </c:pt>
                <c:pt idx="98">
                  <c:v>12.305786898125003</c:v>
                </c:pt>
                <c:pt idx="99">
                  <c:v>12.439398533975002</c:v>
                </c:pt>
                <c:pt idx="100">
                  <c:v>12.563602937450002</c:v>
                </c:pt>
                <c:pt idx="101">
                  <c:v>12.677233915250001</c:v>
                </c:pt>
                <c:pt idx="102">
                  <c:v>7.8846338287294868</c:v>
                </c:pt>
                <c:pt idx="103">
                  <c:v>-6.0181915434937521</c:v>
                </c:pt>
                <c:pt idx="104">
                  <c:v>-47.327280543574489</c:v>
                </c:pt>
                <c:pt idx="105">
                  <c:v>-58.922172155538192</c:v>
                </c:pt>
                <c:pt idx="106">
                  <c:v>10.091122848649999</c:v>
                </c:pt>
                <c:pt idx="107">
                  <c:v>-47.956044426303386</c:v>
                </c:pt>
                <c:pt idx="108">
                  <c:v>-9.6824369021424843</c:v>
                </c:pt>
                <c:pt idx="109">
                  <c:v>-1.3740490404721337</c:v>
                </c:pt>
                <c:pt idx="110">
                  <c:v>8.0047965044749994</c:v>
                </c:pt>
                <c:pt idx="111">
                  <c:v>-0.74477415239280753</c:v>
                </c:pt>
                <c:pt idx="112">
                  <c:v>6.6838104777499998</c:v>
                </c:pt>
                <c:pt idx="113">
                  <c:v>-10.857328706539922</c:v>
                </c:pt>
                <c:pt idx="114">
                  <c:v>-36.368829785332423</c:v>
                </c:pt>
                <c:pt idx="115">
                  <c:v>-35.66851315703272</c:v>
                </c:pt>
                <c:pt idx="116">
                  <c:v>7.1104818945500003</c:v>
                </c:pt>
                <c:pt idx="117">
                  <c:v>-18.734873113187799</c:v>
                </c:pt>
                <c:pt idx="118">
                  <c:v>7.333953874625001</c:v>
                </c:pt>
                <c:pt idx="119">
                  <c:v>-38.553649795414579</c:v>
                </c:pt>
                <c:pt idx="120">
                  <c:v>-16.496625263158162</c:v>
                </c:pt>
                <c:pt idx="121">
                  <c:v>8.1274934312749991</c:v>
                </c:pt>
                <c:pt idx="122">
                  <c:v>-27.905911683115313</c:v>
                </c:pt>
                <c:pt idx="123">
                  <c:v>8.6141298039500001</c:v>
                </c:pt>
                <c:pt idx="124">
                  <c:v>-44.796991783531695</c:v>
                </c:pt>
                <c:pt idx="125">
                  <c:v>9.0882895336250016</c:v>
                </c:pt>
                <c:pt idx="126">
                  <c:v>9.2991157860500007</c:v>
                </c:pt>
                <c:pt idx="127">
                  <c:v>9.4862733183500012</c:v>
                </c:pt>
                <c:pt idx="128">
                  <c:v>9.6208823780750006</c:v>
                </c:pt>
                <c:pt idx="129">
                  <c:v>9.3927380742499995</c:v>
                </c:pt>
                <c:pt idx="130">
                  <c:v>-49.376284164985606</c:v>
                </c:pt>
                <c:pt idx="131">
                  <c:v>-20.314169046860524</c:v>
                </c:pt>
                <c:pt idx="132">
                  <c:v>-18.912944257515854</c:v>
                </c:pt>
                <c:pt idx="133">
                  <c:v>-18.062799503133053</c:v>
                </c:pt>
                <c:pt idx="134">
                  <c:v>7.6886405986249997</c:v>
                </c:pt>
                <c:pt idx="135">
                  <c:v>-20.707802667767321</c:v>
                </c:pt>
                <c:pt idx="136">
                  <c:v>7.6254536162750011</c:v>
                </c:pt>
                <c:pt idx="137">
                  <c:v>7.6357147909999998</c:v>
                </c:pt>
                <c:pt idx="138">
                  <c:v>7.8575906547548211</c:v>
                </c:pt>
                <c:pt idx="139">
                  <c:v>-19.944232695473872</c:v>
                </c:pt>
                <c:pt idx="140">
                  <c:v>-38.754748056682431</c:v>
                </c:pt>
                <c:pt idx="141">
                  <c:v>-40.661654484580325</c:v>
                </c:pt>
                <c:pt idx="142">
                  <c:v>-40.234465118142047</c:v>
                </c:pt>
                <c:pt idx="143">
                  <c:v>-41.277269317020831</c:v>
                </c:pt>
                <c:pt idx="144">
                  <c:v>-42.265486029543524</c:v>
                </c:pt>
                <c:pt idx="145">
                  <c:v>-44.564107899521396</c:v>
                </c:pt>
                <c:pt idx="146">
                  <c:v>9.2925792204500031</c:v>
                </c:pt>
                <c:pt idx="147">
                  <c:v>9.5120413624999998</c:v>
                </c:pt>
                <c:pt idx="148">
                  <c:v>-18.427026152407311</c:v>
                </c:pt>
                <c:pt idx="149">
                  <c:v>9.9311459780750013</c:v>
                </c:pt>
                <c:pt idx="150">
                  <c:v>10.135698386825</c:v>
                </c:pt>
                <c:pt idx="151">
                  <c:v>10.335631667299999</c:v>
                </c:pt>
                <c:pt idx="152">
                  <c:v>10.530243432275</c:v>
                </c:pt>
                <c:pt idx="153">
                  <c:v>10.705264121150002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600-491A-AD76-15E8491894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6815743"/>
        <c:axId val="636813247"/>
      </c:scatterChart>
      <c:valAx>
        <c:axId val="636815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813247"/>
        <c:crosses val="autoZero"/>
        <c:crossBetween val="midCat"/>
      </c:valAx>
      <c:valAx>
        <c:axId val="636813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8157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Vs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2641054751876938E-2"/>
          <c:y val="5.8536162602149257E-2"/>
          <c:w val="0.84253528657754995"/>
          <c:h val="0.8964786200628622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'Main Data'!$AF$1</c:f>
              <c:strCache>
                <c:ptCount val="1"/>
                <c:pt idx="0">
                  <c:v>CUM. Tractive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'Main Data'!$G$2:$G$158</c:f>
              <c:numCache>
                <c:formatCode>0.0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'Main Data'!$AF$2:$AF$158</c:f>
              <c:numCache>
                <c:formatCode>0.00</c:formatCode>
                <c:ptCount val="157"/>
                <c:pt idx="1">
                  <c:v>0</c:v>
                </c:pt>
                <c:pt idx="2">
                  <c:v>11.85037166975</c:v>
                </c:pt>
                <c:pt idx="3">
                  <c:v>16.814929420079352</c:v>
                </c:pt>
                <c:pt idx="4">
                  <c:v>16.814929420079352</c:v>
                </c:pt>
                <c:pt idx="5">
                  <c:v>29.124872017654354</c:v>
                </c:pt>
                <c:pt idx="6">
                  <c:v>41.567875943679354</c:v>
                </c:pt>
                <c:pt idx="7">
                  <c:v>41.567875943679354</c:v>
                </c:pt>
                <c:pt idx="8">
                  <c:v>54.248530744604352</c:v>
                </c:pt>
                <c:pt idx="9">
                  <c:v>54.248530744604352</c:v>
                </c:pt>
                <c:pt idx="10">
                  <c:v>67.126349106379351</c:v>
                </c:pt>
                <c:pt idx="11">
                  <c:v>80.088212414229346</c:v>
                </c:pt>
                <c:pt idx="12">
                  <c:v>93.06821241422935</c:v>
                </c:pt>
                <c:pt idx="13">
                  <c:v>93.06821241422935</c:v>
                </c:pt>
                <c:pt idx="14">
                  <c:v>105.02331590122935</c:v>
                </c:pt>
                <c:pt idx="15">
                  <c:v>105.02331590122935</c:v>
                </c:pt>
                <c:pt idx="16">
                  <c:v>105.02331590122935</c:v>
                </c:pt>
                <c:pt idx="17">
                  <c:v>114.23768345142935</c:v>
                </c:pt>
                <c:pt idx="18">
                  <c:v>114.23768345142935</c:v>
                </c:pt>
                <c:pt idx="19">
                  <c:v>121.69664804552934</c:v>
                </c:pt>
                <c:pt idx="20">
                  <c:v>121.69664804552934</c:v>
                </c:pt>
                <c:pt idx="21">
                  <c:v>127.47430354022684</c:v>
                </c:pt>
                <c:pt idx="22">
                  <c:v>132.52581294935433</c:v>
                </c:pt>
                <c:pt idx="23">
                  <c:v>136.98296049530933</c:v>
                </c:pt>
                <c:pt idx="24">
                  <c:v>149.65809298493554</c:v>
                </c:pt>
                <c:pt idx="25">
                  <c:v>153.38474144910055</c:v>
                </c:pt>
                <c:pt idx="26">
                  <c:v>153.38474144910055</c:v>
                </c:pt>
                <c:pt idx="27">
                  <c:v>153.38474144910055</c:v>
                </c:pt>
                <c:pt idx="28">
                  <c:v>153.38474144910055</c:v>
                </c:pt>
                <c:pt idx="29">
                  <c:v>153.38474144910055</c:v>
                </c:pt>
                <c:pt idx="30">
                  <c:v>157.41681927242055</c:v>
                </c:pt>
                <c:pt idx="31">
                  <c:v>157.41681927242055</c:v>
                </c:pt>
                <c:pt idx="32">
                  <c:v>160.79804324378554</c:v>
                </c:pt>
                <c:pt idx="33">
                  <c:v>160.79804324378554</c:v>
                </c:pt>
                <c:pt idx="34">
                  <c:v>160.79804324378554</c:v>
                </c:pt>
                <c:pt idx="35">
                  <c:v>165.56499454583138</c:v>
                </c:pt>
                <c:pt idx="36">
                  <c:v>168.26609993176137</c:v>
                </c:pt>
                <c:pt idx="37">
                  <c:v>181.51727590008147</c:v>
                </c:pt>
                <c:pt idx="38">
                  <c:v>181.51727590008147</c:v>
                </c:pt>
                <c:pt idx="39">
                  <c:v>181.51727590008147</c:v>
                </c:pt>
                <c:pt idx="40">
                  <c:v>183.65743391258422</c:v>
                </c:pt>
                <c:pt idx="41">
                  <c:v>187.90997248997172</c:v>
                </c:pt>
                <c:pt idx="42">
                  <c:v>190.70792443371468</c:v>
                </c:pt>
                <c:pt idx="43">
                  <c:v>195.10806781530968</c:v>
                </c:pt>
                <c:pt idx="44">
                  <c:v>195.10806781530968</c:v>
                </c:pt>
                <c:pt idx="45">
                  <c:v>195.10806781530968</c:v>
                </c:pt>
                <c:pt idx="46">
                  <c:v>195.10806781530968</c:v>
                </c:pt>
                <c:pt idx="47">
                  <c:v>200.84875085892719</c:v>
                </c:pt>
                <c:pt idx="48">
                  <c:v>200.84875085892719</c:v>
                </c:pt>
                <c:pt idx="49">
                  <c:v>200.84875085892719</c:v>
                </c:pt>
                <c:pt idx="50">
                  <c:v>200.84875085892719</c:v>
                </c:pt>
                <c:pt idx="51">
                  <c:v>205.97543321092968</c:v>
                </c:pt>
                <c:pt idx="52">
                  <c:v>205.97543321092968</c:v>
                </c:pt>
                <c:pt idx="53">
                  <c:v>211.08655353084217</c:v>
                </c:pt>
                <c:pt idx="54">
                  <c:v>211.08655353084217</c:v>
                </c:pt>
                <c:pt idx="55">
                  <c:v>211.08655353084217</c:v>
                </c:pt>
                <c:pt idx="56">
                  <c:v>218.9961196498073</c:v>
                </c:pt>
                <c:pt idx="57">
                  <c:v>227.53594860358783</c:v>
                </c:pt>
                <c:pt idx="58">
                  <c:v>227.53594860358783</c:v>
                </c:pt>
                <c:pt idx="59">
                  <c:v>233.65064816110532</c:v>
                </c:pt>
                <c:pt idx="60">
                  <c:v>240.02354275165283</c:v>
                </c:pt>
                <c:pt idx="61">
                  <c:v>240.02354275165283</c:v>
                </c:pt>
                <c:pt idx="62">
                  <c:v>247.01113755690284</c:v>
                </c:pt>
                <c:pt idx="63">
                  <c:v>254.27906150675284</c:v>
                </c:pt>
                <c:pt idx="64">
                  <c:v>261.81105214930284</c:v>
                </c:pt>
                <c:pt idx="65">
                  <c:v>261.81105214930284</c:v>
                </c:pt>
                <c:pt idx="66">
                  <c:v>262.04919514638186</c:v>
                </c:pt>
                <c:pt idx="67">
                  <c:v>270.37529400593189</c:v>
                </c:pt>
                <c:pt idx="68">
                  <c:v>281.4107170008507</c:v>
                </c:pt>
                <c:pt idx="69">
                  <c:v>289.01100364210072</c:v>
                </c:pt>
                <c:pt idx="70">
                  <c:v>296.50935504562574</c:v>
                </c:pt>
                <c:pt idx="71">
                  <c:v>304.10309566595072</c:v>
                </c:pt>
                <c:pt idx="72">
                  <c:v>313.60728404554641</c:v>
                </c:pt>
                <c:pt idx="73">
                  <c:v>316.66590847303536</c:v>
                </c:pt>
                <c:pt idx="74">
                  <c:v>316.66590847303536</c:v>
                </c:pt>
                <c:pt idx="75">
                  <c:v>316.66590847303536</c:v>
                </c:pt>
                <c:pt idx="76">
                  <c:v>316.66590847303536</c:v>
                </c:pt>
                <c:pt idx="77">
                  <c:v>325.09680851988537</c:v>
                </c:pt>
                <c:pt idx="78">
                  <c:v>325.09680851988537</c:v>
                </c:pt>
                <c:pt idx="79">
                  <c:v>325.09680851988537</c:v>
                </c:pt>
                <c:pt idx="80">
                  <c:v>327.01491597274241</c:v>
                </c:pt>
                <c:pt idx="81">
                  <c:v>336.3391646125674</c:v>
                </c:pt>
                <c:pt idx="82">
                  <c:v>340.04429316881016</c:v>
                </c:pt>
                <c:pt idx="83">
                  <c:v>349.73861626681014</c:v>
                </c:pt>
                <c:pt idx="84">
                  <c:v>349.73861626681014</c:v>
                </c:pt>
                <c:pt idx="85">
                  <c:v>349.73861626681014</c:v>
                </c:pt>
                <c:pt idx="86">
                  <c:v>349.73861626681014</c:v>
                </c:pt>
                <c:pt idx="87">
                  <c:v>360.24620927593514</c:v>
                </c:pt>
                <c:pt idx="88">
                  <c:v>360.24620927593514</c:v>
                </c:pt>
                <c:pt idx="89">
                  <c:v>360.24620927593514</c:v>
                </c:pt>
                <c:pt idx="90">
                  <c:v>360.24620927593514</c:v>
                </c:pt>
                <c:pt idx="91">
                  <c:v>371.42279832423515</c:v>
                </c:pt>
                <c:pt idx="92">
                  <c:v>382.78453050413515</c:v>
                </c:pt>
                <c:pt idx="93">
                  <c:v>394.31630394223515</c:v>
                </c:pt>
                <c:pt idx="94">
                  <c:v>394.31630394223515</c:v>
                </c:pt>
                <c:pt idx="95">
                  <c:v>394.81120307262182</c:v>
                </c:pt>
                <c:pt idx="96">
                  <c:v>406.82554813442181</c:v>
                </c:pt>
                <c:pt idx="97">
                  <c:v>418.9893775157218</c:v>
                </c:pt>
                <c:pt idx="98">
                  <c:v>431.29516441384681</c:v>
                </c:pt>
                <c:pt idx="99">
                  <c:v>443.73456294782181</c:v>
                </c:pt>
                <c:pt idx="100">
                  <c:v>456.29816588527183</c:v>
                </c:pt>
                <c:pt idx="101">
                  <c:v>468.97539980052181</c:v>
                </c:pt>
                <c:pt idx="102">
                  <c:v>476.86003362925129</c:v>
                </c:pt>
                <c:pt idx="103">
                  <c:v>476.86003362925129</c:v>
                </c:pt>
                <c:pt idx="104">
                  <c:v>476.86003362925129</c:v>
                </c:pt>
                <c:pt idx="105">
                  <c:v>476.86003362925129</c:v>
                </c:pt>
                <c:pt idx="106">
                  <c:v>486.95115647790129</c:v>
                </c:pt>
                <c:pt idx="107">
                  <c:v>486.95115647790129</c:v>
                </c:pt>
                <c:pt idx="108">
                  <c:v>486.95115647790129</c:v>
                </c:pt>
                <c:pt idx="109">
                  <c:v>486.95115647790129</c:v>
                </c:pt>
                <c:pt idx="110">
                  <c:v>494.95595298237629</c:v>
                </c:pt>
                <c:pt idx="111">
                  <c:v>494.95595298237629</c:v>
                </c:pt>
                <c:pt idx="112">
                  <c:v>501.63976346012629</c:v>
                </c:pt>
                <c:pt idx="113">
                  <c:v>501.63976346012629</c:v>
                </c:pt>
                <c:pt idx="114">
                  <c:v>501.63976346012629</c:v>
                </c:pt>
                <c:pt idx="115">
                  <c:v>501.63976346012629</c:v>
                </c:pt>
                <c:pt idx="116">
                  <c:v>508.75024535467628</c:v>
                </c:pt>
                <c:pt idx="117">
                  <c:v>508.75024535467628</c:v>
                </c:pt>
                <c:pt idx="118">
                  <c:v>516.08419922930125</c:v>
                </c:pt>
                <c:pt idx="119">
                  <c:v>516.08419922930125</c:v>
                </c:pt>
                <c:pt idx="120">
                  <c:v>516.08419922930125</c:v>
                </c:pt>
                <c:pt idx="121">
                  <c:v>524.2116926605762</c:v>
                </c:pt>
                <c:pt idx="122">
                  <c:v>524.2116926605762</c:v>
                </c:pt>
                <c:pt idx="123">
                  <c:v>532.82582246452625</c:v>
                </c:pt>
                <c:pt idx="124">
                  <c:v>532.82582246452625</c:v>
                </c:pt>
                <c:pt idx="125">
                  <c:v>541.91411199815127</c:v>
                </c:pt>
                <c:pt idx="126">
                  <c:v>551.21322778420131</c:v>
                </c:pt>
                <c:pt idx="127">
                  <c:v>560.69950110255127</c:v>
                </c:pt>
                <c:pt idx="128">
                  <c:v>570.32038348062622</c:v>
                </c:pt>
                <c:pt idx="129">
                  <c:v>579.71312155487624</c:v>
                </c:pt>
                <c:pt idx="130">
                  <c:v>579.71312155487624</c:v>
                </c:pt>
                <c:pt idx="131">
                  <c:v>579.71312155487624</c:v>
                </c:pt>
                <c:pt idx="132">
                  <c:v>579.71312155487624</c:v>
                </c:pt>
                <c:pt idx="133">
                  <c:v>579.71312155487624</c:v>
                </c:pt>
                <c:pt idx="134">
                  <c:v>587.40176215350129</c:v>
                </c:pt>
                <c:pt idx="135">
                  <c:v>587.40176215350129</c:v>
                </c:pt>
                <c:pt idx="136">
                  <c:v>595.02721576977626</c:v>
                </c:pt>
                <c:pt idx="137">
                  <c:v>602.66293056077632</c:v>
                </c:pt>
                <c:pt idx="138">
                  <c:v>610.52052121553118</c:v>
                </c:pt>
                <c:pt idx="139">
                  <c:v>610.52052121553118</c:v>
                </c:pt>
                <c:pt idx="140">
                  <c:v>610.52052121553118</c:v>
                </c:pt>
                <c:pt idx="141">
                  <c:v>610.52052121553118</c:v>
                </c:pt>
                <c:pt idx="142">
                  <c:v>610.52052121553118</c:v>
                </c:pt>
                <c:pt idx="143">
                  <c:v>610.52052121553118</c:v>
                </c:pt>
                <c:pt idx="144">
                  <c:v>610.52052121553118</c:v>
                </c:pt>
                <c:pt idx="145">
                  <c:v>610.52052121553118</c:v>
                </c:pt>
                <c:pt idx="146">
                  <c:v>619.81310043598114</c:v>
                </c:pt>
                <c:pt idx="147">
                  <c:v>629.32514179848113</c:v>
                </c:pt>
                <c:pt idx="148">
                  <c:v>629.32514179848113</c:v>
                </c:pt>
                <c:pt idx="149">
                  <c:v>639.25628777655618</c:v>
                </c:pt>
                <c:pt idx="150">
                  <c:v>649.39198616338115</c:v>
                </c:pt>
                <c:pt idx="151">
                  <c:v>659.7276178306812</c:v>
                </c:pt>
                <c:pt idx="152">
                  <c:v>670.25786126295623</c:v>
                </c:pt>
                <c:pt idx="153">
                  <c:v>680.96312538410621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C0-46A1-87CE-DE0F7EBDA7CD}"/>
            </c:ext>
          </c:extLst>
        </c:ser>
        <c:ser>
          <c:idx val="1"/>
          <c:order val="1"/>
          <c:tx>
            <c:strRef>
              <c:f>'Main Data'!$AG$1</c:f>
              <c:strCache>
                <c:ptCount val="1"/>
                <c:pt idx="0">
                  <c:v>CUM. Brake Energy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'Main Data'!$G$3:$G$155</c:f>
              <c:numCache>
                <c:formatCode>0.0</c:formatCode>
                <c:ptCount val="153"/>
                <c:pt idx="0">
                  <c:v>0</c:v>
                </c:pt>
                <c:pt idx="1">
                  <c:v>0.96200000000000008</c:v>
                </c:pt>
                <c:pt idx="2">
                  <c:v>1.9980000000000002</c:v>
                </c:pt>
                <c:pt idx="3">
                  <c:v>2.9970000000000003</c:v>
                </c:pt>
                <c:pt idx="4">
                  <c:v>4.0330000000000004</c:v>
                </c:pt>
                <c:pt idx="5">
                  <c:v>5.0320000000000009</c:v>
                </c:pt>
                <c:pt idx="6">
                  <c:v>6.0309999999999997</c:v>
                </c:pt>
                <c:pt idx="7">
                  <c:v>7.03</c:v>
                </c:pt>
                <c:pt idx="8">
                  <c:v>8.0289999999999999</c:v>
                </c:pt>
                <c:pt idx="9">
                  <c:v>9.0280000000000005</c:v>
                </c:pt>
                <c:pt idx="10">
                  <c:v>10.027000000000001</c:v>
                </c:pt>
                <c:pt idx="11">
                  <c:v>11.026</c:v>
                </c:pt>
                <c:pt idx="12">
                  <c:v>12.025</c:v>
                </c:pt>
                <c:pt idx="13">
                  <c:v>13.024000000000001</c:v>
                </c:pt>
                <c:pt idx="14">
                  <c:v>14.023000000000001</c:v>
                </c:pt>
                <c:pt idx="15">
                  <c:v>15.021999999999998</c:v>
                </c:pt>
                <c:pt idx="16">
                  <c:v>16.021000000000001</c:v>
                </c:pt>
                <c:pt idx="17">
                  <c:v>17.02</c:v>
                </c:pt>
                <c:pt idx="18">
                  <c:v>18.019000000000002</c:v>
                </c:pt>
                <c:pt idx="19">
                  <c:v>19.018000000000001</c:v>
                </c:pt>
                <c:pt idx="20">
                  <c:v>20.017000000000003</c:v>
                </c:pt>
                <c:pt idx="21">
                  <c:v>20.978999999999999</c:v>
                </c:pt>
                <c:pt idx="22">
                  <c:v>22.015000000000001</c:v>
                </c:pt>
                <c:pt idx="23">
                  <c:v>23.013999999999999</c:v>
                </c:pt>
                <c:pt idx="24">
                  <c:v>24.013000000000002</c:v>
                </c:pt>
                <c:pt idx="25">
                  <c:v>25.048999999999999</c:v>
                </c:pt>
                <c:pt idx="26">
                  <c:v>26.011000000000003</c:v>
                </c:pt>
                <c:pt idx="27">
                  <c:v>27.047000000000001</c:v>
                </c:pt>
                <c:pt idx="28">
                  <c:v>28.046000000000003</c:v>
                </c:pt>
                <c:pt idx="29">
                  <c:v>29.045000000000002</c:v>
                </c:pt>
                <c:pt idx="30">
                  <c:v>30.043999999999997</c:v>
                </c:pt>
                <c:pt idx="31">
                  <c:v>31.043000000000003</c:v>
                </c:pt>
                <c:pt idx="32">
                  <c:v>32.042000000000002</c:v>
                </c:pt>
                <c:pt idx="33">
                  <c:v>33.041000000000004</c:v>
                </c:pt>
                <c:pt idx="34">
                  <c:v>34.003</c:v>
                </c:pt>
                <c:pt idx="35">
                  <c:v>35.039000000000001</c:v>
                </c:pt>
                <c:pt idx="36">
                  <c:v>36.038000000000004</c:v>
                </c:pt>
                <c:pt idx="37">
                  <c:v>37.036999999999999</c:v>
                </c:pt>
                <c:pt idx="38">
                  <c:v>38.036000000000001</c:v>
                </c:pt>
                <c:pt idx="39">
                  <c:v>39.035000000000004</c:v>
                </c:pt>
                <c:pt idx="40">
                  <c:v>40.034000000000006</c:v>
                </c:pt>
                <c:pt idx="41">
                  <c:v>41.033000000000001</c:v>
                </c:pt>
                <c:pt idx="42">
                  <c:v>42.031999999999996</c:v>
                </c:pt>
                <c:pt idx="43">
                  <c:v>43.031000000000006</c:v>
                </c:pt>
                <c:pt idx="44">
                  <c:v>44.03</c:v>
                </c:pt>
                <c:pt idx="45">
                  <c:v>45.029000000000003</c:v>
                </c:pt>
                <c:pt idx="46">
                  <c:v>46.027999999999999</c:v>
                </c:pt>
                <c:pt idx="47">
                  <c:v>47.027000000000008</c:v>
                </c:pt>
                <c:pt idx="48">
                  <c:v>48.026000000000003</c:v>
                </c:pt>
                <c:pt idx="49">
                  <c:v>48.988000000000007</c:v>
                </c:pt>
                <c:pt idx="50">
                  <c:v>50.024000000000001</c:v>
                </c:pt>
                <c:pt idx="51">
                  <c:v>51.022999999999996</c:v>
                </c:pt>
                <c:pt idx="52">
                  <c:v>52.022000000000006</c:v>
                </c:pt>
                <c:pt idx="53">
                  <c:v>53.021000000000001</c:v>
                </c:pt>
                <c:pt idx="54">
                  <c:v>54.02</c:v>
                </c:pt>
                <c:pt idx="55">
                  <c:v>55.018999999999998</c:v>
                </c:pt>
                <c:pt idx="56">
                  <c:v>56.018000000000008</c:v>
                </c:pt>
                <c:pt idx="57">
                  <c:v>57.017000000000003</c:v>
                </c:pt>
                <c:pt idx="58">
                  <c:v>58.015999999999998</c:v>
                </c:pt>
                <c:pt idx="59">
                  <c:v>59.015000000000001</c:v>
                </c:pt>
                <c:pt idx="60">
                  <c:v>60.013999999999996</c:v>
                </c:pt>
                <c:pt idx="61">
                  <c:v>61.012999999999998</c:v>
                </c:pt>
                <c:pt idx="62">
                  <c:v>62.012000000000008</c:v>
                </c:pt>
                <c:pt idx="63">
                  <c:v>63.01100000000001</c:v>
                </c:pt>
                <c:pt idx="64">
                  <c:v>64.046999999999997</c:v>
                </c:pt>
                <c:pt idx="65">
                  <c:v>65.045999999999992</c:v>
                </c:pt>
                <c:pt idx="66">
                  <c:v>66.045000000000002</c:v>
                </c:pt>
                <c:pt idx="67">
                  <c:v>67.044000000000011</c:v>
                </c:pt>
                <c:pt idx="68">
                  <c:v>68.043000000000006</c:v>
                </c:pt>
                <c:pt idx="69">
                  <c:v>69.004999999999995</c:v>
                </c:pt>
                <c:pt idx="70">
                  <c:v>70.040999999999997</c:v>
                </c:pt>
                <c:pt idx="71">
                  <c:v>71.040000000000006</c:v>
                </c:pt>
                <c:pt idx="72">
                  <c:v>72.00200000000001</c:v>
                </c:pt>
                <c:pt idx="73">
                  <c:v>72.963999999999999</c:v>
                </c:pt>
                <c:pt idx="74">
                  <c:v>74.037000000000006</c:v>
                </c:pt>
                <c:pt idx="75">
                  <c:v>75.036000000000001</c:v>
                </c:pt>
                <c:pt idx="76">
                  <c:v>76.035000000000011</c:v>
                </c:pt>
                <c:pt idx="77">
                  <c:v>77.034000000000006</c:v>
                </c:pt>
                <c:pt idx="78">
                  <c:v>78.033000000000001</c:v>
                </c:pt>
                <c:pt idx="79">
                  <c:v>79.031999999999996</c:v>
                </c:pt>
                <c:pt idx="80">
                  <c:v>80.031000000000006</c:v>
                </c:pt>
                <c:pt idx="81">
                  <c:v>81.03</c:v>
                </c:pt>
                <c:pt idx="82">
                  <c:v>82.029000000000011</c:v>
                </c:pt>
                <c:pt idx="83">
                  <c:v>83.028000000000006</c:v>
                </c:pt>
                <c:pt idx="84">
                  <c:v>84.027000000000001</c:v>
                </c:pt>
                <c:pt idx="85">
                  <c:v>84.989000000000004</c:v>
                </c:pt>
                <c:pt idx="86">
                  <c:v>85.988</c:v>
                </c:pt>
                <c:pt idx="87">
                  <c:v>87.024000000000001</c:v>
                </c:pt>
                <c:pt idx="88">
                  <c:v>88.022999999999996</c:v>
                </c:pt>
                <c:pt idx="89">
                  <c:v>89.022000000000006</c:v>
                </c:pt>
                <c:pt idx="90">
                  <c:v>90.021000000000001</c:v>
                </c:pt>
                <c:pt idx="91">
                  <c:v>91.02000000000001</c:v>
                </c:pt>
                <c:pt idx="92">
                  <c:v>92.019000000000005</c:v>
                </c:pt>
                <c:pt idx="93">
                  <c:v>93.018000000000001</c:v>
                </c:pt>
                <c:pt idx="94">
                  <c:v>94.01700000000001</c:v>
                </c:pt>
                <c:pt idx="95">
                  <c:v>95.016000000000005</c:v>
                </c:pt>
                <c:pt idx="96">
                  <c:v>96.015000000000001</c:v>
                </c:pt>
                <c:pt idx="97">
                  <c:v>97.013999999999996</c:v>
                </c:pt>
                <c:pt idx="98">
                  <c:v>98.013000000000005</c:v>
                </c:pt>
                <c:pt idx="99">
                  <c:v>99.012000000000015</c:v>
                </c:pt>
                <c:pt idx="100">
                  <c:v>100.01100000000001</c:v>
                </c:pt>
                <c:pt idx="101">
                  <c:v>101.047</c:v>
                </c:pt>
                <c:pt idx="102">
                  <c:v>102.04599999999999</c:v>
                </c:pt>
                <c:pt idx="103">
                  <c:v>103.04500000000002</c:v>
                </c:pt>
                <c:pt idx="104">
                  <c:v>104.04400000000001</c:v>
                </c:pt>
                <c:pt idx="105">
                  <c:v>105.04300000000001</c:v>
                </c:pt>
                <c:pt idx="106">
                  <c:v>106.042</c:v>
                </c:pt>
                <c:pt idx="107">
                  <c:v>107.04100000000001</c:v>
                </c:pt>
                <c:pt idx="108">
                  <c:v>108.04</c:v>
                </c:pt>
                <c:pt idx="109">
                  <c:v>109.00200000000001</c:v>
                </c:pt>
                <c:pt idx="110">
                  <c:v>110.038</c:v>
                </c:pt>
                <c:pt idx="111">
                  <c:v>111.03700000000001</c:v>
                </c:pt>
                <c:pt idx="112">
                  <c:v>112.03600000000002</c:v>
                </c:pt>
                <c:pt idx="113">
                  <c:v>113.03500000000001</c:v>
                </c:pt>
                <c:pt idx="114">
                  <c:v>114.03400000000001</c:v>
                </c:pt>
                <c:pt idx="115">
                  <c:v>115.033</c:v>
                </c:pt>
                <c:pt idx="116">
                  <c:v>116.032</c:v>
                </c:pt>
                <c:pt idx="117">
                  <c:v>117.03100000000001</c:v>
                </c:pt>
                <c:pt idx="118">
                  <c:v>118.03</c:v>
                </c:pt>
                <c:pt idx="119">
                  <c:v>119.02900000000001</c:v>
                </c:pt>
                <c:pt idx="120">
                  <c:v>120.02799999999999</c:v>
                </c:pt>
                <c:pt idx="121">
                  <c:v>120.99000000000002</c:v>
                </c:pt>
                <c:pt idx="122">
                  <c:v>121.989</c:v>
                </c:pt>
                <c:pt idx="123">
                  <c:v>123.02500000000001</c:v>
                </c:pt>
                <c:pt idx="124">
                  <c:v>124.02400000000002</c:v>
                </c:pt>
                <c:pt idx="125">
                  <c:v>125.023</c:v>
                </c:pt>
                <c:pt idx="126">
                  <c:v>126.02200000000002</c:v>
                </c:pt>
                <c:pt idx="127">
                  <c:v>127.021</c:v>
                </c:pt>
                <c:pt idx="128">
                  <c:v>128.02000000000001</c:v>
                </c:pt>
                <c:pt idx="129">
                  <c:v>129.01900000000001</c:v>
                </c:pt>
                <c:pt idx="130">
                  <c:v>130.018</c:v>
                </c:pt>
                <c:pt idx="131">
                  <c:v>131.017</c:v>
                </c:pt>
                <c:pt idx="132">
                  <c:v>132.01599999999999</c:v>
                </c:pt>
                <c:pt idx="133">
                  <c:v>133.01500000000001</c:v>
                </c:pt>
                <c:pt idx="134">
                  <c:v>134.01400000000001</c:v>
                </c:pt>
                <c:pt idx="135">
                  <c:v>135.01300000000001</c:v>
                </c:pt>
                <c:pt idx="136">
                  <c:v>136.012</c:v>
                </c:pt>
                <c:pt idx="137">
                  <c:v>137.048</c:v>
                </c:pt>
                <c:pt idx="138">
                  <c:v>138.04700000000003</c:v>
                </c:pt>
                <c:pt idx="139">
                  <c:v>139.04599999999999</c:v>
                </c:pt>
                <c:pt idx="140">
                  <c:v>140.04500000000002</c:v>
                </c:pt>
                <c:pt idx="141">
                  <c:v>141.00700000000001</c:v>
                </c:pt>
                <c:pt idx="142">
                  <c:v>142.04300000000001</c:v>
                </c:pt>
                <c:pt idx="143">
                  <c:v>143.042</c:v>
                </c:pt>
                <c:pt idx="144">
                  <c:v>144.041</c:v>
                </c:pt>
                <c:pt idx="145">
                  <c:v>145.00299999999999</c:v>
                </c:pt>
                <c:pt idx="146">
                  <c:v>146.03900000000002</c:v>
                </c:pt>
                <c:pt idx="147">
                  <c:v>147.03800000000001</c:v>
                </c:pt>
                <c:pt idx="148">
                  <c:v>148.03700000000001</c:v>
                </c:pt>
                <c:pt idx="149">
                  <c:v>149.036</c:v>
                </c:pt>
                <c:pt idx="150">
                  <c:v>150.035</c:v>
                </c:pt>
                <c:pt idx="151">
                  <c:v>151.03400000000002</c:v>
                </c:pt>
                <c:pt idx="152">
                  <c:v>151.96270000000001</c:v>
                </c:pt>
              </c:numCache>
            </c:numRef>
          </c:xVal>
          <c:yVal>
            <c:numRef>
              <c:f>'Main Data'!$AG$3:$AG$155</c:f>
              <c:numCache>
                <c:formatCode>0.00</c:formatCode>
                <c:ptCount val="153"/>
                <c:pt idx="0">
                  <c:v>55.83777038845615</c:v>
                </c:pt>
                <c:pt idx="1">
                  <c:v>55.83777038845615</c:v>
                </c:pt>
                <c:pt idx="2">
                  <c:v>55.83777038845615</c:v>
                </c:pt>
                <c:pt idx="3">
                  <c:v>112.8815387096643</c:v>
                </c:pt>
                <c:pt idx="4">
                  <c:v>112.8815387096643</c:v>
                </c:pt>
                <c:pt idx="5">
                  <c:v>112.8815387096643</c:v>
                </c:pt>
                <c:pt idx="6">
                  <c:v>171.85265766531424</c:v>
                </c:pt>
                <c:pt idx="7">
                  <c:v>171.85265766531424</c:v>
                </c:pt>
                <c:pt idx="8">
                  <c:v>192.96586697576001</c:v>
                </c:pt>
                <c:pt idx="9">
                  <c:v>192.96586697576001</c:v>
                </c:pt>
                <c:pt idx="10">
                  <c:v>192.96586697576001</c:v>
                </c:pt>
                <c:pt idx="11">
                  <c:v>192.96586697576001</c:v>
                </c:pt>
                <c:pt idx="12">
                  <c:v>250.44122012900749</c:v>
                </c:pt>
                <c:pt idx="13">
                  <c:v>250.44122012900749</c:v>
                </c:pt>
                <c:pt idx="14">
                  <c:v>311.47414596439887</c:v>
                </c:pt>
                <c:pt idx="15">
                  <c:v>338.39928925279372</c:v>
                </c:pt>
                <c:pt idx="16">
                  <c:v>338.39928925279372</c:v>
                </c:pt>
                <c:pt idx="17">
                  <c:v>370.31062797070138</c:v>
                </c:pt>
                <c:pt idx="18">
                  <c:v>370.31062797070138</c:v>
                </c:pt>
                <c:pt idx="19">
                  <c:v>407.594431190173</c:v>
                </c:pt>
                <c:pt idx="20">
                  <c:v>407.594431190173</c:v>
                </c:pt>
                <c:pt idx="21">
                  <c:v>407.594431190173</c:v>
                </c:pt>
                <c:pt idx="22">
                  <c:v>407.594431190173</c:v>
                </c:pt>
                <c:pt idx="23">
                  <c:v>407.594431190173</c:v>
                </c:pt>
                <c:pt idx="24">
                  <c:v>407.594431190173</c:v>
                </c:pt>
                <c:pt idx="25">
                  <c:v>428.98524184093299</c:v>
                </c:pt>
                <c:pt idx="26">
                  <c:v>437.18295607337598</c:v>
                </c:pt>
                <c:pt idx="27">
                  <c:v>445.60115604957787</c:v>
                </c:pt>
                <c:pt idx="28">
                  <c:v>454.48859041791155</c:v>
                </c:pt>
                <c:pt idx="29">
                  <c:v>454.48859041791155</c:v>
                </c:pt>
                <c:pt idx="30">
                  <c:v>474.68669760643684</c:v>
                </c:pt>
                <c:pt idx="31">
                  <c:v>474.68669760643684</c:v>
                </c:pt>
                <c:pt idx="32">
                  <c:v>491.44940813818522</c:v>
                </c:pt>
                <c:pt idx="33">
                  <c:v>507.81727950313132</c:v>
                </c:pt>
                <c:pt idx="34">
                  <c:v>507.81727950313132</c:v>
                </c:pt>
                <c:pt idx="35">
                  <c:v>507.81727950313132</c:v>
                </c:pt>
                <c:pt idx="36">
                  <c:v>507.81727950313132</c:v>
                </c:pt>
                <c:pt idx="37">
                  <c:v>524.0413388602816</c:v>
                </c:pt>
                <c:pt idx="38">
                  <c:v>525.23507319362341</c:v>
                </c:pt>
                <c:pt idx="39">
                  <c:v>525.23507319362341</c:v>
                </c:pt>
                <c:pt idx="40">
                  <c:v>525.23507319362341</c:v>
                </c:pt>
                <c:pt idx="41">
                  <c:v>525.23507319362341</c:v>
                </c:pt>
                <c:pt idx="42">
                  <c:v>525.23507319362341</c:v>
                </c:pt>
                <c:pt idx="43">
                  <c:v>531.86577957385407</c:v>
                </c:pt>
                <c:pt idx="44">
                  <c:v>557.60035946797234</c:v>
                </c:pt>
                <c:pt idx="45">
                  <c:v>583.89401484393159</c:v>
                </c:pt>
                <c:pt idx="46">
                  <c:v>583.89401484393159</c:v>
                </c:pt>
                <c:pt idx="47">
                  <c:v>600.19948042155238</c:v>
                </c:pt>
                <c:pt idx="48">
                  <c:v>632.88286878354825</c:v>
                </c:pt>
                <c:pt idx="49">
                  <c:v>658.70084066952609</c:v>
                </c:pt>
                <c:pt idx="50">
                  <c:v>658.70084066952609</c:v>
                </c:pt>
                <c:pt idx="51">
                  <c:v>688.15315472924181</c:v>
                </c:pt>
                <c:pt idx="52">
                  <c:v>688.15315472924181</c:v>
                </c:pt>
                <c:pt idx="53">
                  <c:v>705.36844721179091</c:v>
                </c:pt>
                <c:pt idx="54">
                  <c:v>718.42115129317381</c:v>
                </c:pt>
                <c:pt idx="55">
                  <c:v>718.42115129317381</c:v>
                </c:pt>
                <c:pt idx="56">
                  <c:v>718.42115129317381</c:v>
                </c:pt>
                <c:pt idx="57">
                  <c:v>730.62439264688032</c:v>
                </c:pt>
                <c:pt idx="58">
                  <c:v>730.62439264688032</c:v>
                </c:pt>
                <c:pt idx="59">
                  <c:v>730.62439264688032</c:v>
                </c:pt>
                <c:pt idx="60">
                  <c:v>763.16693153234905</c:v>
                </c:pt>
                <c:pt idx="61">
                  <c:v>763.16693153234905</c:v>
                </c:pt>
                <c:pt idx="62">
                  <c:v>763.16693153234905</c:v>
                </c:pt>
                <c:pt idx="63">
                  <c:v>763.16693153234905</c:v>
                </c:pt>
                <c:pt idx="64">
                  <c:v>786.47357907459229</c:v>
                </c:pt>
                <c:pt idx="65">
                  <c:v>786.47357907459229</c:v>
                </c:pt>
                <c:pt idx="66">
                  <c:v>786.47357907459229</c:v>
                </c:pt>
                <c:pt idx="67">
                  <c:v>786.47357907459229</c:v>
                </c:pt>
                <c:pt idx="68">
                  <c:v>786.47357907459229</c:v>
                </c:pt>
                <c:pt idx="69">
                  <c:v>786.47357907459229</c:v>
                </c:pt>
                <c:pt idx="70">
                  <c:v>786.47357907459229</c:v>
                </c:pt>
                <c:pt idx="71">
                  <c:v>786.47357907459229</c:v>
                </c:pt>
                <c:pt idx="72">
                  <c:v>786.47357907459229</c:v>
                </c:pt>
                <c:pt idx="73">
                  <c:v>789.15019074427971</c:v>
                </c:pt>
                <c:pt idx="74">
                  <c:v>816.96512517615292</c:v>
                </c:pt>
                <c:pt idx="75">
                  <c:v>857.08870802879017</c:v>
                </c:pt>
                <c:pt idx="76">
                  <c:v>857.08870802879017</c:v>
                </c:pt>
                <c:pt idx="77">
                  <c:v>897.03351531457963</c:v>
                </c:pt>
                <c:pt idx="78">
                  <c:v>902.12805570253943</c:v>
                </c:pt>
                <c:pt idx="79">
                  <c:v>902.12805570253943</c:v>
                </c:pt>
                <c:pt idx="80">
                  <c:v>902.12805570253943</c:v>
                </c:pt>
                <c:pt idx="81">
                  <c:v>902.12805570253943</c:v>
                </c:pt>
                <c:pt idx="82">
                  <c:v>902.12805570253943</c:v>
                </c:pt>
                <c:pt idx="83">
                  <c:v>917.30599883364005</c:v>
                </c:pt>
                <c:pt idx="84">
                  <c:v>968.29667707169654</c:v>
                </c:pt>
                <c:pt idx="85">
                  <c:v>1018.3717936425595</c:v>
                </c:pt>
                <c:pt idx="86">
                  <c:v>1018.3717936425595</c:v>
                </c:pt>
                <c:pt idx="87">
                  <c:v>1044.9175428846104</c:v>
                </c:pt>
                <c:pt idx="88">
                  <c:v>1099.8380942950644</c:v>
                </c:pt>
                <c:pt idx="89">
                  <c:v>1145.9474583497133</c:v>
                </c:pt>
                <c:pt idx="90">
                  <c:v>1145.9474583497133</c:v>
                </c:pt>
                <c:pt idx="91">
                  <c:v>1145.9474583497133</c:v>
                </c:pt>
                <c:pt idx="92">
                  <c:v>1145.9474583497133</c:v>
                </c:pt>
                <c:pt idx="93">
                  <c:v>1179.3663541456885</c:v>
                </c:pt>
                <c:pt idx="94">
                  <c:v>1179.3663541456885</c:v>
                </c:pt>
                <c:pt idx="95">
                  <c:v>1179.3663541456885</c:v>
                </c:pt>
                <c:pt idx="96">
                  <c:v>1179.3663541456885</c:v>
                </c:pt>
                <c:pt idx="97">
                  <c:v>1179.3663541456885</c:v>
                </c:pt>
                <c:pt idx="98">
                  <c:v>1179.3663541456885</c:v>
                </c:pt>
                <c:pt idx="99">
                  <c:v>1179.3663541456885</c:v>
                </c:pt>
                <c:pt idx="100">
                  <c:v>1179.3663541456885</c:v>
                </c:pt>
                <c:pt idx="101">
                  <c:v>1179.3663541456885</c:v>
                </c:pt>
                <c:pt idx="102">
                  <c:v>1185.3845456891822</c:v>
                </c:pt>
                <c:pt idx="103">
                  <c:v>1232.7118262327567</c:v>
                </c:pt>
                <c:pt idx="104">
                  <c:v>1291.6339983882949</c:v>
                </c:pt>
                <c:pt idx="105">
                  <c:v>1291.6339983882949</c:v>
                </c:pt>
                <c:pt idx="106">
                  <c:v>1339.5900428145983</c:v>
                </c:pt>
                <c:pt idx="107">
                  <c:v>1349.2724797167407</c:v>
                </c:pt>
                <c:pt idx="108">
                  <c:v>1350.6465287572128</c:v>
                </c:pt>
                <c:pt idx="109">
                  <c:v>1350.6465287572128</c:v>
                </c:pt>
                <c:pt idx="110">
                  <c:v>1351.3913029096057</c:v>
                </c:pt>
                <c:pt idx="111">
                  <c:v>1351.3913029096057</c:v>
                </c:pt>
                <c:pt idx="112">
                  <c:v>1362.2486316161455</c:v>
                </c:pt>
                <c:pt idx="113">
                  <c:v>1398.6174614014781</c:v>
                </c:pt>
                <c:pt idx="114">
                  <c:v>1434.2859745585108</c:v>
                </c:pt>
                <c:pt idx="115">
                  <c:v>1434.2859745585108</c:v>
                </c:pt>
                <c:pt idx="116">
                  <c:v>1453.0208476716987</c:v>
                </c:pt>
                <c:pt idx="117">
                  <c:v>1453.0208476716987</c:v>
                </c:pt>
                <c:pt idx="118">
                  <c:v>1491.5744974671134</c:v>
                </c:pt>
                <c:pt idx="119">
                  <c:v>1508.0711227302716</c:v>
                </c:pt>
                <c:pt idx="120">
                  <c:v>1508.0711227302716</c:v>
                </c:pt>
                <c:pt idx="121">
                  <c:v>1535.9770344133869</c:v>
                </c:pt>
                <c:pt idx="122">
                  <c:v>1535.9770344133869</c:v>
                </c:pt>
                <c:pt idx="123">
                  <c:v>1580.7740261969186</c:v>
                </c:pt>
                <c:pt idx="124">
                  <c:v>1580.7740261969186</c:v>
                </c:pt>
                <c:pt idx="125">
                  <c:v>1580.7740261969186</c:v>
                </c:pt>
                <c:pt idx="126">
                  <c:v>1580.7740261969186</c:v>
                </c:pt>
                <c:pt idx="127">
                  <c:v>1580.7740261969186</c:v>
                </c:pt>
                <c:pt idx="128">
                  <c:v>1580.7740261969186</c:v>
                </c:pt>
                <c:pt idx="129">
                  <c:v>1630.1503103619043</c:v>
                </c:pt>
                <c:pt idx="130">
                  <c:v>1650.4644794087649</c:v>
                </c:pt>
                <c:pt idx="131">
                  <c:v>1669.3774236662807</c:v>
                </c:pt>
                <c:pt idx="132">
                  <c:v>1687.4402231694137</c:v>
                </c:pt>
                <c:pt idx="133">
                  <c:v>1687.4402231694137</c:v>
                </c:pt>
                <c:pt idx="134">
                  <c:v>1708.148025837181</c:v>
                </c:pt>
                <c:pt idx="135">
                  <c:v>1708.148025837181</c:v>
                </c:pt>
                <c:pt idx="136">
                  <c:v>1708.148025837181</c:v>
                </c:pt>
                <c:pt idx="137">
                  <c:v>1708.148025837181</c:v>
                </c:pt>
                <c:pt idx="138">
                  <c:v>1728.0922585326548</c:v>
                </c:pt>
                <c:pt idx="139">
                  <c:v>1766.8470065893373</c:v>
                </c:pt>
                <c:pt idx="140">
                  <c:v>1807.5086610739177</c:v>
                </c:pt>
                <c:pt idx="141">
                  <c:v>1847.7431261920597</c:v>
                </c:pt>
                <c:pt idx="142">
                  <c:v>1889.0203955090806</c:v>
                </c:pt>
                <c:pt idx="143">
                  <c:v>1931.2858815386242</c:v>
                </c:pt>
                <c:pt idx="144">
                  <c:v>1975.8499894381455</c:v>
                </c:pt>
                <c:pt idx="145">
                  <c:v>1975.8499894381455</c:v>
                </c:pt>
                <c:pt idx="146">
                  <c:v>1975.8499894381455</c:v>
                </c:pt>
                <c:pt idx="147">
                  <c:v>1994.2770155905528</c:v>
                </c:pt>
                <c:pt idx="148">
                  <c:v>1994.2770155905528</c:v>
                </c:pt>
                <c:pt idx="149">
                  <c:v>1994.2770155905528</c:v>
                </c:pt>
                <c:pt idx="150">
                  <c:v>1994.2770155905528</c:v>
                </c:pt>
                <c:pt idx="151">
                  <c:v>1994.2770155905528</c:v>
                </c:pt>
                <c:pt idx="152">
                  <c:v>1994.2770155905528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DC0-46A1-87CE-DE0F7EBDA7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8517760"/>
        <c:axId val="1958518176"/>
      </c:scatterChart>
      <c:valAx>
        <c:axId val="1958517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8518176"/>
        <c:crosses val="autoZero"/>
        <c:crossBetween val="midCat"/>
      </c:valAx>
      <c:valAx>
        <c:axId val="1958518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85177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'Main Data'!$AM$1</c:f>
              <c:strCache>
                <c:ptCount val="1"/>
                <c:pt idx="0">
                  <c:v>BSFC (g/Kwh)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'Main Data'!$G$2:$G$158</c:f>
              <c:numCache>
                <c:formatCode>0.0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'Main Data'!$AM$2:$AM$158</c:f>
              <c:numCache>
                <c:formatCode>General</c:formatCode>
                <c:ptCount val="157"/>
                <c:pt idx="1">
                  <c:v>310</c:v>
                </c:pt>
                <c:pt idx="2">
                  <c:v>200</c:v>
                </c:pt>
                <c:pt idx="3">
                  <c:v>200</c:v>
                </c:pt>
                <c:pt idx="4">
                  <c:v>310</c:v>
                </c:pt>
                <c:pt idx="5">
                  <c:v>200</c:v>
                </c:pt>
                <c:pt idx="6">
                  <c:v>200</c:v>
                </c:pt>
                <c:pt idx="7">
                  <c:v>310</c:v>
                </c:pt>
                <c:pt idx="8">
                  <c:v>200</c:v>
                </c:pt>
                <c:pt idx="9">
                  <c:v>310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310</c:v>
                </c:pt>
                <c:pt idx="14">
                  <c:v>200</c:v>
                </c:pt>
                <c:pt idx="15">
                  <c:v>310</c:v>
                </c:pt>
                <c:pt idx="16">
                  <c:v>285</c:v>
                </c:pt>
                <c:pt idx="17">
                  <c:v>200</c:v>
                </c:pt>
                <c:pt idx="18">
                  <c:v>285</c:v>
                </c:pt>
                <c:pt idx="19">
                  <c:v>180</c:v>
                </c:pt>
                <c:pt idx="20">
                  <c:v>310</c:v>
                </c:pt>
                <c:pt idx="21">
                  <c:v>175</c:v>
                </c:pt>
                <c:pt idx="22">
                  <c:v>190</c:v>
                </c:pt>
                <c:pt idx="23">
                  <c:v>195</c:v>
                </c:pt>
                <c:pt idx="24">
                  <c:v>200</c:v>
                </c:pt>
                <c:pt idx="25">
                  <c:v>205</c:v>
                </c:pt>
                <c:pt idx="26">
                  <c:v>300</c:v>
                </c:pt>
                <c:pt idx="27">
                  <c:v>300</c:v>
                </c:pt>
                <c:pt idx="28">
                  <c:v>285</c:v>
                </c:pt>
                <c:pt idx="29">
                  <c:v>285</c:v>
                </c:pt>
                <c:pt idx="30">
                  <c:v>195</c:v>
                </c:pt>
                <c:pt idx="31">
                  <c:v>300</c:v>
                </c:pt>
                <c:pt idx="32">
                  <c:v>205</c:v>
                </c:pt>
                <c:pt idx="33">
                  <c:v>300</c:v>
                </c:pt>
                <c:pt idx="34">
                  <c:v>310</c:v>
                </c:pt>
                <c:pt idx="35">
                  <c:v>200</c:v>
                </c:pt>
                <c:pt idx="36">
                  <c:v>215</c:v>
                </c:pt>
                <c:pt idx="37">
                  <c:v>200</c:v>
                </c:pt>
                <c:pt idx="38">
                  <c:v>300</c:v>
                </c:pt>
                <c:pt idx="39">
                  <c:v>300</c:v>
                </c:pt>
                <c:pt idx="40">
                  <c:v>215</c:v>
                </c:pt>
                <c:pt idx="41">
                  <c:v>195</c:v>
                </c:pt>
                <c:pt idx="42">
                  <c:v>210</c:v>
                </c:pt>
                <c:pt idx="43">
                  <c:v>180</c:v>
                </c:pt>
                <c:pt idx="44">
                  <c:v>285</c:v>
                </c:pt>
                <c:pt idx="45">
                  <c:v>285</c:v>
                </c:pt>
                <c:pt idx="46">
                  <c:v>285</c:v>
                </c:pt>
                <c:pt idx="47">
                  <c:v>190</c:v>
                </c:pt>
                <c:pt idx="48">
                  <c:v>310</c:v>
                </c:pt>
                <c:pt idx="49">
                  <c:v>285</c:v>
                </c:pt>
                <c:pt idx="50">
                  <c:v>285</c:v>
                </c:pt>
                <c:pt idx="51">
                  <c:v>190</c:v>
                </c:pt>
                <c:pt idx="52">
                  <c:v>285</c:v>
                </c:pt>
                <c:pt idx="53">
                  <c:v>190</c:v>
                </c:pt>
                <c:pt idx="54">
                  <c:v>285</c:v>
                </c:pt>
                <c:pt idx="55">
                  <c:v>285</c:v>
                </c:pt>
                <c:pt idx="56">
                  <c:v>185</c:v>
                </c:pt>
                <c:pt idx="57">
                  <c:v>200</c:v>
                </c:pt>
                <c:pt idx="58">
                  <c:v>285</c:v>
                </c:pt>
                <c:pt idx="59">
                  <c:v>175</c:v>
                </c:pt>
                <c:pt idx="60">
                  <c:v>175</c:v>
                </c:pt>
                <c:pt idx="61">
                  <c:v>310</c:v>
                </c:pt>
                <c:pt idx="62">
                  <c:v>175</c:v>
                </c:pt>
                <c:pt idx="63">
                  <c:v>185</c:v>
                </c:pt>
                <c:pt idx="64">
                  <c:v>185</c:v>
                </c:pt>
                <c:pt idx="65">
                  <c:v>300</c:v>
                </c:pt>
                <c:pt idx="66">
                  <c:v>285</c:v>
                </c:pt>
                <c:pt idx="67">
                  <c:v>200</c:v>
                </c:pt>
                <c:pt idx="68">
                  <c:v>200</c:v>
                </c:pt>
                <c:pt idx="69">
                  <c:v>192</c:v>
                </c:pt>
                <c:pt idx="70">
                  <c:v>180</c:v>
                </c:pt>
                <c:pt idx="71">
                  <c:v>185</c:v>
                </c:pt>
                <c:pt idx="72">
                  <c:v>200</c:v>
                </c:pt>
                <c:pt idx="73">
                  <c:v>205</c:v>
                </c:pt>
                <c:pt idx="74">
                  <c:v>300</c:v>
                </c:pt>
                <c:pt idx="75">
                  <c:v>300</c:v>
                </c:pt>
                <c:pt idx="76">
                  <c:v>285</c:v>
                </c:pt>
                <c:pt idx="77">
                  <c:v>200</c:v>
                </c:pt>
                <c:pt idx="78">
                  <c:v>285</c:v>
                </c:pt>
                <c:pt idx="79">
                  <c:v>285</c:v>
                </c:pt>
                <c:pt idx="80">
                  <c:v>235</c:v>
                </c:pt>
                <c:pt idx="81">
                  <c:v>200</c:v>
                </c:pt>
                <c:pt idx="82">
                  <c:v>200</c:v>
                </c:pt>
                <c:pt idx="83">
                  <c:v>200</c:v>
                </c:pt>
                <c:pt idx="84">
                  <c:v>285</c:v>
                </c:pt>
                <c:pt idx="85">
                  <c:v>285</c:v>
                </c:pt>
                <c:pt idx="86">
                  <c:v>285</c:v>
                </c:pt>
                <c:pt idx="87">
                  <c:v>200</c:v>
                </c:pt>
                <c:pt idx="88">
                  <c:v>285</c:v>
                </c:pt>
                <c:pt idx="89">
                  <c:v>285</c:v>
                </c:pt>
                <c:pt idx="90">
                  <c:v>310</c:v>
                </c:pt>
                <c:pt idx="91">
                  <c:v>200</c:v>
                </c:pt>
                <c:pt idx="92">
                  <c:v>200</c:v>
                </c:pt>
                <c:pt idx="93">
                  <c:v>200</c:v>
                </c:pt>
                <c:pt idx="94">
                  <c:v>310</c:v>
                </c:pt>
                <c:pt idx="95">
                  <c:v>310</c:v>
                </c:pt>
                <c:pt idx="96">
                  <c:v>200</c:v>
                </c:pt>
                <c:pt idx="97">
                  <c:v>200</c:v>
                </c:pt>
                <c:pt idx="98">
                  <c:v>200</c:v>
                </c:pt>
                <c:pt idx="99">
                  <c:v>200</c:v>
                </c:pt>
                <c:pt idx="100">
                  <c:v>200</c:v>
                </c:pt>
                <c:pt idx="101">
                  <c:v>200</c:v>
                </c:pt>
                <c:pt idx="102">
                  <c:v>195</c:v>
                </c:pt>
                <c:pt idx="103">
                  <c:v>310</c:v>
                </c:pt>
                <c:pt idx="104">
                  <c:v>310</c:v>
                </c:pt>
                <c:pt idx="105">
                  <c:v>285</c:v>
                </c:pt>
                <c:pt idx="106">
                  <c:v>200</c:v>
                </c:pt>
                <c:pt idx="107">
                  <c:v>285</c:v>
                </c:pt>
                <c:pt idx="108">
                  <c:v>285</c:v>
                </c:pt>
                <c:pt idx="109">
                  <c:v>285</c:v>
                </c:pt>
                <c:pt idx="110">
                  <c:v>200</c:v>
                </c:pt>
                <c:pt idx="111">
                  <c:v>300</c:v>
                </c:pt>
                <c:pt idx="112">
                  <c:v>185</c:v>
                </c:pt>
                <c:pt idx="113">
                  <c:v>310</c:v>
                </c:pt>
                <c:pt idx="114">
                  <c:v>310</c:v>
                </c:pt>
                <c:pt idx="115">
                  <c:v>300</c:v>
                </c:pt>
                <c:pt idx="116">
                  <c:v>180</c:v>
                </c:pt>
                <c:pt idx="117">
                  <c:v>300</c:v>
                </c:pt>
                <c:pt idx="118">
                  <c:v>180</c:v>
                </c:pt>
                <c:pt idx="119">
                  <c:v>300</c:v>
                </c:pt>
                <c:pt idx="120">
                  <c:v>300</c:v>
                </c:pt>
                <c:pt idx="121">
                  <c:v>200</c:v>
                </c:pt>
                <c:pt idx="122">
                  <c:v>285</c:v>
                </c:pt>
                <c:pt idx="123">
                  <c:v>200</c:v>
                </c:pt>
                <c:pt idx="124">
                  <c:v>285</c:v>
                </c:pt>
                <c:pt idx="125">
                  <c:v>200</c:v>
                </c:pt>
                <c:pt idx="126">
                  <c:v>200</c:v>
                </c:pt>
                <c:pt idx="127">
                  <c:v>200</c:v>
                </c:pt>
                <c:pt idx="128">
                  <c:v>200</c:v>
                </c:pt>
                <c:pt idx="129">
                  <c:v>200</c:v>
                </c:pt>
                <c:pt idx="130">
                  <c:v>285</c:v>
                </c:pt>
                <c:pt idx="131">
                  <c:v>285</c:v>
                </c:pt>
                <c:pt idx="132">
                  <c:v>285</c:v>
                </c:pt>
                <c:pt idx="133">
                  <c:v>300</c:v>
                </c:pt>
                <c:pt idx="134">
                  <c:v>180</c:v>
                </c:pt>
                <c:pt idx="135">
                  <c:v>300</c:v>
                </c:pt>
                <c:pt idx="136">
                  <c:v>180</c:v>
                </c:pt>
                <c:pt idx="137">
                  <c:v>180</c:v>
                </c:pt>
                <c:pt idx="138">
                  <c:v>192</c:v>
                </c:pt>
                <c:pt idx="139">
                  <c:v>300</c:v>
                </c:pt>
                <c:pt idx="140">
                  <c:v>300</c:v>
                </c:pt>
                <c:pt idx="141">
                  <c:v>285</c:v>
                </c:pt>
                <c:pt idx="142">
                  <c:v>285</c:v>
                </c:pt>
                <c:pt idx="143">
                  <c:v>285</c:v>
                </c:pt>
                <c:pt idx="144">
                  <c:v>285</c:v>
                </c:pt>
                <c:pt idx="145">
                  <c:v>285</c:v>
                </c:pt>
                <c:pt idx="146">
                  <c:v>200</c:v>
                </c:pt>
                <c:pt idx="147">
                  <c:v>200</c:v>
                </c:pt>
                <c:pt idx="148">
                  <c:v>285</c:v>
                </c:pt>
                <c:pt idx="149">
                  <c:v>200</c:v>
                </c:pt>
                <c:pt idx="150">
                  <c:v>200</c:v>
                </c:pt>
                <c:pt idx="151">
                  <c:v>200</c:v>
                </c:pt>
                <c:pt idx="152">
                  <c:v>200</c:v>
                </c:pt>
                <c:pt idx="153">
                  <c:v>200</c:v>
                </c:pt>
                <c:pt idx="155">
                  <c:v>242.44444444444446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5D0-4F92-B551-0945C5DA8B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719919"/>
        <c:axId val="123720335"/>
      </c:scatterChart>
      <c:valAx>
        <c:axId val="1237199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720335"/>
        <c:crosses val="autoZero"/>
        <c:crossBetween val="midCat"/>
      </c:valAx>
      <c:valAx>
        <c:axId val="123720335"/>
        <c:scaling>
          <c:orientation val="minMax"/>
          <c:min val="1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7199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Fuel Usage Per Lap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'Main Data'!$AP$1</c:f>
              <c:strCache>
                <c:ptCount val="1"/>
                <c:pt idx="0">
                  <c:v>Cum Fuel Usage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'Main Data'!$G$2:$G$158</c:f>
              <c:numCache>
                <c:formatCode>0.0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'Main Data'!$AP$2:$AP$158</c:f>
              <c:numCache>
                <c:formatCode>0.00</c:formatCode>
                <c:ptCount val="157"/>
                <c:pt idx="1">
                  <c:v>0</c:v>
                </c:pt>
                <c:pt idx="2">
                  <c:v>2.5346554217258936</c:v>
                </c:pt>
                <c:pt idx="3">
                  <c:v>3.5965160594360914</c:v>
                </c:pt>
                <c:pt idx="4">
                  <c:v>3.5965160594360914</c:v>
                </c:pt>
                <c:pt idx="5">
                  <c:v>6.2294683090034884</c:v>
                </c:pt>
                <c:pt idx="6">
                  <c:v>8.8908808150908349</c:v>
                </c:pt>
                <c:pt idx="7">
                  <c:v>8.8908808150908349</c:v>
                </c:pt>
                <c:pt idx="8">
                  <c:v>11.603124054199057</c:v>
                </c:pt>
                <c:pt idx="9">
                  <c:v>11.603124054199057</c:v>
                </c:pt>
                <c:pt idx="10">
                  <c:v>14.35753826502042</c:v>
                </c:pt>
                <c:pt idx="11">
                  <c:v>17.129928703438207</c:v>
                </c:pt>
                <c:pt idx="12">
                  <c:v>19.906198367450877</c:v>
                </c:pt>
                <c:pt idx="13">
                  <c:v>19.906198367450877</c:v>
                </c:pt>
                <c:pt idx="14">
                  <c:v>22.463254695732093</c:v>
                </c:pt>
                <c:pt idx="15">
                  <c:v>22.463254695732093</c:v>
                </c:pt>
                <c:pt idx="16">
                  <c:v>22.463254695732093</c:v>
                </c:pt>
                <c:pt idx="17">
                  <c:v>24.434099772980399</c:v>
                </c:pt>
                <c:pt idx="18">
                  <c:v>24.434099772980399</c:v>
                </c:pt>
                <c:pt idx="19">
                  <c:v>25.869946261022768</c:v>
                </c:pt>
                <c:pt idx="20">
                  <c:v>25.869946261022768</c:v>
                </c:pt>
                <c:pt idx="21">
                  <c:v>26.951247375750363</c:v>
                </c:pt>
                <c:pt idx="22">
                  <c:v>27.977683023942465</c:v>
                </c:pt>
                <c:pt idx="23">
                  <c:v>28.90718128525732</c:v>
                </c:pt>
                <c:pt idx="24">
                  <c:v>31.618243366789724</c:v>
                </c:pt>
                <c:pt idx="25">
                  <c:v>32.435256895794979</c:v>
                </c:pt>
                <c:pt idx="26">
                  <c:v>32.435256895794979</c:v>
                </c:pt>
                <c:pt idx="27">
                  <c:v>32.435256895794979</c:v>
                </c:pt>
                <c:pt idx="28">
                  <c:v>32.435256895794979</c:v>
                </c:pt>
                <c:pt idx="29">
                  <c:v>32.435256895794979</c:v>
                </c:pt>
                <c:pt idx="30">
                  <c:v>33.276110667769245</c:v>
                </c:pt>
                <c:pt idx="31">
                  <c:v>33.276110667769245</c:v>
                </c:pt>
                <c:pt idx="32">
                  <c:v>34.017394895612576</c:v>
                </c:pt>
                <c:pt idx="33">
                  <c:v>34.017394895612576</c:v>
                </c:pt>
                <c:pt idx="34">
                  <c:v>34.017394895612576</c:v>
                </c:pt>
                <c:pt idx="35">
                  <c:v>35.036989833185423</c:v>
                </c:pt>
                <c:pt idx="36">
                  <c:v>35.658054680098218</c:v>
                </c:pt>
                <c:pt idx="37">
                  <c:v>38.49232570115683</c:v>
                </c:pt>
                <c:pt idx="38">
                  <c:v>38.49232570115683</c:v>
                </c:pt>
                <c:pt idx="39">
                  <c:v>38.49232570115683</c:v>
                </c:pt>
                <c:pt idx="40">
                  <c:v>38.984411983805359</c:v>
                </c:pt>
                <c:pt idx="41">
                  <c:v>39.871240874503229</c:v>
                </c:pt>
                <c:pt idx="42">
                  <c:v>40.4996124120932</c:v>
                </c:pt>
                <c:pt idx="43">
                  <c:v>41.346637537583611</c:v>
                </c:pt>
                <c:pt idx="44">
                  <c:v>41.346637537583611</c:v>
                </c:pt>
                <c:pt idx="45">
                  <c:v>41.346637537583611</c:v>
                </c:pt>
                <c:pt idx="46">
                  <c:v>41.346637537583611</c:v>
                </c:pt>
                <c:pt idx="47">
                  <c:v>42.51310903030101</c:v>
                </c:pt>
                <c:pt idx="48">
                  <c:v>42.51310903030101</c:v>
                </c:pt>
                <c:pt idx="49">
                  <c:v>42.51310903030101</c:v>
                </c:pt>
                <c:pt idx="50">
                  <c:v>42.51310903030101</c:v>
                </c:pt>
                <c:pt idx="51">
                  <c:v>43.554819358216953</c:v>
                </c:pt>
                <c:pt idx="52">
                  <c:v>43.554819358216953</c:v>
                </c:pt>
                <c:pt idx="53">
                  <c:v>44.593367576909344</c:v>
                </c:pt>
                <c:pt idx="54">
                  <c:v>44.593367576909344</c:v>
                </c:pt>
                <c:pt idx="55">
                  <c:v>44.593367576909344</c:v>
                </c:pt>
                <c:pt idx="56">
                  <c:v>46.158248689098592</c:v>
                </c:pt>
                <c:pt idx="57">
                  <c:v>47.984817877098429</c:v>
                </c:pt>
                <c:pt idx="58">
                  <c:v>47.984817877098429</c:v>
                </c:pt>
                <c:pt idx="59">
                  <c:v>49.129197540066578</c:v>
                </c:pt>
                <c:pt idx="60">
                  <c:v>50.321898979452293</c:v>
                </c:pt>
                <c:pt idx="61">
                  <c:v>50.321898979452293</c:v>
                </c:pt>
                <c:pt idx="62">
                  <c:v>51.629642935303572</c:v>
                </c:pt>
                <c:pt idx="63">
                  <c:v>53.067577297679975</c:v>
                </c:pt>
                <c:pt idx="64">
                  <c:v>54.557756369001119</c:v>
                </c:pt>
                <c:pt idx="65">
                  <c:v>54.557756369001119</c:v>
                </c:pt>
                <c:pt idx="66">
                  <c:v>54.630340157856644</c:v>
                </c:pt>
                <c:pt idx="67">
                  <c:v>56.411194987081544</c:v>
                </c:pt>
                <c:pt idx="68">
                  <c:v>58.771542451668672</c:v>
                </c:pt>
                <c:pt idx="69">
                  <c:v>60.332130081122216</c:v>
                </c:pt>
                <c:pt idx="70">
                  <c:v>61.775558507820364</c:v>
                </c:pt>
                <c:pt idx="71">
                  <c:v>63.2779546050118</c:v>
                </c:pt>
                <c:pt idx="72">
                  <c:v>65.31078895627013</c:v>
                </c:pt>
                <c:pt idx="73">
                  <c:v>65.981347921365426</c:v>
                </c:pt>
                <c:pt idx="74">
                  <c:v>65.981347921365426</c:v>
                </c:pt>
                <c:pt idx="75">
                  <c:v>65.981347921365426</c:v>
                </c:pt>
                <c:pt idx="76">
                  <c:v>65.981347921365426</c:v>
                </c:pt>
                <c:pt idx="77">
                  <c:v>67.784618494585203</c:v>
                </c:pt>
                <c:pt idx="78">
                  <c:v>67.784618494585203</c:v>
                </c:pt>
                <c:pt idx="79">
                  <c:v>67.784618494585203</c:v>
                </c:pt>
                <c:pt idx="80">
                  <c:v>68.266674785192151</c:v>
                </c:pt>
                <c:pt idx="81">
                  <c:v>70.26102213792386</c:v>
                </c:pt>
                <c:pt idx="82">
                  <c:v>71.053505651942643</c:v>
                </c:pt>
                <c:pt idx="83">
                  <c:v>73.127007588006947</c:v>
                </c:pt>
                <c:pt idx="84">
                  <c:v>73.127007588006947</c:v>
                </c:pt>
                <c:pt idx="85">
                  <c:v>73.127007588006947</c:v>
                </c:pt>
                <c:pt idx="86">
                  <c:v>73.127007588006947</c:v>
                </c:pt>
                <c:pt idx="87">
                  <c:v>75.374458413355583</c:v>
                </c:pt>
                <c:pt idx="88">
                  <c:v>75.374458413355583</c:v>
                </c:pt>
                <c:pt idx="89">
                  <c:v>75.374458413355583</c:v>
                </c:pt>
                <c:pt idx="90">
                  <c:v>75.374458413355583</c:v>
                </c:pt>
                <c:pt idx="91">
                  <c:v>77.764999640006707</c:v>
                </c:pt>
                <c:pt idx="92">
                  <c:v>80.195140809628654</c:v>
                </c:pt>
                <c:pt idx="93">
                  <c:v>82.661651808739919</c:v>
                </c:pt>
                <c:pt idx="94">
                  <c:v>82.661651808739919</c:v>
                </c:pt>
                <c:pt idx="95">
                  <c:v>82.825724138152864</c:v>
                </c:pt>
                <c:pt idx="96">
                  <c:v>85.395451544012317</c:v>
                </c:pt>
                <c:pt idx="97">
                  <c:v>87.997151891433674</c:v>
                </c:pt>
                <c:pt idx="98">
                  <c:v>90.629215285660877</c:v>
                </c:pt>
                <c:pt idx="99">
                  <c:v>93.289856640702368</c:v>
                </c:pt>
                <c:pt idx="100">
                  <c:v>95.977063859958378</c:v>
                </c:pt>
                <c:pt idx="101">
                  <c:v>98.688575411768937</c:v>
                </c:pt>
                <c:pt idx="102">
                  <c:v>100.33284528602056</c:v>
                </c:pt>
                <c:pt idx="103">
                  <c:v>100.33284528602056</c:v>
                </c:pt>
                <c:pt idx="104">
                  <c:v>100.33284528602056</c:v>
                </c:pt>
                <c:pt idx="105">
                  <c:v>100.33284528602056</c:v>
                </c:pt>
                <c:pt idx="106">
                  <c:v>102.49121803182426</c:v>
                </c:pt>
                <c:pt idx="107">
                  <c:v>102.49121803182426</c:v>
                </c:pt>
                <c:pt idx="108">
                  <c:v>102.49121803182426</c:v>
                </c:pt>
                <c:pt idx="109">
                  <c:v>102.49121803182426</c:v>
                </c:pt>
                <c:pt idx="110">
                  <c:v>104.20335005817007</c:v>
                </c:pt>
                <c:pt idx="111">
                  <c:v>104.20335005817007</c:v>
                </c:pt>
                <c:pt idx="112">
                  <c:v>105.52571953037217</c:v>
                </c:pt>
                <c:pt idx="113">
                  <c:v>105.52571953037217</c:v>
                </c:pt>
                <c:pt idx="114">
                  <c:v>105.52571953037217</c:v>
                </c:pt>
                <c:pt idx="115">
                  <c:v>105.52571953037217</c:v>
                </c:pt>
                <c:pt idx="116">
                  <c:v>106.89448329480325</c:v>
                </c:pt>
                <c:pt idx="117">
                  <c:v>106.89448329480325</c:v>
                </c:pt>
                <c:pt idx="118">
                  <c:v>108.30626528967618</c:v>
                </c:pt>
                <c:pt idx="119">
                  <c:v>108.30626528967618</c:v>
                </c:pt>
                <c:pt idx="120">
                  <c:v>108.30626528967618</c:v>
                </c:pt>
                <c:pt idx="121">
                  <c:v>110.04464074866777</c:v>
                </c:pt>
                <c:pt idx="122">
                  <c:v>110.04464074866777</c:v>
                </c:pt>
                <c:pt idx="123">
                  <c:v>111.88710201650859</c:v>
                </c:pt>
                <c:pt idx="124">
                  <c:v>111.88710201650859</c:v>
                </c:pt>
                <c:pt idx="125">
                  <c:v>113.83098048568941</c:v>
                </c:pt>
                <c:pt idx="126">
                  <c:v>115.81995221596306</c:v>
                </c:pt>
                <c:pt idx="127">
                  <c:v>117.84895474587584</c:v>
                </c:pt>
                <c:pt idx="128">
                  <c:v>119.90674857386381</c:v>
                </c:pt>
                <c:pt idx="129">
                  <c:v>121.91574501281274</c:v>
                </c:pt>
                <c:pt idx="130">
                  <c:v>121.91574501281274</c:v>
                </c:pt>
                <c:pt idx="131">
                  <c:v>121.91574501281274</c:v>
                </c:pt>
                <c:pt idx="132">
                  <c:v>121.91574501281274</c:v>
                </c:pt>
                <c:pt idx="133">
                  <c:v>121.91574501281274</c:v>
                </c:pt>
                <c:pt idx="134">
                  <c:v>123.39580400251327</c:v>
                </c:pt>
                <c:pt idx="135">
                  <c:v>123.39580400251327</c:v>
                </c:pt>
                <c:pt idx="136">
                  <c:v>124.86369953365966</c:v>
                </c:pt>
                <c:pt idx="137">
                  <c:v>126.33357033516779</c:v>
                </c:pt>
                <c:pt idx="138">
                  <c:v>127.94699090098784</c:v>
                </c:pt>
                <c:pt idx="139">
                  <c:v>127.94699090098784</c:v>
                </c:pt>
                <c:pt idx="140">
                  <c:v>127.94699090098784</c:v>
                </c:pt>
                <c:pt idx="141">
                  <c:v>127.94699090098784</c:v>
                </c:pt>
                <c:pt idx="142">
                  <c:v>127.94699090098784</c:v>
                </c:pt>
                <c:pt idx="143">
                  <c:v>127.94699090098784</c:v>
                </c:pt>
                <c:pt idx="144">
                  <c:v>127.94699090098784</c:v>
                </c:pt>
                <c:pt idx="145">
                  <c:v>127.94699090098784</c:v>
                </c:pt>
                <c:pt idx="146">
                  <c:v>129.93456453659414</c:v>
                </c:pt>
                <c:pt idx="147">
                  <c:v>131.96907854873146</c:v>
                </c:pt>
                <c:pt idx="148">
                  <c:v>131.96907854873146</c:v>
                </c:pt>
                <c:pt idx="149">
                  <c:v>134.09323411944109</c:v>
                </c:pt>
                <c:pt idx="150">
                  <c:v>136.26114104971262</c:v>
                </c:pt>
                <c:pt idx="151">
                  <c:v>138.47181136221906</c:v>
                </c:pt>
                <c:pt idx="152">
                  <c:v>140.7241068472494</c:v>
                </c:pt>
                <c:pt idx="153">
                  <c:v>143.01383720355079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B68-465C-9C46-6796BB21CD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8040943"/>
        <c:axId val="1788038447"/>
      </c:scatterChart>
      <c:valAx>
        <c:axId val="17880409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8038447"/>
        <c:crosses val="autoZero"/>
        <c:crossBetween val="midCat"/>
      </c:valAx>
      <c:valAx>
        <c:axId val="1788038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8040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</a:t>
            </a:r>
            <a:r>
              <a:rPr lang="en-GB" baseline="0"/>
              <a:t> Forces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590492914527924E-2"/>
          <c:y val="2.5899486986780483E-2"/>
          <c:w val="0.80930985761812979"/>
          <c:h val="0.92631787861437764"/>
        </c:manualLayout>
      </c:layout>
      <c:lineChart>
        <c:grouping val="standard"/>
        <c:varyColors val="0"/>
        <c:ser>
          <c:idx val="1"/>
          <c:order val="1"/>
          <c:tx>
            <c:strRef>
              <c:f>'Main Data'!$L$1</c:f>
              <c:strCache>
                <c:ptCount val="1"/>
                <c:pt idx="0">
                  <c:v>Aero Force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('Main Data'!$A:$A,'Main Data'!$A$1)</c:f>
              <c:strCache>
                <c:ptCount val="1048577"/>
                <c:pt idx="0">
                  <c:v>Distance (m)</c:v>
                </c:pt>
                <c:pt idx="1">
                  <c:v>0</c:v>
                </c:pt>
                <c:pt idx="2">
                  <c:v>8.875</c:v>
                </c:pt>
                <c:pt idx="3">
                  <c:v>17.75</c:v>
                </c:pt>
                <c:pt idx="4">
                  <c:v>26.625</c:v>
                </c:pt>
                <c:pt idx="5">
                  <c:v>35.5</c:v>
                </c:pt>
                <c:pt idx="6">
                  <c:v>44.375</c:v>
                </c:pt>
                <c:pt idx="7">
                  <c:v>53.25</c:v>
                </c:pt>
                <c:pt idx="8">
                  <c:v>62.125</c:v>
                </c:pt>
                <c:pt idx="9">
                  <c:v>71</c:v>
                </c:pt>
                <c:pt idx="10">
                  <c:v>79.875</c:v>
                </c:pt>
                <c:pt idx="11">
                  <c:v>88.75</c:v>
                </c:pt>
                <c:pt idx="12">
                  <c:v>97.625</c:v>
                </c:pt>
                <c:pt idx="13">
                  <c:v>106.5</c:v>
                </c:pt>
                <c:pt idx="14">
                  <c:v>115.375</c:v>
                </c:pt>
                <c:pt idx="15">
                  <c:v>124.25</c:v>
                </c:pt>
                <c:pt idx="16">
                  <c:v>133.125</c:v>
                </c:pt>
                <c:pt idx="17">
                  <c:v>142</c:v>
                </c:pt>
                <c:pt idx="18">
                  <c:v>150.875</c:v>
                </c:pt>
                <c:pt idx="19">
                  <c:v>159.75</c:v>
                </c:pt>
                <c:pt idx="20">
                  <c:v>168.625</c:v>
                </c:pt>
                <c:pt idx="21">
                  <c:v>177.5</c:v>
                </c:pt>
                <c:pt idx="22">
                  <c:v>186.375</c:v>
                </c:pt>
                <c:pt idx="23">
                  <c:v>195.25</c:v>
                </c:pt>
                <c:pt idx="24">
                  <c:v>204.125</c:v>
                </c:pt>
                <c:pt idx="25">
                  <c:v>213</c:v>
                </c:pt>
                <c:pt idx="26">
                  <c:v>221.875</c:v>
                </c:pt>
                <c:pt idx="27">
                  <c:v>230.75</c:v>
                </c:pt>
                <c:pt idx="28">
                  <c:v>239.625</c:v>
                </c:pt>
                <c:pt idx="29">
                  <c:v>248.5</c:v>
                </c:pt>
                <c:pt idx="30">
                  <c:v>257.375</c:v>
                </c:pt>
                <c:pt idx="31">
                  <c:v>266.25</c:v>
                </c:pt>
                <c:pt idx="32">
                  <c:v>275.125</c:v>
                </c:pt>
                <c:pt idx="33">
                  <c:v>284</c:v>
                </c:pt>
                <c:pt idx="34">
                  <c:v>292.875</c:v>
                </c:pt>
                <c:pt idx="35">
                  <c:v>301.75</c:v>
                </c:pt>
                <c:pt idx="36">
                  <c:v>310.625</c:v>
                </c:pt>
                <c:pt idx="37">
                  <c:v>319.5</c:v>
                </c:pt>
                <c:pt idx="38">
                  <c:v>328.375</c:v>
                </c:pt>
                <c:pt idx="39">
                  <c:v>337.25</c:v>
                </c:pt>
                <c:pt idx="40">
                  <c:v>346.125</c:v>
                </c:pt>
                <c:pt idx="41">
                  <c:v>355</c:v>
                </c:pt>
                <c:pt idx="42">
                  <c:v>363.875</c:v>
                </c:pt>
                <c:pt idx="43">
                  <c:v>372.75</c:v>
                </c:pt>
                <c:pt idx="44">
                  <c:v>381.625</c:v>
                </c:pt>
                <c:pt idx="45">
                  <c:v>390.5</c:v>
                </c:pt>
                <c:pt idx="46">
                  <c:v>399.375</c:v>
                </c:pt>
                <c:pt idx="47">
                  <c:v>408.25</c:v>
                </c:pt>
                <c:pt idx="48">
                  <c:v>417.125</c:v>
                </c:pt>
                <c:pt idx="49">
                  <c:v>426</c:v>
                </c:pt>
                <c:pt idx="50">
                  <c:v>434.875</c:v>
                </c:pt>
                <c:pt idx="51">
                  <c:v>443.75</c:v>
                </c:pt>
                <c:pt idx="52">
                  <c:v>452.625</c:v>
                </c:pt>
                <c:pt idx="53">
                  <c:v>461.5</c:v>
                </c:pt>
                <c:pt idx="54">
                  <c:v>470.375</c:v>
                </c:pt>
                <c:pt idx="55">
                  <c:v>479.25</c:v>
                </c:pt>
                <c:pt idx="56">
                  <c:v>488.125</c:v>
                </c:pt>
                <c:pt idx="57">
                  <c:v>497</c:v>
                </c:pt>
                <c:pt idx="58">
                  <c:v>505.875</c:v>
                </c:pt>
                <c:pt idx="59">
                  <c:v>514.75</c:v>
                </c:pt>
                <c:pt idx="60">
                  <c:v>523.625</c:v>
                </c:pt>
                <c:pt idx="61">
                  <c:v>532.5</c:v>
                </c:pt>
                <c:pt idx="62">
                  <c:v>541.375</c:v>
                </c:pt>
                <c:pt idx="63">
                  <c:v>550.25</c:v>
                </c:pt>
                <c:pt idx="64">
                  <c:v>559.125</c:v>
                </c:pt>
                <c:pt idx="65">
                  <c:v>568</c:v>
                </c:pt>
                <c:pt idx="66">
                  <c:v>576.875</c:v>
                </c:pt>
                <c:pt idx="67">
                  <c:v>585.75</c:v>
                </c:pt>
                <c:pt idx="68">
                  <c:v>594.625</c:v>
                </c:pt>
                <c:pt idx="69">
                  <c:v>603.5</c:v>
                </c:pt>
                <c:pt idx="70">
                  <c:v>612.375</c:v>
                </c:pt>
                <c:pt idx="71">
                  <c:v>621.25</c:v>
                </c:pt>
                <c:pt idx="72">
                  <c:v>630.125</c:v>
                </c:pt>
                <c:pt idx="73">
                  <c:v>639</c:v>
                </c:pt>
                <c:pt idx="74">
                  <c:v>647.875</c:v>
                </c:pt>
                <c:pt idx="75">
                  <c:v>656.75</c:v>
                </c:pt>
                <c:pt idx="76">
                  <c:v>665.625</c:v>
                </c:pt>
                <c:pt idx="77">
                  <c:v>674.5</c:v>
                </c:pt>
                <c:pt idx="78">
                  <c:v>683.375</c:v>
                </c:pt>
                <c:pt idx="79">
                  <c:v>692.25</c:v>
                </c:pt>
                <c:pt idx="80">
                  <c:v>701.125</c:v>
                </c:pt>
                <c:pt idx="81">
                  <c:v>710</c:v>
                </c:pt>
                <c:pt idx="82">
                  <c:v>718.875</c:v>
                </c:pt>
                <c:pt idx="83">
                  <c:v>727.75</c:v>
                </c:pt>
                <c:pt idx="84">
                  <c:v>736.625</c:v>
                </c:pt>
                <c:pt idx="85">
                  <c:v>745.5</c:v>
                </c:pt>
                <c:pt idx="86">
                  <c:v>754.375</c:v>
                </c:pt>
                <c:pt idx="87">
                  <c:v>763.25</c:v>
                </c:pt>
                <c:pt idx="88">
                  <c:v>772.125</c:v>
                </c:pt>
                <c:pt idx="89">
                  <c:v>781</c:v>
                </c:pt>
                <c:pt idx="90">
                  <c:v>789.875</c:v>
                </c:pt>
                <c:pt idx="91">
                  <c:v>798.75</c:v>
                </c:pt>
                <c:pt idx="92">
                  <c:v>807.625</c:v>
                </c:pt>
                <c:pt idx="93">
                  <c:v>816.5</c:v>
                </c:pt>
                <c:pt idx="94">
                  <c:v>825.375</c:v>
                </c:pt>
                <c:pt idx="95">
                  <c:v>834.25</c:v>
                </c:pt>
                <c:pt idx="96">
                  <c:v>843.125</c:v>
                </c:pt>
                <c:pt idx="97">
                  <c:v>852</c:v>
                </c:pt>
                <c:pt idx="98">
                  <c:v>860.875</c:v>
                </c:pt>
                <c:pt idx="99">
                  <c:v>869.75</c:v>
                </c:pt>
                <c:pt idx="100">
                  <c:v>878.625</c:v>
                </c:pt>
                <c:pt idx="101">
                  <c:v>887.5</c:v>
                </c:pt>
                <c:pt idx="102">
                  <c:v>896.375</c:v>
                </c:pt>
                <c:pt idx="103">
                  <c:v>905.25</c:v>
                </c:pt>
                <c:pt idx="104">
                  <c:v>914.125</c:v>
                </c:pt>
                <c:pt idx="105">
                  <c:v>923</c:v>
                </c:pt>
                <c:pt idx="106">
                  <c:v>931.875</c:v>
                </c:pt>
                <c:pt idx="107">
                  <c:v>940.75</c:v>
                </c:pt>
                <c:pt idx="108">
                  <c:v>949.625</c:v>
                </c:pt>
                <c:pt idx="109">
                  <c:v>958.5</c:v>
                </c:pt>
                <c:pt idx="110">
                  <c:v>967.375</c:v>
                </c:pt>
                <c:pt idx="111">
                  <c:v>976.25</c:v>
                </c:pt>
                <c:pt idx="112">
                  <c:v>985.125</c:v>
                </c:pt>
                <c:pt idx="113">
                  <c:v>994</c:v>
                </c:pt>
                <c:pt idx="114">
                  <c:v>1002.875</c:v>
                </c:pt>
                <c:pt idx="115">
                  <c:v>1011.75</c:v>
                </c:pt>
                <c:pt idx="116">
                  <c:v>1020.625</c:v>
                </c:pt>
                <c:pt idx="117">
                  <c:v>1029.5</c:v>
                </c:pt>
                <c:pt idx="118">
                  <c:v>1038.375</c:v>
                </c:pt>
                <c:pt idx="119">
                  <c:v>1047.25</c:v>
                </c:pt>
                <c:pt idx="120">
                  <c:v>1056.125</c:v>
                </c:pt>
                <c:pt idx="121">
                  <c:v>1065</c:v>
                </c:pt>
                <c:pt idx="122">
                  <c:v>1073.875</c:v>
                </c:pt>
                <c:pt idx="123">
                  <c:v>1082.75</c:v>
                </c:pt>
                <c:pt idx="124">
                  <c:v>1091.625</c:v>
                </c:pt>
                <c:pt idx="125">
                  <c:v>1100.5</c:v>
                </c:pt>
                <c:pt idx="126">
                  <c:v>1109.375</c:v>
                </c:pt>
                <c:pt idx="127">
                  <c:v>1118.25</c:v>
                </c:pt>
                <c:pt idx="128">
                  <c:v>1127.125</c:v>
                </c:pt>
                <c:pt idx="129">
                  <c:v>1136</c:v>
                </c:pt>
                <c:pt idx="130">
                  <c:v>1144.875</c:v>
                </c:pt>
                <c:pt idx="131">
                  <c:v>1153.75</c:v>
                </c:pt>
                <c:pt idx="132">
                  <c:v>1162.625</c:v>
                </c:pt>
                <c:pt idx="133">
                  <c:v>1171.5</c:v>
                </c:pt>
                <c:pt idx="134">
                  <c:v>1180.375</c:v>
                </c:pt>
                <c:pt idx="135">
                  <c:v>1189.25</c:v>
                </c:pt>
                <c:pt idx="136">
                  <c:v>1198.125</c:v>
                </c:pt>
                <c:pt idx="137">
                  <c:v>1207</c:v>
                </c:pt>
                <c:pt idx="138">
                  <c:v>1215.875</c:v>
                </c:pt>
                <c:pt idx="139">
                  <c:v>1224.75</c:v>
                </c:pt>
                <c:pt idx="140">
                  <c:v>1233.625</c:v>
                </c:pt>
                <c:pt idx="141">
                  <c:v>1242.5</c:v>
                </c:pt>
                <c:pt idx="142">
                  <c:v>1251.375</c:v>
                </c:pt>
                <c:pt idx="143">
                  <c:v>1260.25</c:v>
                </c:pt>
                <c:pt idx="144">
                  <c:v>1269.125</c:v>
                </c:pt>
                <c:pt idx="145">
                  <c:v>1278</c:v>
                </c:pt>
                <c:pt idx="146">
                  <c:v>1286.875</c:v>
                </c:pt>
                <c:pt idx="147">
                  <c:v>1295.75</c:v>
                </c:pt>
                <c:pt idx="148">
                  <c:v>1304.625</c:v>
                </c:pt>
                <c:pt idx="149">
                  <c:v>1313.5</c:v>
                </c:pt>
                <c:pt idx="150">
                  <c:v>1322.375</c:v>
                </c:pt>
                <c:pt idx="151">
                  <c:v>1331.25</c:v>
                </c:pt>
                <c:pt idx="152">
                  <c:v>1340.125</c:v>
                </c:pt>
                <c:pt idx="153">
                  <c:v>1349</c:v>
                </c:pt>
                <c:pt idx="154">
                  <c:v>1357.875</c:v>
                </c:pt>
                <c:pt idx="1048576">
                  <c:v>Distance (m)</c:v>
                </c:pt>
              </c:strCache>
            </c:strRef>
          </c:cat>
          <c:val>
            <c:numRef>
              <c:f>'Main Data'!$L$3:$L$155</c:f>
              <c:numCache>
                <c:formatCode>General</c:formatCode>
                <c:ptCount val="153"/>
                <c:pt idx="0">
                  <c:v>80.782830010282282</c:v>
                </c:pt>
                <c:pt idx="1">
                  <c:v>81.186512862525049</c:v>
                </c:pt>
                <c:pt idx="2">
                  <c:v>62.136656467857492</c:v>
                </c:pt>
                <c:pt idx="3">
                  <c:v>63.575060551496179</c:v>
                </c:pt>
                <c:pt idx="4">
                  <c:v>64.998012448727067</c:v>
                </c:pt>
                <c:pt idx="5">
                  <c:v>66.304096686274832</c:v>
                </c:pt>
                <c:pt idx="6">
                  <c:v>67.531707227083075</c:v>
                </c:pt>
                <c:pt idx="7">
                  <c:v>68.669119860442322</c:v>
                </c:pt>
                <c:pt idx="8">
                  <c:v>69.712902257398099</c:v>
                </c:pt>
                <c:pt idx="9">
                  <c:v>70.662680806799656</c:v>
                </c:pt>
                <c:pt idx="10">
                  <c:v>71.521147756238648</c:v>
                </c:pt>
                <c:pt idx="11">
                  <c:v>72.293749756170087</c:v>
                </c:pt>
                <c:pt idx="12">
                  <c:v>70.743479699101457</c:v>
                </c:pt>
                <c:pt idx="13">
                  <c:v>61.578553763072939</c:v>
                </c:pt>
                <c:pt idx="14">
                  <c:v>53.113096049473299</c:v>
                </c:pt>
                <c:pt idx="15">
                  <c:v>45.35010637280584</c:v>
                </c:pt>
                <c:pt idx="16">
                  <c:v>38.279889402917341</c:v>
                </c:pt>
                <c:pt idx="17">
                  <c:v>31.936922137027697</c:v>
                </c:pt>
                <c:pt idx="18">
                  <c:v>26.253192687354701</c:v>
                </c:pt>
                <c:pt idx="19">
                  <c:v>21.220469517561519</c:v>
                </c:pt>
                <c:pt idx="20">
                  <c:v>16.854143678362298</c:v>
                </c:pt>
                <c:pt idx="21">
                  <c:v>13.43615909264155</c:v>
                </c:pt>
                <c:pt idx="22">
                  <c:v>10.926450531230588</c:v>
                </c:pt>
                <c:pt idx="23">
                  <c:v>9.1646655625812077</c:v>
                </c:pt>
                <c:pt idx="24">
                  <c:v>8.1969883727217834</c:v>
                </c:pt>
                <c:pt idx="25">
                  <c:v>8.2997588066639523</c:v>
                </c:pt>
                <c:pt idx="26">
                  <c:v>8.750484479291023</c:v>
                </c:pt>
                <c:pt idx="27">
                  <c:v>9.8908565942541475</c:v>
                </c:pt>
                <c:pt idx="28">
                  <c:v>10.958012148408827</c:v>
                </c:pt>
                <c:pt idx="29">
                  <c:v>9.2905710689992684</c:v>
                </c:pt>
                <c:pt idx="30">
                  <c:v>8.2581618414293363</c:v>
                </c:pt>
                <c:pt idx="31">
                  <c:v>7.042690807476907</c:v>
                </c:pt>
                <c:pt idx="32">
                  <c:v>5.9344686608064929</c:v>
                </c:pt>
                <c:pt idx="33">
                  <c:v>5.386990025133267</c:v>
                </c:pt>
                <c:pt idx="34">
                  <c:v>5.0156864130754704</c:v>
                </c:pt>
                <c:pt idx="35">
                  <c:v>5.0258626374301638</c:v>
                </c:pt>
                <c:pt idx="36">
                  <c:v>5.4704921838422242</c:v>
                </c:pt>
                <c:pt idx="37">
                  <c:v>6.2989357308946579</c:v>
                </c:pt>
                <c:pt idx="38">
                  <c:v>7.5324702267909833</c:v>
                </c:pt>
                <c:pt idx="39">
                  <c:v>8.7193376281545856</c:v>
                </c:pt>
                <c:pt idx="40">
                  <c:v>10.122463356897718</c:v>
                </c:pt>
                <c:pt idx="41">
                  <c:v>10.340740211558963</c:v>
                </c:pt>
                <c:pt idx="42">
                  <c:v>10.699372159980657</c:v>
                </c:pt>
                <c:pt idx="43">
                  <c:v>11.552804769452916</c:v>
                </c:pt>
                <c:pt idx="44">
                  <c:v>12.980190523922362</c:v>
                </c:pt>
                <c:pt idx="45">
                  <c:v>15.000884524492701</c:v>
                </c:pt>
                <c:pt idx="46">
                  <c:v>16.670764816496632</c:v>
                </c:pt>
                <c:pt idx="47">
                  <c:v>18.005928004811182</c:v>
                </c:pt>
                <c:pt idx="48">
                  <c:v>16.025956721163723</c:v>
                </c:pt>
                <c:pt idx="49">
                  <c:v>14.454070036587826</c:v>
                </c:pt>
                <c:pt idx="50">
                  <c:v>13.772045224074137</c:v>
                </c:pt>
                <c:pt idx="51">
                  <c:v>13.717015477541175</c:v>
                </c:pt>
                <c:pt idx="52">
                  <c:v>13.702170924995771</c:v>
                </c:pt>
                <c:pt idx="53">
                  <c:v>13.742133181845503</c:v>
                </c:pt>
                <c:pt idx="54">
                  <c:v>13.895995591307814</c:v>
                </c:pt>
                <c:pt idx="55">
                  <c:v>14.40723658618986</c:v>
                </c:pt>
                <c:pt idx="56">
                  <c:v>15.526002621992424</c:v>
                </c:pt>
                <c:pt idx="57">
                  <c:v>17.2239185384739</c:v>
                </c:pt>
                <c:pt idx="58">
                  <c:v>18.572092679323106</c:v>
                </c:pt>
                <c:pt idx="59">
                  <c:v>19.944527936635797</c:v>
                </c:pt>
                <c:pt idx="60">
                  <c:v>21.725079485756169</c:v>
                </c:pt>
                <c:pt idx="61">
                  <c:v>23.40883300656116</c:v>
                </c:pt>
                <c:pt idx="62">
                  <c:v>25.080758027020639</c:v>
                </c:pt>
                <c:pt idx="63">
                  <c:v>26.708435720681351</c:v>
                </c:pt>
                <c:pt idx="64">
                  <c:v>28.428926367831032</c:v>
                </c:pt>
                <c:pt idx="65">
                  <c:v>30.161946502719207</c:v>
                </c:pt>
                <c:pt idx="66">
                  <c:v>31.911538405288827</c:v>
                </c:pt>
                <c:pt idx="67">
                  <c:v>30.377561067881224</c:v>
                </c:pt>
                <c:pt idx="68">
                  <c:v>27.137732931349227</c:v>
                </c:pt>
                <c:pt idx="69">
                  <c:v>26.498243206393116</c:v>
                </c:pt>
                <c:pt idx="70">
                  <c:v>27.096437432953639</c:v>
                </c:pt>
                <c:pt idx="71">
                  <c:v>27.220422046072947</c:v>
                </c:pt>
                <c:pt idx="72">
                  <c:v>27.399589482989878</c:v>
                </c:pt>
                <c:pt idx="73">
                  <c:v>27.939630423483909</c:v>
                </c:pt>
                <c:pt idx="74">
                  <c:v>29.144482713302306</c:v>
                </c:pt>
                <c:pt idx="75">
                  <c:v>30.7687823083407</c:v>
                </c:pt>
                <c:pt idx="76">
                  <c:v>32.632774192009471</c:v>
                </c:pt>
                <c:pt idx="77">
                  <c:v>34.300202238998139</c:v>
                </c:pt>
                <c:pt idx="78">
                  <c:v>35.929423643614165</c:v>
                </c:pt>
                <c:pt idx="79">
                  <c:v>37.531380597072541</c:v>
                </c:pt>
                <c:pt idx="80">
                  <c:v>39.107911350535019</c:v>
                </c:pt>
                <c:pt idx="81">
                  <c:v>40.637127037410657</c:v>
                </c:pt>
                <c:pt idx="82">
                  <c:v>41.961819719808361</c:v>
                </c:pt>
                <c:pt idx="83">
                  <c:v>43.680750645027366</c:v>
                </c:pt>
                <c:pt idx="84">
                  <c:v>45.353088069298074</c:v>
                </c:pt>
                <c:pt idx="85">
                  <c:v>46.948411755455972</c:v>
                </c:pt>
                <c:pt idx="86">
                  <c:v>48.586621279277786</c:v>
                </c:pt>
                <c:pt idx="87">
                  <c:v>50.254929906634629</c:v>
                </c:pt>
                <c:pt idx="88">
                  <c:v>51.812172784037763</c:v>
                </c:pt>
                <c:pt idx="89">
                  <c:v>53.2988977870735</c:v>
                </c:pt>
                <c:pt idx="90">
                  <c:v>54.400013820297765</c:v>
                </c:pt>
                <c:pt idx="91">
                  <c:v>56.066877810691366</c:v>
                </c:pt>
                <c:pt idx="92">
                  <c:v>57.619937265369437</c:v>
                </c:pt>
                <c:pt idx="93">
                  <c:v>59.158122801038935</c:v>
                </c:pt>
                <c:pt idx="94">
                  <c:v>60.666491537407104</c:v>
                </c:pt>
                <c:pt idx="95">
                  <c:v>62.143018783509746</c:v>
                </c:pt>
                <c:pt idx="96">
                  <c:v>63.578781620253622</c:v>
                </c:pt>
                <c:pt idx="97">
                  <c:v>64.957430750543764</c:v>
                </c:pt>
                <c:pt idx="98">
                  <c:v>66.268536151192961</c:v>
                </c:pt>
                <c:pt idx="99">
                  <c:v>67.499079012177972</c:v>
                </c:pt>
                <c:pt idx="100">
                  <c:v>68.63478234633736</c:v>
                </c:pt>
                <c:pt idx="101">
                  <c:v>69.69679443218601</c:v>
                </c:pt>
                <c:pt idx="102">
                  <c:v>66.769113800294207</c:v>
                </c:pt>
                <c:pt idx="103">
                  <c:v>58.707390020524443</c:v>
                </c:pt>
                <c:pt idx="104">
                  <c:v>51.562436255258085</c:v>
                </c:pt>
                <c:pt idx="105">
                  <c:v>45.133471917487121</c:v>
                </c:pt>
                <c:pt idx="106">
                  <c:v>39.262394459891077</c:v>
                </c:pt>
                <c:pt idx="107">
                  <c:v>33.52248371210959</c:v>
                </c:pt>
                <c:pt idx="108">
                  <c:v>29.736703578380197</c:v>
                </c:pt>
                <c:pt idx="109">
                  <c:v>29.750585515922193</c:v>
                </c:pt>
                <c:pt idx="110">
                  <c:v>24.757103082969973</c:v>
                </c:pt>
                <c:pt idx="111">
                  <c:v>21.662122154733112</c:v>
                </c:pt>
                <c:pt idx="112">
                  <c:v>22.373433867461198</c:v>
                </c:pt>
                <c:pt idx="113">
                  <c:v>23.220216468622006</c:v>
                </c:pt>
                <c:pt idx="114">
                  <c:v>23.807225092005275</c:v>
                </c:pt>
                <c:pt idx="115">
                  <c:v>24.13465138653299</c:v>
                </c:pt>
                <c:pt idx="116">
                  <c:v>24.59312695884271</c:v>
                </c:pt>
                <c:pt idx="117">
                  <c:v>25.482961417947948</c:v>
                </c:pt>
                <c:pt idx="118">
                  <c:v>26.896948901555103</c:v>
                </c:pt>
                <c:pt idx="119">
                  <c:v>28.754664406736314</c:v>
                </c:pt>
                <c:pt idx="120">
                  <c:v>30.566855922400553</c:v>
                </c:pt>
                <c:pt idx="121">
                  <c:v>32.204252043605536</c:v>
                </c:pt>
                <c:pt idx="122">
                  <c:v>33.913114373413556</c:v>
                </c:pt>
                <c:pt idx="123">
                  <c:v>35.678539867287419</c:v>
                </c:pt>
                <c:pt idx="124">
                  <c:v>37.340728598557504</c:v>
                </c:pt>
                <c:pt idx="125">
                  <c:v>38.91773827403096</c:v>
                </c:pt>
                <c:pt idx="126">
                  <c:v>40.345031422509351</c:v>
                </c:pt>
                <c:pt idx="127">
                  <c:v>41.387472979178909</c:v>
                </c:pt>
                <c:pt idx="128">
                  <c:v>39.628503817079377</c:v>
                </c:pt>
                <c:pt idx="129">
                  <c:v>35.740031127832822</c:v>
                </c:pt>
                <c:pt idx="130">
                  <c:v>32.5974829453883</c:v>
                </c:pt>
                <c:pt idx="131">
                  <c:v>30.455719367526545</c:v>
                </c:pt>
                <c:pt idx="132">
                  <c:v>28.783370275324479</c:v>
                </c:pt>
                <c:pt idx="133">
                  <c:v>27.698189243366166</c:v>
                </c:pt>
                <c:pt idx="134">
                  <c:v>27.262772737705532</c:v>
                </c:pt>
                <c:pt idx="135">
                  <c:v>27.296791336741066</c:v>
                </c:pt>
                <c:pt idx="136">
                  <c:v>27.361776615203947</c:v>
                </c:pt>
                <c:pt idx="137">
                  <c:v>27.725022012198984</c:v>
                </c:pt>
                <c:pt idx="138">
                  <c:v>28.400014757045142</c:v>
                </c:pt>
                <c:pt idx="139">
                  <c:v>29.430913135762193</c:v>
                </c:pt>
                <c:pt idx="140">
                  <c:v>30.887412520041398</c:v>
                </c:pt>
                <c:pt idx="141">
                  <c:v>32.60420507715709</c:v>
                </c:pt>
                <c:pt idx="142">
                  <c:v>34.250496608287122</c:v>
                </c:pt>
                <c:pt idx="143">
                  <c:v>35.789500495092987</c:v>
                </c:pt>
                <c:pt idx="144">
                  <c:v>37.345253390388571</c:v>
                </c:pt>
                <c:pt idx="145">
                  <c:v>38.868353913689859</c:v>
                </c:pt>
                <c:pt idx="146">
                  <c:v>40.543555692375591</c:v>
                </c:pt>
                <c:pt idx="147">
                  <c:v>42.185821698679966</c:v>
                </c:pt>
                <c:pt idx="148">
                  <c:v>43.8408635333532</c:v>
                </c:pt>
                <c:pt idx="149">
                  <c:v>45.496986354521411</c:v>
                </c:pt>
                <c:pt idx="150">
                  <c:v>47.145382469357237</c:v>
                </c:pt>
                <c:pt idx="151">
                  <c:v>48.778075842599378</c:v>
                </c:pt>
                <c:pt idx="152">
                  <c:v>50.270146068723932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7D-4CE8-A58D-2B26F57A4551}"/>
            </c:ext>
          </c:extLst>
        </c:ser>
        <c:ser>
          <c:idx val="2"/>
          <c:order val="2"/>
          <c:tx>
            <c:strRef>
              <c:f>'Main Data'!$N$1</c:f>
              <c:strCache>
                <c:ptCount val="1"/>
                <c:pt idx="0">
                  <c:v>Accel Resistance (N)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('Main Data'!$A:$A,'Main Data'!$A$1)</c:f>
              <c:strCache>
                <c:ptCount val="1048577"/>
                <c:pt idx="0">
                  <c:v>Distance (m)</c:v>
                </c:pt>
                <c:pt idx="1">
                  <c:v>0</c:v>
                </c:pt>
                <c:pt idx="2">
                  <c:v>8.875</c:v>
                </c:pt>
                <c:pt idx="3">
                  <c:v>17.75</c:v>
                </c:pt>
                <c:pt idx="4">
                  <c:v>26.625</c:v>
                </c:pt>
                <c:pt idx="5">
                  <c:v>35.5</c:v>
                </c:pt>
                <c:pt idx="6">
                  <c:v>44.375</c:v>
                </c:pt>
                <c:pt idx="7">
                  <c:v>53.25</c:v>
                </c:pt>
                <c:pt idx="8">
                  <c:v>62.125</c:v>
                </c:pt>
                <c:pt idx="9">
                  <c:v>71</c:v>
                </c:pt>
                <c:pt idx="10">
                  <c:v>79.875</c:v>
                </c:pt>
                <c:pt idx="11">
                  <c:v>88.75</c:v>
                </c:pt>
                <c:pt idx="12">
                  <c:v>97.625</c:v>
                </c:pt>
                <c:pt idx="13">
                  <c:v>106.5</c:v>
                </c:pt>
                <c:pt idx="14">
                  <c:v>115.375</c:v>
                </c:pt>
                <c:pt idx="15">
                  <c:v>124.25</c:v>
                </c:pt>
                <c:pt idx="16">
                  <c:v>133.125</c:v>
                </c:pt>
                <c:pt idx="17">
                  <c:v>142</c:v>
                </c:pt>
                <c:pt idx="18">
                  <c:v>150.875</c:v>
                </c:pt>
                <c:pt idx="19">
                  <c:v>159.75</c:v>
                </c:pt>
                <c:pt idx="20">
                  <c:v>168.625</c:v>
                </c:pt>
                <c:pt idx="21">
                  <c:v>177.5</c:v>
                </c:pt>
                <c:pt idx="22">
                  <c:v>186.375</c:v>
                </c:pt>
                <c:pt idx="23">
                  <c:v>195.25</c:v>
                </c:pt>
                <c:pt idx="24">
                  <c:v>204.125</c:v>
                </c:pt>
                <c:pt idx="25">
                  <c:v>213</c:v>
                </c:pt>
                <c:pt idx="26">
                  <c:v>221.875</c:v>
                </c:pt>
                <c:pt idx="27">
                  <c:v>230.75</c:v>
                </c:pt>
                <c:pt idx="28">
                  <c:v>239.625</c:v>
                </c:pt>
                <c:pt idx="29">
                  <c:v>248.5</c:v>
                </c:pt>
                <c:pt idx="30">
                  <c:v>257.375</c:v>
                </c:pt>
                <c:pt idx="31">
                  <c:v>266.25</c:v>
                </c:pt>
                <c:pt idx="32">
                  <c:v>275.125</c:v>
                </c:pt>
                <c:pt idx="33">
                  <c:v>284</c:v>
                </c:pt>
                <c:pt idx="34">
                  <c:v>292.875</c:v>
                </c:pt>
                <c:pt idx="35">
                  <c:v>301.75</c:v>
                </c:pt>
                <c:pt idx="36">
                  <c:v>310.625</c:v>
                </c:pt>
                <c:pt idx="37">
                  <c:v>319.5</c:v>
                </c:pt>
                <c:pt idx="38">
                  <c:v>328.375</c:v>
                </c:pt>
                <c:pt idx="39">
                  <c:v>337.25</c:v>
                </c:pt>
                <c:pt idx="40">
                  <c:v>346.125</c:v>
                </c:pt>
                <c:pt idx="41">
                  <c:v>355</c:v>
                </c:pt>
                <c:pt idx="42">
                  <c:v>363.875</c:v>
                </c:pt>
                <c:pt idx="43">
                  <c:v>372.75</c:v>
                </c:pt>
                <c:pt idx="44">
                  <c:v>381.625</c:v>
                </c:pt>
                <c:pt idx="45">
                  <c:v>390.5</c:v>
                </c:pt>
                <c:pt idx="46">
                  <c:v>399.375</c:v>
                </c:pt>
                <c:pt idx="47">
                  <c:v>408.25</c:v>
                </c:pt>
                <c:pt idx="48">
                  <c:v>417.125</c:v>
                </c:pt>
                <c:pt idx="49">
                  <c:v>426</c:v>
                </c:pt>
                <c:pt idx="50">
                  <c:v>434.875</c:v>
                </c:pt>
                <c:pt idx="51">
                  <c:v>443.75</c:v>
                </c:pt>
                <c:pt idx="52">
                  <c:v>452.625</c:v>
                </c:pt>
                <c:pt idx="53">
                  <c:v>461.5</c:v>
                </c:pt>
                <c:pt idx="54">
                  <c:v>470.375</c:v>
                </c:pt>
                <c:pt idx="55">
                  <c:v>479.25</c:v>
                </c:pt>
                <c:pt idx="56">
                  <c:v>488.125</c:v>
                </c:pt>
                <c:pt idx="57">
                  <c:v>497</c:v>
                </c:pt>
                <c:pt idx="58">
                  <c:v>505.875</c:v>
                </c:pt>
                <c:pt idx="59">
                  <c:v>514.75</c:v>
                </c:pt>
                <c:pt idx="60">
                  <c:v>523.625</c:v>
                </c:pt>
                <c:pt idx="61">
                  <c:v>532.5</c:v>
                </c:pt>
                <c:pt idx="62">
                  <c:v>541.375</c:v>
                </c:pt>
                <c:pt idx="63">
                  <c:v>550.25</c:v>
                </c:pt>
                <c:pt idx="64">
                  <c:v>559.125</c:v>
                </c:pt>
                <c:pt idx="65">
                  <c:v>568</c:v>
                </c:pt>
                <c:pt idx="66">
                  <c:v>576.875</c:v>
                </c:pt>
                <c:pt idx="67">
                  <c:v>585.75</c:v>
                </c:pt>
                <c:pt idx="68">
                  <c:v>594.625</c:v>
                </c:pt>
                <c:pt idx="69">
                  <c:v>603.5</c:v>
                </c:pt>
                <c:pt idx="70">
                  <c:v>612.375</c:v>
                </c:pt>
                <c:pt idx="71">
                  <c:v>621.25</c:v>
                </c:pt>
                <c:pt idx="72">
                  <c:v>630.125</c:v>
                </c:pt>
                <c:pt idx="73">
                  <c:v>639</c:v>
                </c:pt>
                <c:pt idx="74">
                  <c:v>647.875</c:v>
                </c:pt>
                <c:pt idx="75">
                  <c:v>656.75</c:v>
                </c:pt>
                <c:pt idx="76">
                  <c:v>665.625</c:v>
                </c:pt>
                <c:pt idx="77">
                  <c:v>674.5</c:v>
                </c:pt>
                <c:pt idx="78">
                  <c:v>683.375</c:v>
                </c:pt>
                <c:pt idx="79">
                  <c:v>692.25</c:v>
                </c:pt>
                <c:pt idx="80">
                  <c:v>701.125</c:v>
                </c:pt>
                <c:pt idx="81">
                  <c:v>710</c:v>
                </c:pt>
                <c:pt idx="82">
                  <c:v>718.875</c:v>
                </c:pt>
                <c:pt idx="83">
                  <c:v>727.75</c:v>
                </c:pt>
                <c:pt idx="84">
                  <c:v>736.625</c:v>
                </c:pt>
                <c:pt idx="85">
                  <c:v>745.5</c:v>
                </c:pt>
                <c:pt idx="86">
                  <c:v>754.375</c:v>
                </c:pt>
                <c:pt idx="87">
                  <c:v>763.25</c:v>
                </c:pt>
                <c:pt idx="88">
                  <c:v>772.125</c:v>
                </c:pt>
                <c:pt idx="89">
                  <c:v>781</c:v>
                </c:pt>
                <c:pt idx="90">
                  <c:v>789.875</c:v>
                </c:pt>
                <c:pt idx="91">
                  <c:v>798.75</c:v>
                </c:pt>
                <c:pt idx="92">
                  <c:v>807.625</c:v>
                </c:pt>
                <c:pt idx="93">
                  <c:v>816.5</c:v>
                </c:pt>
                <c:pt idx="94">
                  <c:v>825.375</c:v>
                </c:pt>
                <c:pt idx="95">
                  <c:v>834.25</c:v>
                </c:pt>
                <c:pt idx="96">
                  <c:v>843.125</c:v>
                </c:pt>
                <c:pt idx="97">
                  <c:v>852</c:v>
                </c:pt>
                <c:pt idx="98">
                  <c:v>860.875</c:v>
                </c:pt>
                <c:pt idx="99">
                  <c:v>869.75</c:v>
                </c:pt>
                <c:pt idx="100">
                  <c:v>878.625</c:v>
                </c:pt>
                <c:pt idx="101">
                  <c:v>887.5</c:v>
                </c:pt>
                <c:pt idx="102">
                  <c:v>896.375</c:v>
                </c:pt>
                <c:pt idx="103">
                  <c:v>905.25</c:v>
                </c:pt>
                <c:pt idx="104">
                  <c:v>914.125</c:v>
                </c:pt>
                <c:pt idx="105">
                  <c:v>923</c:v>
                </c:pt>
                <c:pt idx="106">
                  <c:v>931.875</c:v>
                </c:pt>
                <c:pt idx="107">
                  <c:v>940.75</c:v>
                </c:pt>
                <c:pt idx="108">
                  <c:v>949.625</c:v>
                </c:pt>
                <c:pt idx="109">
                  <c:v>958.5</c:v>
                </c:pt>
                <c:pt idx="110">
                  <c:v>967.375</c:v>
                </c:pt>
                <c:pt idx="111">
                  <c:v>976.25</c:v>
                </c:pt>
                <c:pt idx="112">
                  <c:v>985.125</c:v>
                </c:pt>
                <c:pt idx="113">
                  <c:v>994</c:v>
                </c:pt>
                <c:pt idx="114">
                  <c:v>1002.875</c:v>
                </c:pt>
                <c:pt idx="115">
                  <c:v>1011.75</c:v>
                </c:pt>
                <c:pt idx="116">
                  <c:v>1020.625</c:v>
                </c:pt>
                <c:pt idx="117">
                  <c:v>1029.5</c:v>
                </c:pt>
                <c:pt idx="118">
                  <c:v>1038.375</c:v>
                </c:pt>
                <c:pt idx="119">
                  <c:v>1047.25</c:v>
                </c:pt>
                <c:pt idx="120">
                  <c:v>1056.125</c:v>
                </c:pt>
                <c:pt idx="121">
                  <c:v>1065</c:v>
                </c:pt>
                <c:pt idx="122">
                  <c:v>1073.875</c:v>
                </c:pt>
                <c:pt idx="123">
                  <c:v>1082.75</c:v>
                </c:pt>
                <c:pt idx="124">
                  <c:v>1091.625</c:v>
                </c:pt>
                <c:pt idx="125">
                  <c:v>1100.5</c:v>
                </c:pt>
                <c:pt idx="126">
                  <c:v>1109.375</c:v>
                </c:pt>
                <c:pt idx="127">
                  <c:v>1118.25</c:v>
                </c:pt>
                <c:pt idx="128">
                  <c:v>1127.125</c:v>
                </c:pt>
                <c:pt idx="129">
                  <c:v>1136</c:v>
                </c:pt>
                <c:pt idx="130">
                  <c:v>1144.875</c:v>
                </c:pt>
                <c:pt idx="131">
                  <c:v>1153.75</c:v>
                </c:pt>
                <c:pt idx="132">
                  <c:v>1162.625</c:v>
                </c:pt>
                <c:pt idx="133">
                  <c:v>1171.5</c:v>
                </c:pt>
                <c:pt idx="134">
                  <c:v>1180.375</c:v>
                </c:pt>
                <c:pt idx="135">
                  <c:v>1189.25</c:v>
                </c:pt>
                <c:pt idx="136">
                  <c:v>1198.125</c:v>
                </c:pt>
                <c:pt idx="137">
                  <c:v>1207</c:v>
                </c:pt>
                <c:pt idx="138">
                  <c:v>1215.875</c:v>
                </c:pt>
                <c:pt idx="139">
                  <c:v>1224.75</c:v>
                </c:pt>
                <c:pt idx="140">
                  <c:v>1233.625</c:v>
                </c:pt>
                <c:pt idx="141">
                  <c:v>1242.5</c:v>
                </c:pt>
                <c:pt idx="142">
                  <c:v>1251.375</c:v>
                </c:pt>
                <c:pt idx="143">
                  <c:v>1260.25</c:v>
                </c:pt>
                <c:pt idx="144">
                  <c:v>1269.125</c:v>
                </c:pt>
                <c:pt idx="145">
                  <c:v>1278</c:v>
                </c:pt>
                <c:pt idx="146">
                  <c:v>1286.875</c:v>
                </c:pt>
                <c:pt idx="147">
                  <c:v>1295.75</c:v>
                </c:pt>
                <c:pt idx="148">
                  <c:v>1304.625</c:v>
                </c:pt>
                <c:pt idx="149">
                  <c:v>1313.5</c:v>
                </c:pt>
                <c:pt idx="150">
                  <c:v>1322.375</c:v>
                </c:pt>
                <c:pt idx="151">
                  <c:v>1331.25</c:v>
                </c:pt>
                <c:pt idx="152">
                  <c:v>1340.125</c:v>
                </c:pt>
                <c:pt idx="153">
                  <c:v>1349</c:v>
                </c:pt>
                <c:pt idx="154">
                  <c:v>1357.875</c:v>
                </c:pt>
                <c:pt idx="1048576">
                  <c:v>Distance (m)</c:v>
                </c:pt>
              </c:strCache>
            </c:strRef>
          </c:cat>
          <c:val>
            <c:numRef>
              <c:f>'Main Data'!$N$3:$N$155</c:f>
              <c:numCache>
                <c:formatCode>General</c:formatCode>
                <c:ptCount val="153"/>
                <c:pt idx="1">
                  <c:v>24.516885782718219</c:v>
                </c:pt>
                <c:pt idx="2">
                  <c:v>126.11863881840513</c:v>
                </c:pt>
                <c:pt idx="3">
                  <c:v>117.06058976479807</c:v>
                </c:pt>
                <c:pt idx="4">
                  <c:v>115.80305575566528</c:v>
                </c:pt>
                <c:pt idx="5">
                  <c:v>106.29210029985708</c:v>
                </c:pt>
                <c:pt idx="6">
                  <c:v>99.905732709664406</c:v>
                </c:pt>
                <c:pt idx="7">
                  <c:v>92.565222235847102</c:v>
                </c:pt>
                <c:pt idx="8">
                  <c:v>84.945381039705907</c:v>
                </c:pt>
                <c:pt idx="9">
                  <c:v>77.295134519953066</c:v>
                </c:pt>
                <c:pt idx="10">
                  <c:v>69.86398922109673</c:v>
                </c:pt>
                <c:pt idx="11">
                  <c:v>62.876104701155825</c:v>
                </c:pt>
                <c:pt idx="12">
                  <c:v>-126.16449663858441</c:v>
                </c:pt>
                <c:pt idx="13">
                  <c:v>-745.86247871893931</c:v>
                </c:pt>
                <c:pt idx="14">
                  <c:v>-688.93816685788568</c:v>
                </c:pt>
                <c:pt idx="15">
                  <c:v>-631.76972328243255</c:v>
                </c:pt>
                <c:pt idx="16">
                  <c:v>-575.39030768500493</c:v>
                </c:pt>
                <c:pt idx="17">
                  <c:v>-516.20507578478453</c:v>
                </c:pt>
                <c:pt idx="18">
                  <c:v>-462.5548057116057</c:v>
                </c:pt>
                <c:pt idx="19">
                  <c:v>-409.57443675259958</c:v>
                </c:pt>
                <c:pt idx="20">
                  <c:v>-355.34150914599803</c:v>
                </c:pt>
                <c:pt idx="21">
                  <c:v>-278.16334503118969</c:v>
                </c:pt>
                <c:pt idx="22">
                  <c:v>-204.24578022146881</c:v>
                </c:pt>
                <c:pt idx="23">
                  <c:v>-143.37806032025776</c:v>
                </c:pt>
                <c:pt idx="24">
                  <c:v>-78.751766513575063</c:v>
                </c:pt>
                <c:pt idx="25">
                  <c:v>8.3636912217474908</c:v>
                </c:pt>
                <c:pt idx="26">
                  <c:v>36.681078467456146</c:v>
                </c:pt>
                <c:pt idx="27">
                  <c:v>92.806071567331458</c:v>
                </c:pt>
                <c:pt idx="28">
                  <c:v>86.847541633861269</c:v>
                </c:pt>
                <c:pt idx="29">
                  <c:v>-135.70014043617314</c:v>
                </c:pt>
                <c:pt idx="30">
                  <c:v>-84.019806695928224</c:v>
                </c:pt>
                <c:pt idx="31">
                  <c:v>-98.917792082854376</c:v>
                </c:pt>
                <c:pt idx="32">
                  <c:v>-90.189634161408662</c:v>
                </c:pt>
                <c:pt idx="33">
                  <c:v>-44.555054246935242</c:v>
                </c:pt>
                <c:pt idx="34">
                  <c:v>-30.217530875839461</c:v>
                </c:pt>
                <c:pt idx="35">
                  <c:v>0.82816423986087739</c:v>
                </c:pt>
                <c:pt idx="36">
                  <c:v>36.184961876766096</c:v>
                </c:pt>
                <c:pt idx="37">
                  <c:v>67.42061657630768</c:v>
                </c:pt>
                <c:pt idx="38">
                  <c:v>100.38783762318519</c:v>
                </c:pt>
                <c:pt idx="39">
                  <c:v>96.589963527339449</c:v>
                </c:pt>
                <c:pt idx="40">
                  <c:v>114.18955715513083</c:v>
                </c:pt>
                <c:pt idx="41">
                  <c:v>17.763865960400604</c:v>
                </c:pt>
                <c:pt idx="42">
                  <c:v>29.186282122157508</c:v>
                </c:pt>
                <c:pt idx="43">
                  <c:v>69.45428320573923</c:v>
                </c:pt>
                <c:pt idx="44">
                  <c:v>116.16389312339872</c:v>
                </c:pt>
                <c:pt idx="45">
                  <c:v>164.44866510846964</c:v>
                </c:pt>
                <c:pt idx="46">
                  <c:v>135.89864909455829</c:v>
                </c:pt>
                <c:pt idx="47">
                  <c:v>108.65861132775387</c:v>
                </c:pt>
                <c:pt idx="48">
                  <c:v>-161.13455795732816</c:v>
                </c:pt>
                <c:pt idx="49">
                  <c:v>-127.92370685879378</c:v>
                </c:pt>
                <c:pt idx="50">
                  <c:v>-55.504727562448466</c:v>
                </c:pt>
                <c:pt idx="51">
                  <c:v>-4.4784457003627391</c:v>
                </c:pt>
                <c:pt idx="52">
                  <c:v>-1.2080833859729121</c:v>
                </c:pt>
                <c:pt idx="53">
                  <c:v>3.2522191840059347</c:v>
                </c:pt>
                <c:pt idx="54">
                  <c:v>12.521672177632007</c:v>
                </c:pt>
                <c:pt idx="55">
                  <c:v>41.605952773328809</c:v>
                </c:pt>
                <c:pt idx="56">
                  <c:v>91.047719795524714</c:v>
                </c:pt>
                <c:pt idx="57">
                  <c:v>138.18025186049584</c:v>
                </c:pt>
                <c:pt idx="58">
                  <c:v>109.71747218224782</c:v>
                </c:pt>
                <c:pt idx="59">
                  <c:v>111.69189691718246</c:v>
                </c:pt>
                <c:pt idx="60">
                  <c:v>144.90532724253046</c:v>
                </c:pt>
                <c:pt idx="61">
                  <c:v>137.0276839491352</c:v>
                </c:pt>
                <c:pt idx="62">
                  <c:v>136.06505373817572</c:v>
                </c:pt>
                <c:pt idx="63">
                  <c:v>132.46410583383138</c:v>
                </c:pt>
                <c:pt idx="64">
                  <c:v>140.01743469100992</c:v>
                </c:pt>
                <c:pt idx="65">
                  <c:v>141.03711284737798</c:v>
                </c:pt>
                <c:pt idx="66">
                  <c:v>142.38576092221362</c:v>
                </c:pt>
                <c:pt idx="67">
                  <c:v>-124.83855812514139</c:v>
                </c:pt>
                <c:pt idx="68">
                  <c:v>-263.66456874874166</c:v>
                </c:pt>
                <c:pt idx="69">
                  <c:v>-52.043125574645359</c:v>
                </c:pt>
                <c:pt idx="70">
                  <c:v>48.682404166937147</c:v>
                </c:pt>
                <c:pt idx="71">
                  <c:v>10.090149283219164</c:v>
                </c:pt>
                <c:pt idx="72">
                  <c:v>14.581052758893422</c:v>
                </c:pt>
                <c:pt idx="73">
                  <c:v>43.949757728334681</c:v>
                </c:pt>
                <c:pt idx="74">
                  <c:v>98.053614578750341</c:v>
                </c:pt>
                <c:pt idx="75">
                  <c:v>132.18918849905054</c:v>
                </c:pt>
                <c:pt idx="76">
                  <c:v>151.69589109277817</c:v>
                </c:pt>
                <c:pt idx="77">
                  <c:v>135.69907982817526</c:v>
                </c:pt>
                <c:pt idx="78">
                  <c:v>132.58973653587782</c:v>
                </c:pt>
                <c:pt idx="79">
                  <c:v>130.37089360541796</c:v>
                </c:pt>
                <c:pt idx="80">
                  <c:v>128.30165172766414</c:v>
                </c:pt>
                <c:pt idx="81">
                  <c:v>124.45104419503805</c:v>
                </c:pt>
                <c:pt idx="82">
                  <c:v>107.80649778629274</c:v>
                </c:pt>
                <c:pt idx="83">
                  <c:v>139.89050097944053</c:v>
                </c:pt>
                <c:pt idx="84">
                  <c:v>136.09861609656514</c:v>
                </c:pt>
                <c:pt idx="85">
                  <c:v>129.83106325378435</c:v>
                </c:pt>
                <c:pt idx="86">
                  <c:v>133.32121008150816</c:v>
                </c:pt>
                <c:pt idx="87">
                  <c:v>135.77074345761247</c:v>
                </c:pt>
                <c:pt idx="88">
                  <c:v>126.73196058697586</c:v>
                </c:pt>
                <c:pt idx="89">
                  <c:v>120.99305588258525</c:v>
                </c:pt>
                <c:pt idx="90">
                  <c:v>89.611322516994548</c:v>
                </c:pt>
                <c:pt idx="91">
                  <c:v>135.6531756219581</c:v>
                </c:pt>
                <c:pt idx="92">
                  <c:v>126.39150414848172</c:v>
                </c:pt>
                <c:pt idx="93">
                  <c:v>125.18103085306657</c:v>
                </c:pt>
                <c:pt idx="94">
                  <c:v>122.7544720363813</c:v>
                </c:pt>
                <c:pt idx="95">
                  <c:v>120.16313927261152</c:v>
                </c:pt>
                <c:pt idx="96">
                  <c:v>116.84563909639031</c:v>
                </c:pt>
                <c:pt idx="97">
                  <c:v>112.19759600670587</c:v>
                </c:pt>
                <c:pt idx="98">
                  <c:v>106.70073395200372</c:v>
                </c:pt>
                <c:pt idx="99">
                  <c:v>100.1443715825479</c:v>
                </c:pt>
                <c:pt idx="100">
                  <c:v>92.426115586544341</c:v>
                </c:pt>
                <c:pt idx="101">
                  <c:v>86.428954506508973</c:v>
                </c:pt>
                <c:pt idx="102">
                  <c:v>-238.26129618964308</c:v>
                </c:pt>
                <c:pt idx="103">
                  <c:v>-656.08138277351713</c:v>
                </c:pt>
                <c:pt idx="104">
                  <c:v>-581.4725577589378</c:v>
                </c:pt>
                <c:pt idx="105">
                  <c:v>-523.20371272344801</c:v>
                </c:pt>
                <c:pt idx="106">
                  <c:v>-477.80161191036012</c:v>
                </c:pt>
                <c:pt idx="107">
                  <c:v>-467.1269672934186</c:v>
                </c:pt>
                <c:pt idx="108">
                  <c:v>-308.09538169076927</c:v>
                </c:pt>
                <c:pt idx="109">
                  <c:v>1.1297435916853398</c:v>
                </c:pt>
                <c:pt idx="110">
                  <c:v>-406.38093650488895</c:v>
                </c:pt>
                <c:pt idx="111">
                  <c:v>-251.87657410823695</c:v>
                </c:pt>
                <c:pt idx="112">
                  <c:v>57.888161988473129</c:v>
                </c:pt>
                <c:pt idx="113">
                  <c:v>68.913090432628039</c:v>
                </c:pt>
                <c:pt idx="114">
                  <c:v>47.772094387024232</c:v>
                </c:pt>
                <c:pt idx="115">
                  <c:v>26.646695165768929</c:v>
                </c:pt>
                <c:pt idx="116">
                  <c:v>37.311782897308994</c:v>
                </c:pt>
                <c:pt idx="117">
                  <c:v>72.416748367674487</c:v>
                </c:pt>
                <c:pt idx="118">
                  <c:v>115.07351142412112</c:v>
                </c:pt>
                <c:pt idx="119">
                  <c:v>151.18510516294427</c:v>
                </c:pt>
                <c:pt idx="120">
                  <c:v>147.48025954833662</c:v>
                </c:pt>
                <c:pt idx="121">
                  <c:v>133.25501352997583</c:v>
                </c:pt>
                <c:pt idx="122">
                  <c:v>139.07109582735643</c:v>
                </c:pt>
                <c:pt idx="123">
                  <c:v>143.67433452768012</c:v>
                </c:pt>
                <c:pt idx="124">
                  <c:v>135.27269242079939</c:v>
                </c:pt>
                <c:pt idx="125">
                  <c:v>128.34062748815811</c:v>
                </c:pt>
                <c:pt idx="126">
                  <c:v>116.15635663761364</c:v>
                </c:pt>
                <c:pt idx="127">
                  <c:v>84.836260413262892</c:v>
                </c:pt>
                <c:pt idx="128">
                  <c:v>-143.14890359083819</c:v>
                </c:pt>
                <c:pt idx="129">
                  <c:v>-316.45273498949103</c:v>
                </c:pt>
                <c:pt idx="130">
                  <c:v>-255.74770524195617</c:v>
                </c:pt>
                <c:pt idx="131">
                  <c:v>-174.3015821583524</c:v>
                </c:pt>
                <c:pt idx="132">
                  <c:v>-136.09956565930727</c:v>
                </c:pt>
                <c:pt idx="133">
                  <c:v>-88.314495938627488</c:v>
                </c:pt>
                <c:pt idx="134">
                  <c:v>-35.435183705140993</c:v>
                </c:pt>
                <c:pt idx="135">
                  <c:v>2.7685108179045552</c:v>
                </c:pt>
                <c:pt idx="136">
                  <c:v>5.2886494896833769</c:v>
                </c:pt>
                <c:pt idx="137">
                  <c:v>29.561735040421464</c:v>
                </c:pt>
                <c:pt idx="138">
                  <c:v>54.932441931595143</c:v>
                </c:pt>
                <c:pt idx="139">
                  <c:v>83.896850386380379</c:v>
                </c:pt>
                <c:pt idx="140">
                  <c:v>118.53322641054007</c:v>
                </c:pt>
                <c:pt idx="141">
                  <c:v>139.71647572870839</c:v>
                </c:pt>
                <c:pt idx="142">
                  <c:v>133.97894218387418</c:v>
                </c:pt>
                <c:pt idx="143">
                  <c:v>125.2476301263514</c:v>
                </c:pt>
                <c:pt idx="144">
                  <c:v>126.61070246053339</c:v>
                </c:pt>
                <c:pt idx="145">
                  <c:v>123.95337830082723</c:v>
                </c:pt>
                <c:pt idx="146">
                  <c:v>136.33172376146251</c:v>
                </c:pt>
                <c:pt idx="147">
                  <c:v>133.65133583489003</c:v>
                </c:pt>
                <c:pt idx="148">
                  <c:v>134.69106175099543</c:v>
                </c:pt>
                <c:pt idx="149">
                  <c:v>134.7790348859902</c:v>
                </c:pt>
                <c:pt idx="150">
                  <c:v>134.1502179836364</c:v>
                </c:pt>
                <c:pt idx="151">
                  <c:v>132.87229322466814</c:v>
                </c:pt>
                <c:pt idx="152">
                  <c:v>121.42806227218087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7D-4CE8-A58D-2B26F57A4551}"/>
            </c:ext>
          </c:extLst>
        </c:ser>
        <c:ser>
          <c:idx val="3"/>
          <c:order val="3"/>
          <c:tx>
            <c:strRef>
              <c:f>'Main Data'!$W$1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('Main Data'!$A:$A,'Main Data'!$A$1)</c:f>
              <c:strCache>
                <c:ptCount val="1048577"/>
                <c:pt idx="0">
                  <c:v>Distance (m)</c:v>
                </c:pt>
                <c:pt idx="1">
                  <c:v>0</c:v>
                </c:pt>
                <c:pt idx="2">
                  <c:v>8.875</c:v>
                </c:pt>
                <c:pt idx="3">
                  <c:v>17.75</c:v>
                </c:pt>
                <c:pt idx="4">
                  <c:v>26.625</c:v>
                </c:pt>
                <c:pt idx="5">
                  <c:v>35.5</c:v>
                </c:pt>
                <c:pt idx="6">
                  <c:v>44.375</c:v>
                </c:pt>
                <c:pt idx="7">
                  <c:v>53.25</c:v>
                </c:pt>
                <c:pt idx="8">
                  <c:v>62.125</c:v>
                </c:pt>
                <c:pt idx="9">
                  <c:v>71</c:v>
                </c:pt>
                <c:pt idx="10">
                  <c:v>79.875</c:v>
                </c:pt>
                <c:pt idx="11">
                  <c:v>88.75</c:v>
                </c:pt>
                <c:pt idx="12">
                  <c:v>97.625</c:v>
                </c:pt>
                <c:pt idx="13">
                  <c:v>106.5</c:v>
                </c:pt>
                <c:pt idx="14">
                  <c:v>115.375</c:v>
                </c:pt>
                <c:pt idx="15">
                  <c:v>124.25</c:v>
                </c:pt>
                <c:pt idx="16">
                  <c:v>133.125</c:v>
                </c:pt>
                <c:pt idx="17">
                  <c:v>142</c:v>
                </c:pt>
                <c:pt idx="18">
                  <c:v>150.875</c:v>
                </c:pt>
                <c:pt idx="19">
                  <c:v>159.75</c:v>
                </c:pt>
                <c:pt idx="20">
                  <c:v>168.625</c:v>
                </c:pt>
                <c:pt idx="21">
                  <c:v>177.5</c:v>
                </c:pt>
                <c:pt idx="22">
                  <c:v>186.375</c:v>
                </c:pt>
                <c:pt idx="23">
                  <c:v>195.25</c:v>
                </c:pt>
                <c:pt idx="24">
                  <c:v>204.125</c:v>
                </c:pt>
                <c:pt idx="25">
                  <c:v>213</c:v>
                </c:pt>
                <c:pt idx="26">
                  <c:v>221.875</c:v>
                </c:pt>
                <c:pt idx="27">
                  <c:v>230.75</c:v>
                </c:pt>
                <c:pt idx="28">
                  <c:v>239.625</c:v>
                </c:pt>
                <c:pt idx="29">
                  <c:v>248.5</c:v>
                </c:pt>
                <c:pt idx="30">
                  <c:v>257.375</c:v>
                </c:pt>
                <c:pt idx="31">
                  <c:v>266.25</c:v>
                </c:pt>
                <c:pt idx="32">
                  <c:v>275.125</c:v>
                </c:pt>
                <c:pt idx="33">
                  <c:v>284</c:v>
                </c:pt>
                <c:pt idx="34">
                  <c:v>292.875</c:v>
                </c:pt>
                <c:pt idx="35">
                  <c:v>301.75</c:v>
                </c:pt>
                <c:pt idx="36">
                  <c:v>310.625</c:v>
                </c:pt>
                <c:pt idx="37">
                  <c:v>319.5</c:v>
                </c:pt>
                <c:pt idx="38">
                  <c:v>328.375</c:v>
                </c:pt>
                <c:pt idx="39">
                  <c:v>337.25</c:v>
                </c:pt>
                <c:pt idx="40">
                  <c:v>346.125</c:v>
                </c:pt>
                <c:pt idx="41">
                  <c:v>355</c:v>
                </c:pt>
                <c:pt idx="42">
                  <c:v>363.875</c:v>
                </c:pt>
                <c:pt idx="43">
                  <c:v>372.75</c:v>
                </c:pt>
                <c:pt idx="44">
                  <c:v>381.625</c:v>
                </c:pt>
                <c:pt idx="45">
                  <c:v>390.5</c:v>
                </c:pt>
                <c:pt idx="46">
                  <c:v>399.375</c:v>
                </c:pt>
                <c:pt idx="47">
                  <c:v>408.25</c:v>
                </c:pt>
                <c:pt idx="48">
                  <c:v>417.125</c:v>
                </c:pt>
                <c:pt idx="49">
                  <c:v>426</c:v>
                </c:pt>
                <c:pt idx="50">
                  <c:v>434.875</c:v>
                </c:pt>
                <c:pt idx="51">
                  <c:v>443.75</c:v>
                </c:pt>
                <c:pt idx="52">
                  <c:v>452.625</c:v>
                </c:pt>
                <c:pt idx="53">
                  <c:v>461.5</c:v>
                </c:pt>
                <c:pt idx="54">
                  <c:v>470.375</c:v>
                </c:pt>
                <c:pt idx="55">
                  <c:v>479.25</c:v>
                </c:pt>
                <c:pt idx="56">
                  <c:v>488.125</c:v>
                </c:pt>
                <c:pt idx="57">
                  <c:v>497</c:v>
                </c:pt>
                <c:pt idx="58">
                  <c:v>505.875</c:v>
                </c:pt>
                <c:pt idx="59">
                  <c:v>514.75</c:v>
                </c:pt>
                <c:pt idx="60">
                  <c:v>523.625</c:v>
                </c:pt>
                <c:pt idx="61">
                  <c:v>532.5</c:v>
                </c:pt>
                <c:pt idx="62">
                  <c:v>541.375</c:v>
                </c:pt>
                <c:pt idx="63">
                  <c:v>550.25</c:v>
                </c:pt>
                <c:pt idx="64">
                  <c:v>559.125</c:v>
                </c:pt>
                <c:pt idx="65">
                  <c:v>568</c:v>
                </c:pt>
                <c:pt idx="66">
                  <c:v>576.875</c:v>
                </c:pt>
                <c:pt idx="67">
                  <c:v>585.75</c:v>
                </c:pt>
                <c:pt idx="68">
                  <c:v>594.625</c:v>
                </c:pt>
                <c:pt idx="69">
                  <c:v>603.5</c:v>
                </c:pt>
                <c:pt idx="70">
                  <c:v>612.375</c:v>
                </c:pt>
                <c:pt idx="71">
                  <c:v>621.25</c:v>
                </c:pt>
                <c:pt idx="72">
                  <c:v>630.125</c:v>
                </c:pt>
                <c:pt idx="73">
                  <c:v>639</c:v>
                </c:pt>
                <c:pt idx="74">
                  <c:v>647.875</c:v>
                </c:pt>
                <c:pt idx="75">
                  <c:v>656.75</c:v>
                </c:pt>
                <c:pt idx="76">
                  <c:v>665.625</c:v>
                </c:pt>
                <c:pt idx="77">
                  <c:v>674.5</c:v>
                </c:pt>
                <c:pt idx="78">
                  <c:v>683.375</c:v>
                </c:pt>
                <c:pt idx="79">
                  <c:v>692.25</c:v>
                </c:pt>
                <c:pt idx="80">
                  <c:v>701.125</c:v>
                </c:pt>
                <c:pt idx="81">
                  <c:v>710</c:v>
                </c:pt>
                <c:pt idx="82">
                  <c:v>718.875</c:v>
                </c:pt>
                <c:pt idx="83">
                  <c:v>727.75</c:v>
                </c:pt>
                <c:pt idx="84">
                  <c:v>736.625</c:v>
                </c:pt>
                <c:pt idx="85">
                  <c:v>745.5</c:v>
                </c:pt>
                <c:pt idx="86">
                  <c:v>754.375</c:v>
                </c:pt>
                <c:pt idx="87">
                  <c:v>763.25</c:v>
                </c:pt>
                <c:pt idx="88">
                  <c:v>772.125</c:v>
                </c:pt>
                <c:pt idx="89">
                  <c:v>781</c:v>
                </c:pt>
                <c:pt idx="90">
                  <c:v>789.875</c:v>
                </c:pt>
                <c:pt idx="91">
                  <c:v>798.75</c:v>
                </c:pt>
                <c:pt idx="92">
                  <c:v>807.625</c:v>
                </c:pt>
                <c:pt idx="93">
                  <c:v>816.5</c:v>
                </c:pt>
                <c:pt idx="94">
                  <c:v>825.375</c:v>
                </c:pt>
                <c:pt idx="95">
                  <c:v>834.25</c:v>
                </c:pt>
                <c:pt idx="96">
                  <c:v>843.125</c:v>
                </c:pt>
                <c:pt idx="97">
                  <c:v>852</c:v>
                </c:pt>
                <c:pt idx="98">
                  <c:v>860.875</c:v>
                </c:pt>
                <c:pt idx="99">
                  <c:v>869.75</c:v>
                </c:pt>
                <c:pt idx="100">
                  <c:v>878.625</c:v>
                </c:pt>
                <c:pt idx="101">
                  <c:v>887.5</c:v>
                </c:pt>
                <c:pt idx="102">
                  <c:v>896.375</c:v>
                </c:pt>
                <c:pt idx="103">
                  <c:v>905.25</c:v>
                </c:pt>
                <c:pt idx="104">
                  <c:v>914.125</c:v>
                </c:pt>
                <c:pt idx="105">
                  <c:v>923</c:v>
                </c:pt>
                <c:pt idx="106">
                  <c:v>931.875</c:v>
                </c:pt>
                <c:pt idx="107">
                  <c:v>940.75</c:v>
                </c:pt>
                <c:pt idx="108">
                  <c:v>949.625</c:v>
                </c:pt>
                <c:pt idx="109">
                  <c:v>958.5</c:v>
                </c:pt>
                <c:pt idx="110">
                  <c:v>967.375</c:v>
                </c:pt>
                <c:pt idx="111">
                  <c:v>976.25</c:v>
                </c:pt>
                <c:pt idx="112">
                  <c:v>985.125</c:v>
                </c:pt>
                <c:pt idx="113">
                  <c:v>994</c:v>
                </c:pt>
                <c:pt idx="114">
                  <c:v>1002.875</c:v>
                </c:pt>
                <c:pt idx="115">
                  <c:v>1011.75</c:v>
                </c:pt>
                <c:pt idx="116">
                  <c:v>1020.625</c:v>
                </c:pt>
                <c:pt idx="117">
                  <c:v>1029.5</c:v>
                </c:pt>
                <c:pt idx="118">
                  <c:v>1038.375</c:v>
                </c:pt>
                <c:pt idx="119">
                  <c:v>1047.25</c:v>
                </c:pt>
                <c:pt idx="120">
                  <c:v>1056.125</c:v>
                </c:pt>
                <c:pt idx="121">
                  <c:v>1065</c:v>
                </c:pt>
                <c:pt idx="122">
                  <c:v>1073.875</c:v>
                </c:pt>
                <c:pt idx="123">
                  <c:v>1082.75</c:v>
                </c:pt>
                <c:pt idx="124">
                  <c:v>1091.625</c:v>
                </c:pt>
                <c:pt idx="125">
                  <c:v>1100.5</c:v>
                </c:pt>
                <c:pt idx="126">
                  <c:v>1109.375</c:v>
                </c:pt>
                <c:pt idx="127">
                  <c:v>1118.25</c:v>
                </c:pt>
                <c:pt idx="128">
                  <c:v>1127.125</c:v>
                </c:pt>
                <c:pt idx="129">
                  <c:v>1136</c:v>
                </c:pt>
                <c:pt idx="130">
                  <c:v>1144.875</c:v>
                </c:pt>
                <c:pt idx="131">
                  <c:v>1153.75</c:v>
                </c:pt>
                <c:pt idx="132">
                  <c:v>1162.625</c:v>
                </c:pt>
                <c:pt idx="133">
                  <c:v>1171.5</c:v>
                </c:pt>
                <c:pt idx="134">
                  <c:v>1180.375</c:v>
                </c:pt>
                <c:pt idx="135">
                  <c:v>1189.25</c:v>
                </c:pt>
                <c:pt idx="136">
                  <c:v>1198.125</c:v>
                </c:pt>
                <c:pt idx="137">
                  <c:v>1207</c:v>
                </c:pt>
                <c:pt idx="138">
                  <c:v>1215.875</c:v>
                </c:pt>
                <c:pt idx="139">
                  <c:v>1224.75</c:v>
                </c:pt>
                <c:pt idx="140">
                  <c:v>1233.625</c:v>
                </c:pt>
                <c:pt idx="141">
                  <c:v>1242.5</c:v>
                </c:pt>
                <c:pt idx="142">
                  <c:v>1251.375</c:v>
                </c:pt>
                <c:pt idx="143">
                  <c:v>1260.25</c:v>
                </c:pt>
                <c:pt idx="144">
                  <c:v>1269.125</c:v>
                </c:pt>
                <c:pt idx="145">
                  <c:v>1278</c:v>
                </c:pt>
                <c:pt idx="146">
                  <c:v>1286.875</c:v>
                </c:pt>
                <c:pt idx="147">
                  <c:v>1295.75</c:v>
                </c:pt>
                <c:pt idx="148">
                  <c:v>1304.625</c:v>
                </c:pt>
                <c:pt idx="149">
                  <c:v>1313.5</c:v>
                </c:pt>
                <c:pt idx="150">
                  <c:v>1322.375</c:v>
                </c:pt>
                <c:pt idx="151">
                  <c:v>1331.25</c:v>
                </c:pt>
                <c:pt idx="152">
                  <c:v>1340.125</c:v>
                </c:pt>
                <c:pt idx="153">
                  <c:v>1349</c:v>
                </c:pt>
                <c:pt idx="154">
                  <c:v>1357.875</c:v>
                </c:pt>
                <c:pt idx="1048576">
                  <c:v>Distance (m)</c:v>
                </c:pt>
              </c:strCache>
            </c:strRef>
          </c:cat>
          <c:val>
            <c:numRef>
              <c:f>'Main Data'!$W$3:$W$155</c:f>
              <c:numCache>
                <c:formatCode>General</c:formatCode>
                <c:ptCount val="153"/>
                <c:pt idx="0">
                  <c:v>623.91600000000005</c:v>
                </c:pt>
                <c:pt idx="1">
                  <c:v>623.91600000000005</c:v>
                </c:pt>
                <c:pt idx="2">
                  <c:v>623.91600000000005</c:v>
                </c:pt>
                <c:pt idx="3">
                  <c:v>623.91600000000005</c:v>
                </c:pt>
                <c:pt idx="4">
                  <c:v>623.91600000000005</c:v>
                </c:pt>
                <c:pt idx="5">
                  <c:v>623.91600000000005</c:v>
                </c:pt>
                <c:pt idx="6">
                  <c:v>623.91600000000005</c:v>
                </c:pt>
                <c:pt idx="7">
                  <c:v>623.91600000000005</c:v>
                </c:pt>
                <c:pt idx="8">
                  <c:v>623.91600000000005</c:v>
                </c:pt>
                <c:pt idx="9">
                  <c:v>623.91600000000005</c:v>
                </c:pt>
                <c:pt idx="10">
                  <c:v>623.91600000000005</c:v>
                </c:pt>
                <c:pt idx="11">
                  <c:v>623.91600000000005</c:v>
                </c:pt>
                <c:pt idx="12">
                  <c:v>623.91600000000005</c:v>
                </c:pt>
                <c:pt idx="13">
                  <c:v>623.91600000000005</c:v>
                </c:pt>
                <c:pt idx="14">
                  <c:v>623.91600000000005</c:v>
                </c:pt>
                <c:pt idx="15">
                  <c:v>623.91600000000005</c:v>
                </c:pt>
                <c:pt idx="16">
                  <c:v>623.91600000000005</c:v>
                </c:pt>
                <c:pt idx="17">
                  <c:v>623.91600000000005</c:v>
                </c:pt>
                <c:pt idx="18">
                  <c:v>623.91600000000005</c:v>
                </c:pt>
                <c:pt idx="19">
                  <c:v>623.91600000000005</c:v>
                </c:pt>
                <c:pt idx="20">
                  <c:v>623.91600000000005</c:v>
                </c:pt>
                <c:pt idx="21">
                  <c:v>623.91600000000005</c:v>
                </c:pt>
                <c:pt idx="22">
                  <c:v>623.91600000000005</c:v>
                </c:pt>
                <c:pt idx="23">
                  <c:v>623.91600000000005</c:v>
                </c:pt>
                <c:pt idx="24">
                  <c:v>623.91600000000005</c:v>
                </c:pt>
                <c:pt idx="25">
                  <c:v>623.91600000000005</c:v>
                </c:pt>
                <c:pt idx="26">
                  <c:v>623.91600000000005</c:v>
                </c:pt>
                <c:pt idx="27">
                  <c:v>623.91600000000005</c:v>
                </c:pt>
                <c:pt idx="28">
                  <c:v>623.91600000000005</c:v>
                </c:pt>
                <c:pt idx="29">
                  <c:v>623.91600000000005</c:v>
                </c:pt>
                <c:pt idx="30">
                  <c:v>623.91600000000005</c:v>
                </c:pt>
                <c:pt idx="31">
                  <c:v>623.91600000000005</c:v>
                </c:pt>
                <c:pt idx="32">
                  <c:v>623.91600000000005</c:v>
                </c:pt>
                <c:pt idx="33">
                  <c:v>623.91600000000005</c:v>
                </c:pt>
                <c:pt idx="34">
                  <c:v>623.91600000000005</c:v>
                </c:pt>
                <c:pt idx="35">
                  <c:v>623.91600000000005</c:v>
                </c:pt>
                <c:pt idx="36">
                  <c:v>623.91600000000005</c:v>
                </c:pt>
                <c:pt idx="37">
                  <c:v>623.91600000000005</c:v>
                </c:pt>
                <c:pt idx="38">
                  <c:v>623.91600000000005</c:v>
                </c:pt>
                <c:pt idx="39">
                  <c:v>623.91600000000005</c:v>
                </c:pt>
                <c:pt idx="40">
                  <c:v>623.91600000000005</c:v>
                </c:pt>
                <c:pt idx="41">
                  <c:v>623.91600000000005</c:v>
                </c:pt>
                <c:pt idx="42">
                  <c:v>623.91600000000005</c:v>
                </c:pt>
                <c:pt idx="43">
                  <c:v>623.91600000000005</c:v>
                </c:pt>
                <c:pt idx="44">
                  <c:v>623.91600000000005</c:v>
                </c:pt>
                <c:pt idx="45">
                  <c:v>623.91600000000005</c:v>
                </c:pt>
                <c:pt idx="46">
                  <c:v>623.91600000000005</c:v>
                </c:pt>
                <c:pt idx="47">
                  <c:v>311.95800000000003</c:v>
                </c:pt>
                <c:pt idx="48">
                  <c:v>311.95800000000003</c:v>
                </c:pt>
                <c:pt idx="49">
                  <c:v>311.95800000000003</c:v>
                </c:pt>
                <c:pt idx="50">
                  <c:v>311.95800000000003</c:v>
                </c:pt>
                <c:pt idx="51">
                  <c:v>311.95800000000003</c:v>
                </c:pt>
                <c:pt idx="52">
                  <c:v>311.95800000000003</c:v>
                </c:pt>
                <c:pt idx="53">
                  <c:v>311.95800000000003</c:v>
                </c:pt>
                <c:pt idx="54">
                  <c:v>311.95800000000003</c:v>
                </c:pt>
                <c:pt idx="55">
                  <c:v>311.95800000000003</c:v>
                </c:pt>
                <c:pt idx="56">
                  <c:v>311.95800000000003</c:v>
                </c:pt>
                <c:pt idx="57">
                  <c:v>311.95800000000003</c:v>
                </c:pt>
                <c:pt idx="58">
                  <c:v>311.95800000000003</c:v>
                </c:pt>
                <c:pt idx="59">
                  <c:v>311.95800000000003</c:v>
                </c:pt>
                <c:pt idx="60">
                  <c:v>311.95800000000003</c:v>
                </c:pt>
                <c:pt idx="61">
                  <c:v>311.95800000000003</c:v>
                </c:pt>
                <c:pt idx="62">
                  <c:v>311.95800000000003</c:v>
                </c:pt>
                <c:pt idx="63">
                  <c:v>311.95800000000003</c:v>
                </c:pt>
                <c:pt idx="64">
                  <c:v>311.95800000000003</c:v>
                </c:pt>
                <c:pt idx="65">
                  <c:v>311.95800000000003</c:v>
                </c:pt>
                <c:pt idx="66">
                  <c:v>311.95800000000003</c:v>
                </c:pt>
                <c:pt idx="67">
                  <c:v>311.95800000000003</c:v>
                </c:pt>
                <c:pt idx="68">
                  <c:v>311.95800000000003</c:v>
                </c:pt>
                <c:pt idx="69">
                  <c:v>311.95800000000003</c:v>
                </c:pt>
                <c:pt idx="70">
                  <c:v>311.95800000000003</c:v>
                </c:pt>
                <c:pt idx="71">
                  <c:v>311.95800000000003</c:v>
                </c:pt>
                <c:pt idx="72">
                  <c:v>311.95800000000003</c:v>
                </c:pt>
                <c:pt idx="73">
                  <c:v>311.95800000000003</c:v>
                </c:pt>
                <c:pt idx="74">
                  <c:v>311.95800000000003</c:v>
                </c:pt>
                <c:pt idx="75">
                  <c:v>311.95800000000003</c:v>
                </c:pt>
                <c:pt idx="76">
                  <c:v>311.95800000000003</c:v>
                </c:pt>
                <c:pt idx="77">
                  <c:v>311.95800000000003</c:v>
                </c:pt>
                <c:pt idx="78">
                  <c:v>311.95800000000003</c:v>
                </c:pt>
                <c:pt idx="79">
                  <c:v>311.95800000000003</c:v>
                </c:pt>
                <c:pt idx="80">
                  <c:v>311.95800000000003</c:v>
                </c:pt>
                <c:pt idx="81">
                  <c:v>311.95800000000003</c:v>
                </c:pt>
                <c:pt idx="82">
                  <c:v>311.95800000000003</c:v>
                </c:pt>
                <c:pt idx="83">
                  <c:v>311.95800000000003</c:v>
                </c:pt>
                <c:pt idx="84">
                  <c:v>311.95800000000003</c:v>
                </c:pt>
                <c:pt idx="85">
                  <c:v>311.95800000000003</c:v>
                </c:pt>
                <c:pt idx="86">
                  <c:v>311.95800000000003</c:v>
                </c:pt>
                <c:pt idx="87">
                  <c:v>311.95800000000003</c:v>
                </c:pt>
                <c:pt idx="88">
                  <c:v>311.95800000000003</c:v>
                </c:pt>
                <c:pt idx="89">
                  <c:v>311.95800000000003</c:v>
                </c:pt>
                <c:pt idx="90">
                  <c:v>311.95800000000003</c:v>
                </c:pt>
                <c:pt idx="91">
                  <c:v>311.95800000000003</c:v>
                </c:pt>
                <c:pt idx="92">
                  <c:v>311.95800000000003</c:v>
                </c:pt>
                <c:pt idx="93">
                  <c:v>311.95800000000003</c:v>
                </c:pt>
                <c:pt idx="94">
                  <c:v>311.95800000000003</c:v>
                </c:pt>
                <c:pt idx="95">
                  <c:v>311.95800000000003</c:v>
                </c:pt>
                <c:pt idx="96">
                  <c:v>311.95800000000003</c:v>
                </c:pt>
                <c:pt idx="97">
                  <c:v>415.94400000000002</c:v>
                </c:pt>
                <c:pt idx="98">
                  <c:v>415.94400000000002</c:v>
                </c:pt>
                <c:pt idx="99">
                  <c:v>415.94400000000002</c:v>
                </c:pt>
                <c:pt idx="100">
                  <c:v>415.94400000000002</c:v>
                </c:pt>
                <c:pt idx="101">
                  <c:v>415.94400000000002</c:v>
                </c:pt>
                <c:pt idx="102">
                  <c:v>415.94400000000002</c:v>
                </c:pt>
                <c:pt idx="103">
                  <c:v>415.94400000000002</c:v>
                </c:pt>
                <c:pt idx="104">
                  <c:v>415.94400000000002</c:v>
                </c:pt>
                <c:pt idx="105">
                  <c:v>415.94400000000002</c:v>
                </c:pt>
                <c:pt idx="106">
                  <c:v>415.94400000000002</c:v>
                </c:pt>
                <c:pt idx="107">
                  <c:v>415.94400000000002</c:v>
                </c:pt>
                <c:pt idx="108">
                  <c:v>415.94400000000002</c:v>
                </c:pt>
                <c:pt idx="109">
                  <c:v>415.94400000000002</c:v>
                </c:pt>
                <c:pt idx="110">
                  <c:v>415.94400000000002</c:v>
                </c:pt>
                <c:pt idx="111">
                  <c:v>415.94400000000002</c:v>
                </c:pt>
                <c:pt idx="112">
                  <c:v>415.94400000000002</c:v>
                </c:pt>
                <c:pt idx="113">
                  <c:v>415.94400000000002</c:v>
                </c:pt>
                <c:pt idx="114">
                  <c:v>415.94400000000002</c:v>
                </c:pt>
                <c:pt idx="115">
                  <c:v>415.94400000000002</c:v>
                </c:pt>
                <c:pt idx="116">
                  <c:v>415.94400000000002</c:v>
                </c:pt>
                <c:pt idx="117">
                  <c:v>415.94400000000002</c:v>
                </c:pt>
                <c:pt idx="118">
                  <c:v>415.94400000000002</c:v>
                </c:pt>
                <c:pt idx="119">
                  <c:v>415.94400000000002</c:v>
                </c:pt>
                <c:pt idx="120">
                  <c:v>415.94400000000002</c:v>
                </c:pt>
                <c:pt idx="121">
                  <c:v>415.94400000000002</c:v>
                </c:pt>
                <c:pt idx="122">
                  <c:v>415.94400000000002</c:v>
                </c:pt>
                <c:pt idx="123">
                  <c:v>415.94400000000002</c:v>
                </c:pt>
                <c:pt idx="124">
                  <c:v>415.94400000000002</c:v>
                </c:pt>
                <c:pt idx="125">
                  <c:v>415.94400000000002</c:v>
                </c:pt>
                <c:pt idx="126">
                  <c:v>415.94400000000002</c:v>
                </c:pt>
                <c:pt idx="127">
                  <c:v>415.94400000000002</c:v>
                </c:pt>
                <c:pt idx="128">
                  <c:v>415.94400000000002</c:v>
                </c:pt>
                <c:pt idx="129">
                  <c:v>415.94400000000002</c:v>
                </c:pt>
                <c:pt idx="130">
                  <c:v>415.94400000000002</c:v>
                </c:pt>
                <c:pt idx="131">
                  <c:v>415.94400000000002</c:v>
                </c:pt>
                <c:pt idx="132">
                  <c:v>415.94400000000002</c:v>
                </c:pt>
                <c:pt idx="133">
                  <c:v>415.94400000000002</c:v>
                </c:pt>
                <c:pt idx="134">
                  <c:v>415.94400000000002</c:v>
                </c:pt>
                <c:pt idx="135">
                  <c:v>415.94400000000002</c:v>
                </c:pt>
                <c:pt idx="136">
                  <c:v>415.94400000000002</c:v>
                </c:pt>
                <c:pt idx="137">
                  <c:v>415.94400000000002</c:v>
                </c:pt>
                <c:pt idx="138">
                  <c:v>415.94400000000002</c:v>
                </c:pt>
                <c:pt idx="139">
                  <c:v>415.94400000000002</c:v>
                </c:pt>
                <c:pt idx="140">
                  <c:v>415.94400000000002</c:v>
                </c:pt>
                <c:pt idx="141">
                  <c:v>415.94400000000002</c:v>
                </c:pt>
                <c:pt idx="142">
                  <c:v>415.94400000000002</c:v>
                </c:pt>
                <c:pt idx="143">
                  <c:v>415.94400000000002</c:v>
                </c:pt>
                <c:pt idx="144">
                  <c:v>415.94400000000002</c:v>
                </c:pt>
                <c:pt idx="145">
                  <c:v>415.94400000000002</c:v>
                </c:pt>
                <c:pt idx="146">
                  <c:v>415.94400000000002</c:v>
                </c:pt>
                <c:pt idx="147">
                  <c:v>415.94400000000002</c:v>
                </c:pt>
                <c:pt idx="148">
                  <c:v>415.94400000000002</c:v>
                </c:pt>
                <c:pt idx="149">
                  <c:v>415.94400000000002</c:v>
                </c:pt>
                <c:pt idx="150">
                  <c:v>415.94400000000002</c:v>
                </c:pt>
                <c:pt idx="151">
                  <c:v>415.94400000000002</c:v>
                </c:pt>
                <c:pt idx="152">
                  <c:v>415.94400000000002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7D-4CE8-A58D-2B26F57A4551}"/>
            </c:ext>
          </c:extLst>
        </c:ser>
        <c:ser>
          <c:idx val="4"/>
          <c:order val="4"/>
          <c:tx>
            <c:strRef>
              <c:f>'Main Data'!$V$1</c:f>
              <c:strCache>
                <c:ptCount val="1"/>
                <c:pt idx="0">
                  <c:v>Gradient Resistance (N)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'Main Data'!$V$3:$V$155</c:f>
              <c:numCache>
                <c:formatCode>General</c:formatCode>
                <c:ptCount val="153"/>
                <c:pt idx="0">
                  <c:v>-5060.7682462425737</c:v>
                </c:pt>
                <c:pt idx="1">
                  <c:v>5138.0503640627821</c:v>
                </c:pt>
                <c:pt idx="2">
                  <c:v>-430.68364558048717</c:v>
                </c:pt>
                <c:pt idx="3">
                  <c:v>-5138.0503640627821</c:v>
                </c:pt>
                <c:pt idx="4">
                  <c:v>3710.9652282427378</c:v>
                </c:pt>
                <c:pt idx="5">
                  <c:v>5060.7682462425737</c:v>
                </c:pt>
                <c:pt idx="6">
                  <c:v>-5138.0503640627821</c:v>
                </c:pt>
                <c:pt idx="7">
                  <c:v>3128.1327690763464</c:v>
                </c:pt>
                <c:pt idx="8">
                  <c:v>-2310.2665770428507</c:v>
                </c:pt>
                <c:pt idx="9">
                  <c:v>2357.7924475809805</c:v>
                </c:pt>
                <c:pt idx="10">
                  <c:v>2310.2665770428507</c:v>
                </c:pt>
                <c:pt idx="11">
                  <c:v>4613.2488419795091</c:v>
                </c:pt>
                <c:pt idx="12">
                  <c:v>-4707.6557542442479</c:v>
                </c:pt>
                <c:pt idx="13">
                  <c:v>4997.0420244979287</c:v>
                </c:pt>
                <c:pt idx="14">
                  <c:v>-5060.7682462427774</c:v>
                </c:pt>
                <c:pt idx="15">
                  <c:v>-2459.3211934988485</c:v>
                </c:pt>
                <c:pt idx="16">
                  <c:v>2477.1966701682441</c:v>
                </c:pt>
                <c:pt idx="17">
                  <c:v>-3560.0120284720988</c:v>
                </c:pt>
                <c:pt idx="18">
                  <c:v>4805.5384522795475</c:v>
                </c:pt>
                <c:pt idx="19">
                  <c:v>-5138.0503640629277</c:v>
                </c:pt>
                <c:pt idx="20">
                  <c:v>4707.6557542442479</c:v>
                </c:pt>
                <c:pt idx="21">
                  <c:v>4856.3714984017879</c:v>
                </c:pt>
                <c:pt idx="22">
                  <c:v>2347.9605601353373</c:v>
                </c:pt>
                <c:pt idx="23">
                  <c:v>2046.4071981063169</c:v>
                </c:pt>
                <c:pt idx="24">
                  <c:v>2766.174071916279</c:v>
                </c:pt>
                <c:pt idx="25">
                  <c:v>-5138.0503640627821</c:v>
                </c:pt>
                <c:pt idx="26">
                  <c:v>-2347.9605601353373</c:v>
                </c:pt>
                <c:pt idx="27">
                  <c:v>-2347.9605601353373</c:v>
                </c:pt>
                <c:pt idx="28">
                  <c:v>-2347.9605601353373</c:v>
                </c:pt>
                <c:pt idx="29">
                  <c:v>5060.7682462425737</c:v>
                </c:pt>
                <c:pt idx="30">
                  <c:v>-4805.5384522798895</c:v>
                </c:pt>
                <c:pt idx="31">
                  <c:v>3451.8841560495712</c:v>
                </c:pt>
                <c:pt idx="32">
                  <c:v>-4707.6557542438459</c:v>
                </c:pt>
                <c:pt idx="33">
                  <c:v>-4856.3714984014478</c:v>
                </c:pt>
                <c:pt idx="34">
                  <c:v>690.57218989698333</c:v>
                </c:pt>
                <c:pt idx="35">
                  <c:v>3529.1617145694295</c:v>
                </c:pt>
                <c:pt idx="36">
                  <c:v>2766.1740719170862</c:v>
                </c:pt>
                <c:pt idx="37">
                  <c:v>-4613.2488419799438</c:v>
                </c:pt>
                <c:pt idx="38">
                  <c:v>-995.29518037634318</c:v>
                </c:pt>
                <c:pt idx="39">
                  <c:v>-290.21172770588112</c:v>
                </c:pt>
                <c:pt idx="40">
                  <c:v>3664.7969502490782</c:v>
                </c:pt>
                <c:pt idx="41">
                  <c:v>-124.98701904681127</c:v>
                </c:pt>
                <c:pt idx="42">
                  <c:v>3022.6332473499438</c:v>
                </c:pt>
                <c:pt idx="43">
                  <c:v>-1886.5760167624235</c:v>
                </c:pt>
                <c:pt idx="44">
                  <c:v>-5079.696539617059</c:v>
                </c:pt>
                <c:pt idx="45">
                  <c:v>-4915.4913122561902</c:v>
                </c:pt>
                <c:pt idx="46">
                  <c:v>4455.70128386538</c:v>
                </c:pt>
                <c:pt idx="47">
                  <c:v>-2766.1740719170862</c:v>
                </c:pt>
                <c:pt idx="48">
                  <c:v>-5112.1073236991042</c:v>
                </c:pt>
                <c:pt idx="49">
                  <c:v>-4311.8879684723051</c:v>
                </c:pt>
                <c:pt idx="50">
                  <c:v>5079.6965396171518</c:v>
                </c:pt>
                <c:pt idx="51">
                  <c:v>-5138.0503640628549</c:v>
                </c:pt>
                <c:pt idx="52">
                  <c:v>1878.4399295519793</c:v>
                </c:pt>
                <c:pt idx="53">
                  <c:v>-3141.8969909158054</c:v>
                </c:pt>
                <c:pt idx="54">
                  <c:v>-2459.3211934988485</c:v>
                </c:pt>
                <c:pt idx="55">
                  <c:v>894.25205243819278</c:v>
                </c:pt>
                <c:pt idx="56">
                  <c:v>894.25205243819278</c:v>
                </c:pt>
                <c:pt idx="57">
                  <c:v>-2248.4407281336794</c:v>
                </c:pt>
                <c:pt idx="58">
                  <c:v>4856.3714984016178</c:v>
                </c:pt>
                <c:pt idx="59">
                  <c:v>5002.5584068493399</c:v>
                </c:pt>
                <c:pt idx="60">
                  <c:v>-4707.6557542438459</c:v>
                </c:pt>
                <c:pt idx="61">
                  <c:v>3978.8338598315654</c:v>
                </c:pt>
                <c:pt idx="62">
                  <c:v>2810.0473651392163</c:v>
                </c:pt>
                <c:pt idx="63">
                  <c:v>3128.1327690763464</c:v>
                </c:pt>
                <c:pt idx="64">
                  <c:v>-3128.1327690763464</c:v>
                </c:pt>
                <c:pt idx="65">
                  <c:v>-456.89178217521152</c:v>
                </c:pt>
                <c:pt idx="66">
                  <c:v>1878.4399295523583</c:v>
                </c:pt>
                <c:pt idx="67">
                  <c:v>995.29518037558171</c:v>
                </c:pt>
                <c:pt idx="68">
                  <c:v>2310.2665770428507</c:v>
                </c:pt>
                <c:pt idx="69">
                  <c:v>5079.69653961725</c:v>
                </c:pt>
                <c:pt idx="70">
                  <c:v>2831.1633447071554</c:v>
                </c:pt>
                <c:pt idx="71">
                  <c:v>754.1529857770837</c:v>
                </c:pt>
                <c:pt idx="72">
                  <c:v>0</c:v>
                </c:pt>
                <c:pt idx="73">
                  <c:v>-690.57218989698333</c:v>
                </c:pt>
                <c:pt idx="74">
                  <c:v>-3560.0120284720988</c:v>
                </c:pt>
                <c:pt idx="75">
                  <c:v>-4856.3714984017879</c:v>
                </c:pt>
                <c:pt idx="76">
                  <c:v>2766.1740719170862</c:v>
                </c:pt>
                <c:pt idx="77">
                  <c:v>-4613.2488419799438</c:v>
                </c:pt>
                <c:pt idx="78">
                  <c:v>-995.29518037634318</c:v>
                </c:pt>
                <c:pt idx="79">
                  <c:v>-290.21172770588112</c:v>
                </c:pt>
                <c:pt idx="80">
                  <c:v>3664.7969502490782</c:v>
                </c:pt>
                <c:pt idx="81">
                  <c:v>-124.98701904681127</c:v>
                </c:pt>
                <c:pt idx="82">
                  <c:v>3022.6332473499438</c:v>
                </c:pt>
                <c:pt idx="83">
                  <c:v>-1886.5760167624235</c:v>
                </c:pt>
                <c:pt idx="84">
                  <c:v>-5079.696539617059</c:v>
                </c:pt>
                <c:pt idx="85">
                  <c:v>-4915.4913122561902</c:v>
                </c:pt>
                <c:pt idx="86">
                  <c:v>4455.70128386538</c:v>
                </c:pt>
                <c:pt idx="87">
                  <c:v>-2766.1740719170862</c:v>
                </c:pt>
                <c:pt idx="88">
                  <c:v>-5112.1073236991042</c:v>
                </c:pt>
                <c:pt idx="89">
                  <c:v>-4311.8879684723051</c:v>
                </c:pt>
                <c:pt idx="90">
                  <c:v>2310.2665770428507</c:v>
                </c:pt>
                <c:pt idx="91">
                  <c:v>2810.0473651392163</c:v>
                </c:pt>
                <c:pt idx="92">
                  <c:v>3128.1327690763464</c:v>
                </c:pt>
                <c:pt idx="93">
                  <c:v>-3128.1327690763464</c:v>
                </c:pt>
                <c:pt idx="94">
                  <c:v>-456.89178217521152</c:v>
                </c:pt>
                <c:pt idx="95">
                  <c:v>1878.4399295523583</c:v>
                </c:pt>
                <c:pt idx="96">
                  <c:v>995.29518037558171</c:v>
                </c:pt>
                <c:pt idx="97">
                  <c:v>2310.2665770428507</c:v>
                </c:pt>
                <c:pt idx="98">
                  <c:v>5079.69653961725</c:v>
                </c:pt>
                <c:pt idx="99">
                  <c:v>2831.1633447071554</c:v>
                </c:pt>
                <c:pt idx="100">
                  <c:v>754.1529857770837</c:v>
                </c:pt>
                <c:pt idx="101">
                  <c:v>0</c:v>
                </c:pt>
                <c:pt idx="102">
                  <c:v>-690.57218989698333</c:v>
                </c:pt>
                <c:pt idx="103">
                  <c:v>-3560.0120284720988</c:v>
                </c:pt>
                <c:pt idx="104">
                  <c:v>-4856.3714984017879</c:v>
                </c:pt>
                <c:pt idx="105">
                  <c:v>2766.1740719170862</c:v>
                </c:pt>
                <c:pt idx="106">
                  <c:v>-4613.2488419799438</c:v>
                </c:pt>
                <c:pt idx="107">
                  <c:v>-995.29518037634318</c:v>
                </c:pt>
                <c:pt idx="108">
                  <c:v>-290.21172770588112</c:v>
                </c:pt>
                <c:pt idx="109">
                  <c:v>3664.7969502490782</c:v>
                </c:pt>
                <c:pt idx="110">
                  <c:v>-124.98701904681127</c:v>
                </c:pt>
                <c:pt idx="111">
                  <c:v>3022.6332473499438</c:v>
                </c:pt>
                <c:pt idx="112">
                  <c:v>-1886.5760167624235</c:v>
                </c:pt>
                <c:pt idx="113">
                  <c:v>-5079.696539617059</c:v>
                </c:pt>
                <c:pt idx="114">
                  <c:v>-4915.4913122561902</c:v>
                </c:pt>
                <c:pt idx="115">
                  <c:v>4455.70128386538</c:v>
                </c:pt>
                <c:pt idx="116">
                  <c:v>-2766.1740719170862</c:v>
                </c:pt>
                <c:pt idx="117">
                  <c:v>3664.7969502490782</c:v>
                </c:pt>
                <c:pt idx="118">
                  <c:v>-5060.7682462427774</c:v>
                </c:pt>
                <c:pt idx="119">
                  <c:v>-2459.3211934988485</c:v>
                </c:pt>
                <c:pt idx="120">
                  <c:v>2477.1966701682441</c:v>
                </c:pt>
                <c:pt idx="121">
                  <c:v>-3560.0120284720988</c:v>
                </c:pt>
                <c:pt idx="122">
                  <c:v>4805.5384522795475</c:v>
                </c:pt>
                <c:pt idx="123">
                  <c:v>-5138.0503640629277</c:v>
                </c:pt>
                <c:pt idx="124">
                  <c:v>4707.6557542442479</c:v>
                </c:pt>
                <c:pt idx="125">
                  <c:v>4856.3714984017879</c:v>
                </c:pt>
                <c:pt idx="126">
                  <c:v>2347.9605601353373</c:v>
                </c:pt>
                <c:pt idx="127">
                  <c:v>2046.4071981063169</c:v>
                </c:pt>
                <c:pt idx="128">
                  <c:v>2766.174071916279</c:v>
                </c:pt>
                <c:pt idx="129">
                  <c:v>-5138.0503640627821</c:v>
                </c:pt>
                <c:pt idx="130">
                  <c:v>-2347.9605601353373</c:v>
                </c:pt>
                <c:pt idx="131">
                  <c:v>-2347.9605601353373</c:v>
                </c:pt>
                <c:pt idx="132">
                  <c:v>-2347.9605601353373</c:v>
                </c:pt>
                <c:pt idx="133">
                  <c:v>5060.7682462425737</c:v>
                </c:pt>
                <c:pt idx="134">
                  <c:v>-2810.0473651388897</c:v>
                </c:pt>
                <c:pt idx="135">
                  <c:v>3710.9652282427378</c:v>
                </c:pt>
                <c:pt idx="136">
                  <c:v>4707.6557542438459</c:v>
                </c:pt>
                <c:pt idx="137">
                  <c:v>430.68364558048717</c:v>
                </c:pt>
                <c:pt idx="138">
                  <c:v>-2766.174071916279</c:v>
                </c:pt>
                <c:pt idx="139">
                  <c:v>-4856.3714984017879</c:v>
                </c:pt>
                <c:pt idx="140">
                  <c:v>-4997.0420244979287</c:v>
                </c:pt>
                <c:pt idx="141">
                  <c:v>-4856.3714984017879</c:v>
                </c:pt>
                <c:pt idx="142">
                  <c:v>-4856.3714984014478</c:v>
                </c:pt>
                <c:pt idx="143">
                  <c:v>-4856.3714984014478</c:v>
                </c:pt>
                <c:pt idx="144">
                  <c:v>-4997.0420244976649</c:v>
                </c:pt>
                <c:pt idx="145">
                  <c:v>5092.9347782393988</c:v>
                </c:pt>
                <c:pt idx="146">
                  <c:v>3128.1327690763464</c:v>
                </c:pt>
                <c:pt idx="147">
                  <c:v>-2310.2665770428507</c:v>
                </c:pt>
                <c:pt idx="148">
                  <c:v>4997.0420244977968</c:v>
                </c:pt>
                <c:pt idx="149">
                  <c:v>754.1529857770837</c:v>
                </c:pt>
                <c:pt idx="150">
                  <c:v>754.1529857770837</c:v>
                </c:pt>
                <c:pt idx="151">
                  <c:v>2310.2665770430576</c:v>
                </c:pt>
                <c:pt idx="152">
                  <c:v>3942.6817462652211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27D-4CE8-A58D-2B26F57A45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8621711"/>
        <c:axId val="1968627119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'Main Data'!$E$1</c15:sqref>
                        </c15:formulaRef>
                      </c:ext>
                    </c:extLst>
                    <c:strCache>
                      <c:ptCount val="1"/>
                      <c:pt idx="0">
                        <c:v>Speed (Kph)</c:v>
                      </c:pt>
                    </c:strCache>
                  </c:strRef>
                </c:tx>
                <c:spPr>
                  <a:ln w="28575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('Main Data'!$A:$A,'Main Data'!$A$1)</c15:sqref>
                        </c15:formulaRef>
                      </c:ext>
                    </c:extLst>
                    <c:strCache>
                      <c:ptCount val="1048577"/>
                      <c:pt idx="0">
                        <c:v>Distance (m)</c:v>
                      </c:pt>
                      <c:pt idx="1">
                        <c:v>0</c:v>
                      </c:pt>
                      <c:pt idx="2">
                        <c:v>8.875</c:v>
                      </c:pt>
                      <c:pt idx="3">
                        <c:v>17.75</c:v>
                      </c:pt>
                      <c:pt idx="4">
                        <c:v>26.625</c:v>
                      </c:pt>
                      <c:pt idx="5">
                        <c:v>35.5</c:v>
                      </c:pt>
                      <c:pt idx="6">
                        <c:v>44.375</c:v>
                      </c:pt>
                      <c:pt idx="7">
                        <c:v>53.25</c:v>
                      </c:pt>
                      <c:pt idx="8">
                        <c:v>62.125</c:v>
                      </c:pt>
                      <c:pt idx="9">
                        <c:v>71</c:v>
                      </c:pt>
                      <c:pt idx="10">
                        <c:v>79.875</c:v>
                      </c:pt>
                      <c:pt idx="11">
                        <c:v>88.75</c:v>
                      </c:pt>
                      <c:pt idx="12">
                        <c:v>97.625</c:v>
                      </c:pt>
                      <c:pt idx="13">
                        <c:v>106.5</c:v>
                      </c:pt>
                      <c:pt idx="14">
                        <c:v>115.375</c:v>
                      </c:pt>
                      <c:pt idx="15">
                        <c:v>124.25</c:v>
                      </c:pt>
                      <c:pt idx="16">
                        <c:v>133.125</c:v>
                      </c:pt>
                      <c:pt idx="17">
                        <c:v>142</c:v>
                      </c:pt>
                      <c:pt idx="18">
                        <c:v>150.875</c:v>
                      </c:pt>
                      <c:pt idx="19">
                        <c:v>159.75</c:v>
                      </c:pt>
                      <c:pt idx="20">
                        <c:v>168.625</c:v>
                      </c:pt>
                      <c:pt idx="21">
                        <c:v>177.5</c:v>
                      </c:pt>
                      <c:pt idx="22">
                        <c:v>186.375</c:v>
                      </c:pt>
                      <c:pt idx="23">
                        <c:v>195.25</c:v>
                      </c:pt>
                      <c:pt idx="24">
                        <c:v>204.125</c:v>
                      </c:pt>
                      <c:pt idx="25">
                        <c:v>213</c:v>
                      </c:pt>
                      <c:pt idx="26">
                        <c:v>221.875</c:v>
                      </c:pt>
                      <c:pt idx="27">
                        <c:v>230.75</c:v>
                      </c:pt>
                      <c:pt idx="28">
                        <c:v>239.625</c:v>
                      </c:pt>
                      <c:pt idx="29">
                        <c:v>248.5</c:v>
                      </c:pt>
                      <c:pt idx="30">
                        <c:v>257.375</c:v>
                      </c:pt>
                      <c:pt idx="31">
                        <c:v>266.25</c:v>
                      </c:pt>
                      <c:pt idx="32">
                        <c:v>275.125</c:v>
                      </c:pt>
                      <c:pt idx="33">
                        <c:v>284</c:v>
                      </c:pt>
                      <c:pt idx="34">
                        <c:v>292.875</c:v>
                      </c:pt>
                      <c:pt idx="35">
                        <c:v>301.75</c:v>
                      </c:pt>
                      <c:pt idx="36">
                        <c:v>310.625</c:v>
                      </c:pt>
                      <c:pt idx="37">
                        <c:v>319.5</c:v>
                      </c:pt>
                      <c:pt idx="38">
                        <c:v>328.375</c:v>
                      </c:pt>
                      <c:pt idx="39">
                        <c:v>337.25</c:v>
                      </c:pt>
                      <c:pt idx="40">
                        <c:v>346.125</c:v>
                      </c:pt>
                      <c:pt idx="41">
                        <c:v>355</c:v>
                      </c:pt>
                      <c:pt idx="42">
                        <c:v>363.875</c:v>
                      </c:pt>
                      <c:pt idx="43">
                        <c:v>372.75</c:v>
                      </c:pt>
                      <c:pt idx="44">
                        <c:v>381.625</c:v>
                      </c:pt>
                      <c:pt idx="45">
                        <c:v>390.5</c:v>
                      </c:pt>
                      <c:pt idx="46">
                        <c:v>399.375</c:v>
                      </c:pt>
                      <c:pt idx="47">
                        <c:v>408.25</c:v>
                      </c:pt>
                      <c:pt idx="48">
                        <c:v>417.125</c:v>
                      </c:pt>
                      <c:pt idx="49">
                        <c:v>426</c:v>
                      </c:pt>
                      <c:pt idx="50">
                        <c:v>434.875</c:v>
                      </c:pt>
                      <c:pt idx="51">
                        <c:v>443.75</c:v>
                      </c:pt>
                      <c:pt idx="52">
                        <c:v>452.625</c:v>
                      </c:pt>
                      <c:pt idx="53">
                        <c:v>461.5</c:v>
                      </c:pt>
                      <c:pt idx="54">
                        <c:v>470.375</c:v>
                      </c:pt>
                      <c:pt idx="55">
                        <c:v>479.25</c:v>
                      </c:pt>
                      <c:pt idx="56">
                        <c:v>488.125</c:v>
                      </c:pt>
                      <c:pt idx="57">
                        <c:v>497</c:v>
                      </c:pt>
                      <c:pt idx="58">
                        <c:v>505.875</c:v>
                      </c:pt>
                      <c:pt idx="59">
                        <c:v>514.75</c:v>
                      </c:pt>
                      <c:pt idx="60">
                        <c:v>523.625</c:v>
                      </c:pt>
                      <c:pt idx="61">
                        <c:v>532.5</c:v>
                      </c:pt>
                      <c:pt idx="62">
                        <c:v>541.375</c:v>
                      </c:pt>
                      <c:pt idx="63">
                        <c:v>550.25</c:v>
                      </c:pt>
                      <c:pt idx="64">
                        <c:v>559.125</c:v>
                      </c:pt>
                      <c:pt idx="65">
                        <c:v>568</c:v>
                      </c:pt>
                      <c:pt idx="66">
                        <c:v>576.875</c:v>
                      </c:pt>
                      <c:pt idx="67">
                        <c:v>585.75</c:v>
                      </c:pt>
                      <c:pt idx="68">
                        <c:v>594.625</c:v>
                      </c:pt>
                      <c:pt idx="69">
                        <c:v>603.5</c:v>
                      </c:pt>
                      <c:pt idx="70">
                        <c:v>612.375</c:v>
                      </c:pt>
                      <c:pt idx="71">
                        <c:v>621.25</c:v>
                      </c:pt>
                      <c:pt idx="72">
                        <c:v>630.125</c:v>
                      </c:pt>
                      <c:pt idx="73">
                        <c:v>639</c:v>
                      </c:pt>
                      <c:pt idx="74">
                        <c:v>647.875</c:v>
                      </c:pt>
                      <c:pt idx="75">
                        <c:v>656.75</c:v>
                      </c:pt>
                      <c:pt idx="76">
                        <c:v>665.625</c:v>
                      </c:pt>
                      <c:pt idx="77">
                        <c:v>674.5</c:v>
                      </c:pt>
                      <c:pt idx="78">
                        <c:v>683.375</c:v>
                      </c:pt>
                      <c:pt idx="79">
                        <c:v>692.25</c:v>
                      </c:pt>
                      <c:pt idx="80">
                        <c:v>701.125</c:v>
                      </c:pt>
                      <c:pt idx="81">
                        <c:v>710</c:v>
                      </c:pt>
                      <c:pt idx="82">
                        <c:v>718.875</c:v>
                      </c:pt>
                      <c:pt idx="83">
                        <c:v>727.75</c:v>
                      </c:pt>
                      <c:pt idx="84">
                        <c:v>736.625</c:v>
                      </c:pt>
                      <c:pt idx="85">
                        <c:v>745.5</c:v>
                      </c:pt>
                      <c:pt idx="86">
                        <c:v>754.375</c:v>
                      </c:pt>
                      <c:pt idx="87">
                        <c:v>763.25</c:v>
                      </c:pt>
                      <c:pt idx="88">
                        <c:v>772.125</c:v>
                      </c:pt>
                      <c:pt idx="89">
                        <c:v>781</c:v>
                      </c:pt>
                      <c:pt idx="90">
                        <c:v>789.875</c:v>
                      </c:pt>
                      <c:pt idx="91">
                        <c:v>798.75</c:v>
                      </c:pt>
                      <c:pt idx="92">
                        <c:v>807.625</c:v>
                      </c:pt>
                      <c:pt idx="93">
                        <c:v>816.5</c:v>
                      </c:pt>
                      <c:pt idx="94">
                        <c:v>825.375</c:v>
                      </c:pt>
                      <c:pt idx="95">
                        <c:v>834.25</c:v>
                      </c:pt>
                      <c:pt idx="96">
                        <c:v>843.125</c:v>
                      </c:pt>
                      <c:pt idx="97">
                        <c:v>852</c:v>
                      </c:pt>
                      <c:pt idx="98">
                        <c:v>860.875</c:v>
                      </c:pt>
                      <c:pt idx="99">
                        <c:v>869.75</c:v>
                      </c:pt>
                      <c:pt idx="100">
                        <c:v>878.625</c:v>
                      </c:pt>
                      <c:pt idx="101">
                        <c:v>887.5</c:v>
                      </c:pt>
                      <c:pt idx="102">
                        <c:v>896.375</c:v>
                      </c:pt>
                      <c:pt idx="103">
                        <c:v>905.25</c:v>
                      </c:pt>
                      <c:pt idx="104">
                        <c:v>914.125</c:v>
                      </c:pt>
                      <c:pt idx="105">
                        <c:v>923</c:v>
                      </c:pt>
                      <c:pt idx="106">
                        <c:v>931.875</c:v>
                      </c:pt>
                      <c:pt idx="107">
                        <c:v>940.75</c:v>
                      </c:pt>
                      <c:pt idx="108">
                        <c:v>949.625</c:v>
                      </c:pt>
                      <c:pt idx="109">
                        <c:v>958.5</c:v>
                      </c:pt>
                      <c:pt idx="110">
                        <c:v>967.375</c:v>
                      </c:pt>
                      <c:pt idx="111">
                        <c:v>976.25</c:v>
                      </c:pt>
                      <c:pt idx="112">
                        <c:v>985.125</c:v>
                      </c:pt>
                      <c:pt idx="113">
                        <c:v>994</c:v>
                      </c:pt>
                      <c:pt idx="114">
                        <c:v>1002.875</c:v>
                      </c:pt>
                      <c:pt idx="115">
                        <c:v>1011.75</c:v>
                      </c:pt>
                      <c:pt idx="116">
                        <c:v>1020.625</c:v>
                      </c:pt>
                      <c:pt idx="117">
                        <c:v>1029.5</c:v>
                      </c:pt>
                      <c:pt idx="118">
                        <c:v>1038.375</c:v>
                      </c:pt>
                      <c:pt idx="119">
                        <c:v>1047.25</c:v>
                      </c:pt>
                      <c:pt idx="120">
                        <c:v>1056.125</c:v>
                      </c:pt>
                      <c:pt idx="121">
                        <c:v>1065</c:v>
                      </c:pt>
                      <c:pt idx="122">
                        <c:v>1073.875</c:v>
                      </c:pt>
                      <c:pt idx="123">
                        <c:v>1082.75</c:v>
                      </c:pt>
                      <c:pt idx="124">
                        <c:v>1091.625</c:v>
                      </c:pt>
                      <c:pt idx="125">
                        <c:v>1100.5</c:v>
                      </c:pt>
                      <c:pt idx="126">
                        <c:v>1109.375</c:v>
                      </c:pt>
                      <c:pt idx="127">
                        <c:v>1118.25</c:v>
                      </c:pt>
                      <c:pt idx="128">
                        <c:v>1127.125</c:v>
                      </c:pt>
                      <c:pt idx="129">
                        <c:v>1136</c:v>
                      </c:pt>
                      <c:pt idx="130">
                        <c:v>1144.875</c:v>
                      </c:pt>
                      <c:pt idx="131">
                        <c:v>1153.75</c:v>
                      </c:pt>
                      <c:pt idx="132">
                        <c:v>1162.625</c:v>
                      </c:pt>
                      <c:pt idx="133">
                        <c:v>1171.5</c:v>
                      </c:pt>
                      <c:pt idx="134">
                        <c:v>1180.375</c:v>
                      </c:pt>
                      <c:pt idx="135">
                        <c:v>1189.25</c:v>
                      </c:pt>
                      <c:pt idx="136">
                        <c:v>1198.125</c:v>
                      </c:pt>
                      <c:pt idx="137">
                        <c:v>1207</c:v>
                      </c:pt>
                      <c:pt idx="138">
                        <c:v>1215.875</c:v>
                      </c:pt>
                      <c:pt idx="139">
                        <c:v>1224.75</c:v>
                      </c:pt>
                      <c:pt idx="140">
                        <c:v>1233.625</c:v>
                      </c:pt>
                      <c:pt idx="141">
                        <c:v>1242.5</c:v>
                      </c:pt>
                      <c:pt idx="142">
                        <c:v>1251.375</c:v>
                      </c:pt>
                      <c:pt idx="143">
                        <c:v>1260.25</c:v>
                      </c:pt>
                      <c:pt idx="144">
                        <c:v>1269.125</c:v>
                      </c:pt>
                      <c:pt idx="145">
                        <c:v>1278</c:v>
                      </c:pt>
                      <c:pt idx="146">
                        <c:v>1286.875</c:v>
                      </c:pt>
                      <c:pt idx="147">
                        <c:v>1295.75</c:v>
                      </c:pt>
                      <c:pt idx="148">
                        <c:v>1304.625</c:v>
                      </c:pt>
                      <c:pt idx="149">
                        <c:v>1313.5</c:v>
                      </c:pt>
                      <c:pt idx="150">
                        <c:v>1322.375</c:v>
                      </c:pt>
                      <c:pt idx="151">
                        <c:v>1331.25</c:v>
                      </c:pt>
                      <c:pt idx="152">
                        <c:v>1340.125</c:v>
                      </c:pt>
                      <c:pt idx="153">
                        <c:v>1349</c:v>
                      </c:pt>
                      <c:pt idx="154">
                        <c:v>1357.875</c:v>
                      </c:pt>
                      <c:pt idx="1048576">
                        <c:v>Distance (m)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'Main Data'!$E$3:$E$155</c15:sqref>
                        </c15:formulaRef>
                      </c:ext>
                    </c:extLst>
                    <c:numCache>
                      <c:formatCode>General</c:formatCode>
                      <c:ptCount val="153"/>
                      <c:pt idx="0">
                        <c:v>46.146182301270002</c:v>
                      </c:pt>
                      <c:pt idx="1">
                        <c:v>46.261338011100001</c:v>
                      </c:pt>
                      <c:pt idx="2">
                        <c:v>46.849243782780007</c:v>
                      </c:pt>
                      <c:pt idx="3">
                        <c:v>47.388398963850001</c:v>
                      </c:pt>
                      <c:pt idx="4">
                        <c:v>47.915793351270004</c:v>
                      </c:pt>
                      <c:pt idx="5">
                        <c:v>48.394814133689998</c:v>
                      </c:pt>
                      <c:pt idx="6">
                        <c:v>48.840770807369999</c:v>
                      </c:pt>
                      <c:pt idx="7">
                        <c:v>49.250357283330004</c:v>
                      </c:pt>
                      <c:pt idx="8">
                        <c:v>49.623252547500009</c:v>
                      </c:pt>
                      <c:pt idx="9">
                        <c:v>49.960146102390006</c:v>
                      </c:pt>
                      <c:pt idx="10">
                        <c:v>50.262707908260005</c:v>
                      </c:pt>
                      <c:pt idx="11">
                        <c:v>50.533458306300005</c:v>
                      </c:pt>
                      <c:pt idx="12">
                        <c:v>49.988701282680005</c:v>
                      </c:pt>
                      <c:pt idx="13">
                        <c:v>46.638372553200007</c:v>
                      </c:pt>
                      <c:pt idx="14">
                        <c:v>43.314115855320004</c:v>
                      </c:pt>
                      <c:pt idx="15">
                        <c:v>40.023752098680006</c:v>
                      </c:pt>
                      <c:pt idx="16">
                        <c:v>36.771723180720002</c:v>
                      </c:pt>
                      <c:pt idx="17">
                        <c:v>33.587306283060002</c:v>
                      </c:pt>
                      <c:pt idx="18">
                        <c:v>30.452272538760003</c:v>
                      </c:pt>
                      <c:pt idx="19">
                        <c:v>27.378278645400002</c:v>
                      </c:pt>
                      <c:pt idx="20">
                        <c:v>24.399559780911002</c:v>
                      </c:pt>
                      <c:pt idx="21">
                        <c:v>21.785433872858999</c:v>
                      </c:pt>
                      <c:pt idx="22">
                        <c:v>19.645731165438001</c:v>
                      </c:pt>
                      <c:pt idx="23">
                        <c:v>17.992311256556999</c:v>
                      </c:pt>
                      <c:pt idx="24">
                        <c:v>17.015934470994001</c:v>
                      </c:pt>
                      <c:pt idx="25">
                        <c:v>17.122271564322002</c:v>
                      </c:pt>
                      <c:pt idx="26">
                        <c:v>17.581045354839002</c:v>
                      </c:pt>
                      <c:pt idx="27">
                        <c:v>18.691562078784003</c:v>
                      </c:pt>
                      <c:pt idx="28">
                        <c:v>19.674084560148</c:v>
                      </c:pt>
                      <c:pt idx="29">
                        <c:v>18.115480163952</c:v>
                      </c:pt>
                      <c:pt idx="30">
                        <c:v>17.079310726892999</c:v>
                      </c:pt>
                      <c:pt idx="31">
                        <c:v>15.772406296914001</c:v>
                      </c:pt>
                      <c:pt idx="32">
                        <c:v>14.478366475071002</c:v>
                      </c:pt>
                      <c:pt idx="33">
                        <c:v>13.794365549763</c:v>
                      </c:pt>
                      <c:pt idx="34">
                        <c:v>13.310483546295002</c:v>
                      </c:pt>
                      <c:pt idx="35">
                        <c:v>13.323979389348001</c:v>
                      </c:pt>
                      <c:pt idx="36">
                        <c:v>13.900865645439001</c:v>
                      </c:pt>
                      <c:pt idx="37">
                        <c:v>14.916338607744001</c:v>
                      </c:pt>
                      <c:pt idx="38">
                        <c:v>16.311629814633001</c:v>
                      </c:pt>
                      <c:pt idx="39">
                        <c:v>17.549728097175002</c:v>
                      </c:pt>
                      <c:pt idx="40">
                        <c:v>18.909138878595002</c:v>
                      </c:pt>
                      <c:pt idx="41">
                        <c:v>19.111926153357004</c:v>
                      </c:pt>
                      <c:pt idx="42">
                        <c:v>19.440516173742001</c:v>
                      </c:pt>
                      <c:pt idx="43">
                        <c:v>20.200976435043</c:v>
                      </c:pt>
                      <c:pt idx="44">
                        <c:v>21.412588869351001</c:v>
                      </c:pt>
                      <c:pt idx="45">
                        <c:v>23.019033175938002</c:v>
                      </c:pt>
                      <c:pt idx="46">
                        <c:v>24.266458957023001</c:v>
                      </c:pt>
                      <c:pt idx="47">
                        <c:v>25.219495791036003</c:v>
                      </c:pt>
                      <c:pt idx="48">
                        <c:v>23.792530114539002</c:v>
                      </c:pt>
                      <c:pt idx="49">
                        <c:v>22.595591896758002</c:v>
                      </c:pt>
                      <c:pt idx="50">
                        <c:v>22.056056467209</c:v>
                      </c:pt>
                      <c:pt idx="51">
                        <c:v>22.011947039115</c:v>
                      </c:pt>
                      <c:pt idx="52">
                        <c:v>22.000033151684999</c:v>
                      </c:pt>
                      <c:pt idx="53">
                        <c:v>22.032091242693003</c:v>
                      </c:pt>
                      <c:pt idx="54">
                        <c:v>22.155087965688001</c:v>
                      </c:pt>
                      <c:pt idx="55">
                        <c:v>22.558955567733001</c:v>
                      </c:pt>
                      <c:pt idx="56">
                        <c:v>23.418467551512002</c:v>
                      </c:pt>
                      <c:pt idx="57">
                        <c:v>24.665767089588002</c:v>
                      </c:pt>
                      <c:pt idx="58">
                        <c:v>25.612918407063002</c:v>
                      </c:pt>
                      <c:pt idx="59">
                        <c:v>26.542420525971004</c:v>
                      </c:pt>
                      <c:pt idx="60">
                        <c:v>27.701885631240003</c:v>
                      </c:pt>
                      <c:pt idx="61">
                        <c:v>28.755341298900003</c:v>
                      </c:pt>
                      <c:pt idx="62">
                        <c:v>29.764526219460002</c:v>
                      </c:pt>
                      <c:pt idx="63">
                        <c:v>30.715166313180003</c:v>
                      </c:pt>
                      <c:pt idx="64">
                        <c:v>31.689024787440001</c:v>
                      </c:pt>
                      <c:pt idx="65">
                        <c:v>32.640614594550001</c:v>
                      </c:pt>
                      <c:pt idx="66">
                        <c:v>33.573955894379999</c:v>
                      </c:pt>
                      <c:pt idx="67">
                        <c:v>32.757073576290004</c:v>
                      </c:pt>
                      <c:pt idx="68">
                        <c:v>30.961031908500001</c:v>
                      </c:pt>
                      <c:pt idx="69">
                        <c:v>30.594065052690002</c:v>
                      </c:pt>
                      <c:pt idx="70">
                        <c:v>30.937466233170003</c:v>
                      </c:pt>
                      <c:pt idx="71">
                        <c:v>31.00816541619</c:v>
                      </c:pt>
                      <c:pt idx="72">
                        <c:v>31.110047406</c:v>
                      </c:pt>
                      <c:pt idx="73">
                        <c:v>31.41513811746</c:v>
                      </c:pt>
                      <c:pt idx="74">
                        <c:v>32.085352916910004</c:v>
                      </c:pt>
                      <c:pt idx="75">
                        <c:v>32.967331828380004</c:v>
                      </c:pt>
                      <c:pt idx="76">
                        <c:v>33.95124016866</c:v>
                      </c:pt>
                      <c:pt idx="77">
                        <c:v>34.807832887949999</c:v>
                      </c:pt>
                      <c:pt idx="78">
                        <c:v>35.624909535299999</c:v>
                      </c:pt>
                      <c:pt idx="79">
                        <c:v>36.410438982240002</c:v>
                      </c:pt>
                      <c:pt idx="80">
                        <c:v>37.167295103370002</c:v>
                      </c:pt>
                      <c:pt idx="81">
                        <c:v>37.886993477280001</c:v>
                      </c:pt>
                      <c:pt idx="82">
                        <c:v>38.499563152800008</c:v>
                      </c:pt>
                      <c:pt idx="83">
                        <c:v>39.280200092009999</c:v>
                      </c:pt>
                      <c:pt idx="84">
                        <c:v>40.025067825690002</c:v>
                      </c:pt>
                      <c:pt idx="85">
                        <c:v>40.722937457760004</c:v>
                      </c:pt>
                      <c:pt idx="86">
                        <c:v>41.427334832850001</c:v>
                      </c:pt>
                      <c:pt idx="87">
                        <c:v>42.132572879400001</c:v>
                      </c:pt>
                      <c:pt idx="88">
                        <c:v>42.780371090850004</c:v>
                      </c:pt>
                      <c:pt idx="89">
                        <c:v>43.389811047060007</c:v>
                      </c:pt>
                      <c:pt idx="90">
                        <c:v>43.835720573880003</c:v>
                      </c:pt>
                      <c:pt idx="91">
                        <c:v>44.502235847640009</c:v>
                      </c:pt>
                      <c:pt idx="92">
                        <c:v>45.114384377160007</c:v>
                      </c:pt>
                      <c:pt idx="93">
                        <c:v>45.712590923430007</c:v>
                      </c:pt>
                      <c:pt idx="94">
                        <c:v>46.291695173550004</c:v>
                      </c:pt>
                      <c:pt idx="95">
                        <c:v>46.851642222480002</c:v>
                      </c:pt>
                      <c:pt idx="96">
                        <c:v>47.389785772680007</c:v>
                      </c:pt>
                      <c:pt idx="97">
                        <c:v>47.900832833250007</c:v>
                      </c:pt>
                      <c:pt idx="98">
                        <c:v>48.381834722310003</c:v>
                      </c:pt>
                      <c:pt idx="99">
                        <c:v>48.828970574820005</c:v>
                      </c:pt>
                      <c:pt idx="100">
                        <c:v>49.238042094900003</c:v>
                      </c:pt>
                      <c:pt idx="101">
                        <c:v>49.617519255450006</c:v>
                      </c:pt>
                      <c:pt idx="102">
                        <c:v>48.56422369941</c:v>
                      </c:pt>
                      <c:pt idx="103">
                        <c:v>45.538113109950004</c:v>
                      </c:pt>
                      <c:pt idx="104">
                        <c:v>42.6771450918</c:v>
                      </c:pt>
                      <c:pt idx="105">
                        <c:v>39.928042255139999</c:v>
                      </c:pt>
                      <c:pt idx="106">
                        <c:v>37.240631419320003</c:v>
                      </c:pt>
                      <c:pt idx="107">
                        <c:v>34.410956064480004</c:v>
                      </c:pt>
                      <c:pt idx="108">
                        <c:v>32.409703413900004</c:v>
                      </c:pt>
                      <c:pt idx="109">
                        <c:v>32.417267416110001</c:v>
                      </c:pt>
                      <c:pt idx="110">
                        <c:v>29.571854273190002</c:v>
                      </c:pt>
                      <c:pt idx="111">
                        <c:v>27.6617177199</c:v>
                      </c:pt>
                      <c:pt idx="112">
                        <c:v>28.11220862859</c:v>
                      </c:pt>
                      <c:pt idx="113">
                        <c:v>28.63925899389</c:v>
                      </c:pt>
                      <c:pt idx="114">
                        <c:v>28.999000800090002</c:v>
                      </c:pt>
                      <c:pt idx="115">
                        <c:v>29.197734820380003</c:v>
                      </c:pt>
                      <c:pt idx="116">
                        <c:v>29.473758504990002</c:v>
                      </c:pt>
                      <c:pt idx="117">
                        <c:v>30.002233948650002</c:v>
                      </c:pt>
                      <c:pt idx="118">
                        <c:v>30.823372434960003</c:v>
                      </c:pt>
                      <c:pt idx="119">
                        <c:v>31.870053796680004</c:v>
                      </c:pt>
                      <c:pt idx="120">
                        <c:v>32.858976352589998</c:v>
                      </c:pt>
                      <c:pt idx="121">
                        <c:v>33.727585613309998</c:v>
                      </c:pt>
                      <c:pt idx="122">
                        <c:v>34.61086729422</c:v>
                      </c:pt>
                      <c:pt idx="123">
                        <c:v>35.500312924200003</c:v>
                      </c:pt>
                      <c:pt idx="124">
                        <c:v>36.317842321050001</c:v>
                      </c:pt>
                      <c:pt idx="125">
                        <c:v>37.07681682978</c:v>
                      </c:pt>
                      <c:pt idx="126">
                        <c:v>37.750583946060004</c:v>
                      </c:pt>
                      <c:pt idx="127">
                        <c:v>38.235176561070006</c:v>
                      </c:pt>
                      <c:pt idx="128">
                        <c:v>37.4138570673</c:v>
                      </c:pt>
                      <c:pt idx="129">
                        <c:v>35.530891799309998</c:v>
                      </c:pt>
                      <c:pt idx="130">
                        <c:v>33.93287664084</c:v>
                      </c:pt>
                      <c:pt idx="131">
                        <c:v>32.799186774180001</c:v>
                      </c:pt>
                      <c:pt idx="132">
                        <c:v>31.885957814040001</c:v>
                      </c:pt>
                      <c:pt idx="133">
                        <c:v>31.279106155050002</c:v>
                      </c:pt>
                      <c:pt idx="134">
                        <c:v>31.032277953030004</c:v>
                      </c:pt>
                      <c:pt idx="135">
                        <c:v>31.051633018590003</c:v>
                      </c:pt>
                      <c:pt idx="136">
                        <c:v>31.088573247599999</c:v>
                      </c:pt>
                      <c:pt idx="137">
                        <c:v>31.294253388060003</c:v>
                      </c:pt>
                      <c:pt idx="138">
                        <c:v>31.672907157960001</c:v>
                      </c:pt>
                      <c:pt idx="139">
                        <c:v>32.24263399326</c:v>
                      </c:pt>
                      <c:pt idx="140">
                        <c:v>33.030824089589998</c:v>
                      </c:pt>
                      <c:pt idx="141">
                        <c:v>33.936375216329999</c:v>
                      </c:pt>
                      <c:pt idx="142">
                        <c:v>34.782603116220002</c:v>
                      </c:pt>
                      <c:pt idx="143">
                        <c:v>35.555473240290006</c:v>
                      </c:pt>
                      <c:pt idx="144">
                        <c:v>36.320042675790006</c:v>
                      </c:pt>
                      <c:pt idx="145">
                        <c:v>37.053285193620006</c:v>
                      </c:pt>
                      <c:pt idx="146">
                        <c:v>37.843348904999999</c:v>
                      </c:pt>
                      <c:pt idx="147">
                        <c:v>38.60218620162</c:v>
                      </c:pt>
                      <c:pt idx="148">
                        <c:v>39.352125521070001</c:v>
                      </c:pt>
                      <c:pt idx="149">
                        <c:v>40.088514192570003</c:v>
                      </c:pt>
                      <c:pt idx="150">
                        <c:v>40.808274002280001</c:v>
                      </c:pt>
                      <c:pt idx="151">
                        <c:v>41.508876356190001</c:v>
                      </c:pt>
                      <c:pt idx="152">
                        <c:v>42.138950836140005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27D-4CE8-A58D-2B26F57A4551}"/>
                  </c:ext>
                </c:extLst>
              </c15:ser>
            </c15:filteredLineSeries>
          </c:ext>
        </c:extLst>
      </c:lineChart>
      <c:catAx>
        <c:axId val="19686217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8627119"/>
        <c:crosses val="autoZero"/>
        <c:auto val="1"/>
        <c:lblAlgn val="ctr"/>
        <c:lblOffset val="100"/>
        <c:noMultiLvlLbl val="0"/>
      </c:catAx>
      <c:valAx>
        <c:axId val="1968627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8621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Track Layout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58568251487648"/>
          <c:y val="0.11418699186991872"/>
          <c:w val="0.83733044819779212"/>
          <c:h val="0.84109756097560973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'Track Data'!$A$2:$A$77</c:f>
              <c:numCache>
                <c:formatCode>General</c:formatCode>
                <c:ptCount val="76"/>
                <c:pt idx="0">
                  <c:v>51.049260185999998</c:v>
                </c:pt>
                <c:pt idx="1">
                  <c:v>51.048953103999999</c:v>
                </c:pt>
                <c:pt idx="2">
                  <c:v>51.048657136000003</c:v>
                </c:pt>
                <c:pt idx="3">
                  <c:v>51.048298801000001</c:v>
                </c:pt>
                <c:pt idx="4">
                  <c:v>51.048041206999997</c:v>
                </c:pt>
                <c:pt idx="5">
                  <c:v>51.047895873999998</c:v>
                </c:pt>
                <c:pt idx="6">
                  <c:v>51.047881353999998</c:v>
                </c:pt>
                <c:pt idx="7">
                  <c:v>51.048004313</c:v>
                </c:pt>
                <c:pt idx="8">
                  <c:v>51.048305442</c:v>
                </c:pt>
                <c:pt idx="9">
                  <c:v>51.048283216999998</c:v>
                </c:pt>
                <c:pt idx="10">
                  <c:v>51.048049370999998</c:v>
                </c:pt>
                <c:pt idx="11">
                  <c:v>51.047975618000002</c:v>
                </c:pt>
                <c:pt idx="12">
                  <c:v>51.047819490000002</c:v>
                </c:pt>
                <c:pt idx="13">
                  <c:v>51.047801018999998</c:v>
                </c:pt>
                <c:pt idx="14">
                  <c:v>51.047787812000003</c:v>
                </c:pt>
                <c:pt idx="15">
                  <c:v>51.047756608</c:v>
                </c:pt>
                <c:pt idx="16">
                  <c:v>51.047651059000003</c:v>
                </c:pt>
                <c:pt idx="17">
                  <c:v>51.047076539000003</c:v>
                </c:pt>
                <c:pt idx="18">
                  <c:v>51.046919023000001</c:v>
                </c:pt>
                <c:pt idx="19">
                  <c:v>51.046814705000003</c:v>
                </c:pt>
                <c:pt idx="20">
                  <c:v>51.046826115000002</c:v>
                </c:pt>
                <c:pt idx="21">
                  <c:v>51.046938949000001</c:v>
                </c:pt>
                <c:pt idx="22">
                  <c:v>51.046940620000001</c:v>
                </c:pt>
                <c:pt idx="23">
                  <c:v>51.046785217</c:v>
                </c:pt>
                <c:pt idx="24">
                  <c:v>51.046626130999996</c:v>
                </c:pt>
                <c:pt idx="25">
                  <c:v>51.046555368999996</c:v>
                </c:pt>
                <c:pt idx="26">
                  <c:v>51.046616925000002</c:v>
                </c:pt>
                <c:pt idx="27">
                  <c:v>51.046770330999998</c:v>
                </c:pt>
                <c:pt idx="28">
                  <c:v>51.046948645000001</c:v>
                </c:pt>
                <c:pt idx="29">
                  <c:v>51.047142018000002</c:v>
                </c:pt>
                <c:pt idx="30">
                  <c:v>51.047320353000003</c:v>
                </c:pt>
                <c:pt idx="31">
                  <c:v>51.047478169000001</c:v>
                </c:pt>
                <c:pt idx="32">
                  <c:v>51.047728837999998</c:v>
                </c:pt>
                <c:pt idx="33">
                  <c:v>51.047614991000003</c:v>
                </c:pt>
                <c:pt idx="34">
                  <c:v>51.047523888000001</c:v>
                </c:pt>
                <c:pt idx="35">
                  <c:v>51.047416286999997</c:v>
                </c:pt>
                <c:pt idx="36">
                  <c:v>51.047408931</c:v>
                </c:pt>
                <c:pt idx="37">
                  <c:v>51.047504697000001</c:v>
                </c:pt>
                <c:pt idx="38">
                  <c:v>51.047685403000003</c:v>
                </c:pt>
                <c:pt idx="39">
                  <c:v>51.047953442999997</c:v>
                </c:pt>
                <c:pt idx="40">
                  <c:v>51.048225137999999</c:v>
                </c:pt>
                <c:pt idx="41">
                  <c:v>51.048446398999999</c:v>
                </c:pt>
                <c:pt idx="42">
                  <c:v>51.048665552000003</c:v>
                </c:pt>
                <c:pt idx="43">
                  <c:v>51.048861530000003</c:v>
                </c:pt>
                <c:pt idx="44">
                  <c:v>51.049039833999998</c:v>
                </c:pt>
                <c:pt idx="45">
                  <c:v>51.049027944999999</c:v>
                </c:pt>
                <c:pt idx="46">
                  <c:v>51.048862124999999</c:v>
                </c:pt>
                <c:pt idx="47">
                  <c:v>51.048707518999997</c:v>
                </c:pt>
                <c:pt idx="48">
                  <c:v>51.048601884999997</c:v>
                </c:pt>
                <c:pt idx="49">
                  <c:v>51.048650780000003</c:v>
                </c:pt>
                <c:pt idx="50">
                  <c:v>51.048807652000001</c:v>
                </c:pt>
                <c:pt idx="51">
                  <c:v>51.048758890999999</c:v>
                </c:pt>
                <c:pt idx="52">
                  <c:v>51.048602193999997</c:v>
                </c:pt>
                <c:pt idx="53">
                  <c:v>51.048418693999999</c:v>
                </c:pt>
                <c:pt idx="54">
                  <c:v>51.048342462000001</c:v>
                </c:pt>
                <c:pt idx="55">
                  <c:v>51.048551875000001</c:v>
                </c:pt>
                <c:pt idx="56">
                  <c:v>51.048966595000003</c:v>
                </c:pt>
                <c:pt idx="57">
                  <c:v>51.049085363000003</c:v>
                </c:pt>
                <c:pt idx="58">
                  <c:v>51.049226842000003</c:v>
                </c:pt>
                <c:pt idx="59">
                  <c:v>51.049231878000001</c:v>
                </c:pt>
                <c:pt idx="60">
                  <c:v>51.049266684999999</c:v>
                </c:pt>
                <c:pt idx="61">
                  <c:v>51.049357428</c:v>
                </c:pt>
                <c:pt idx="62">
                  <c:v>51.049419098000001</c:v>
                </c:pt>
                <c:pt idx="63">
                  <c:v>51.049432007999997</c:v>
                </c:pt>
                <c:pt idx="64">
                  <c:v>51.049497475000003</c:v>
                </c:pt>
                <c:pt idx="65">
                  <c:v>51.049574124999999</c:v>
                </c:pt>
                <c:pt idx="66">
                  <c:v>51.049631511000001</c:v>
                </c:pt>
                <c:pt idx="67">
                  <c:v>51.049613006999998</c:v>
                </c:pt>
                <c:pt idx="68">
                  <c:v>51.049503743999999</c:v>
                </c:pt>
                <c:pt idx="69">
                  <c:v>51.048990846000002</c:v>
                </c:pt>
                <c:pt idx="70">
                  <c:v>51.048703639999999</c:v>
                </c:pt>
                <c:pt idx="71">
                  <c:v>51.048661264000003</c:v>
                </c:pt>
                <c:pt idx="72">
                  <c:v>51.048805975000001</c:v>
                </c:pt>
                <c:pt idx="73">
                  <c:v>51.049074398999998</c:v>
                </c:pt>
                <c:pt idx="74">
                  <c:v>51.049603247999997</c:v>
                </c:pt>
                <c:pt idx="75">
                  <c:v>51.049260185999998</c:v>
                </c:pt>
              </c:numCache>
            </c:numRef>
          </c:xVal>
          <c:yVal>
            <c:numRef>
              <c:f>'Track Data'!$B$2:$B$77</c:f>
              <c:numCache>
                <c:formatCode>General</c:formatCode>
                <c:ptCount val="76"/>
                <c:pt idx="0">
                  <c:v>-1.2326290600000001</c:v>
                </c:pt>
                <c:pt idx="1">
                  <c:v>-1.2327683659999999</c:v>
                </c:pt>
                <c:pt idx="2">
                  <c:v>-1.2328438399999999</c:v>
                </c:pt>
                <c:pt idx="3">
                  <c:v>-1.23271609</c:v>
                </c:pt>
                <c:pt idx="4">
                  <c:v>-1.2325765630000001</c:v>
                </c:pt>
                <c:pt idx="5">
                  <c:v>-1.232400433</c:v>
                </c:pt>
                <c:pt idx="6">
                  <c:v>-1.232168446</c:v>
                </c:pt>
                <c:pt idx="7">
                  <c:v>-1.2320103490000001</c:v>
                </c:pt>
                <c:pt idx="8">
                  <c:v>-1.23200317</c:v>
                </c:pt>
                <c:pt idx="9">
                  <c:v>-1.2317377789999999</c:v>
                </c:pt>
                <c:pt idx="10">
                  <c:v>-1.23053474</c:v>
                </c:pt>
                <c:pt idx="11">
                  <c:v>-1.230439646</c:v>
                </c:pt>
                <c:pt idx="12">
                  <c:v>-1.230703927</c:v>
                </c:pt>
                <c:pt idx="13">
                  <c:v>-1.231062662</c:v>
                </c:pt>
                <c:pt idx="14">
                  <c:v>-1.231558844</c:v>
                </c:pt>
                <c:pt idx="15">
                  <c:v>-1.2318114849999999</c:v>
                </c:pt>
                <c:pt idx="16">
                  <c:v>-1.2318775689999999</c:v>
                </c:pt>
                <c:pt idx="17">
                  <c:v>-1.2312948749999999</c:v>
                </c:pt>
                <c:pt idx="18">
                  <c:v>-1.2312348129999999</c:v>
                </c:pt>
                <c:pt idx="19">
                  <c:v>-1.2313976689999999</c:v>
                </c:pt>
                <c:pt idx="20">
                  <c:v>-1.2316637070000001</c:v>
                </c:pt>
                <c:pt idx="21">
                  <c:v>-1.2319043119999999</c:v>
                </c:pt>
                <c:pt idx="22">
                  <c:v>-1.232225508</c:v>
                </c:pt>
                <c:pt idx="23">
                  <c:v>-1.232353086</c:v>
                </c:pt>
                <c:pt idx="24">
                  <c:v>-1.232245926</c:v>
                </c:pt>
                <c:pt idx="25">
                  <c:v>-1.2318546930000001</c:v>
                </c:pt>
                <c:pt idx="26">
                  <c:v>-1.231286994</c:v>
                </c:pt>
                <c:pt idx="27">
                  <c:v>-1.230732857</c:v>
                </c:pt>
                <c:pt idx="28">
                  <c:v>-1.230646744</c:v>
                </c:pt>
                <c:pt idx="29">
                  <c:v>-1.230877462</c:v>
                </c:pt>
                <c:pt idx="30">
                  <c:v>-1.231168279</c:v>
                </c:pt>
                <c:pt idx="31">
                  <c:v>-1.2311332180000001</c:v>
                </c:pt>
                <c:pt idx="32">
                  <c:v>-1.229974793</c:v>
                </c:pt>
                <c:pt idx="33">
                  <c:v>-1.2300414930000001</c:v>
                </c:pt>
                <c:pt idx="34">
                  <c:v>-1.2302093329999999</c:v>
                </c:pt>
                <c:pt idx="35">
                  <c:v>-1.2301384390000001</c:v>
                </c:pt>
                <c:pt idx="36">
                  <c:v>-1.229879545</c:v>
                </c:pt>
                <c:pt idx="37">
                  <c:v>-1.229648592</c:v>
                </c:pt>
                <c:pt idx="38">
                  <c:v>-1.2295949589999999</c:v>
                </c:pt>
                <c:pt idx="39">
                  <c:v>-1.22979964</c:v>
                </c:pt>
                <c:pt idx="40">
                  <c:v>-1.230350611</c:v>
                </c:pt>
                <c:pt idx="41">
                  <c:v>-1.23104163</c:v>
                </c:pt>
                <c:pt idx="42">
                  <c:v>-1.2313254309999999</c:v>
                </c:pt>
                <c:pt idx="43">
                  <c:v>-1.2309754509999999</c:v>
                </c:pt>
                <c:pt idx="44">
                  <c:v>-1.2304226110000001</c:v>
                </c:pt>
                <c:pt idx="45">
                  <c:v>-1.23011793</c:v>
                </c:pt>
                <c:pt idx="46">
                  <c:v>-1.2293964079999999</c:v>
                </c:pt>
                <c:pt idx="47">
                  <c:v>-1.22924016</c:v>
                </c:pt>
                <c:pt idx="48">
                  <c:v>-1.229378723</c:v>
                </c:pt>
                <c:pt idx="49">
                  <c:v>-1.229820726</c:v>
                </c:pt>
                <c:pt idx="50">
                  <c:v>-1.2303484250000001</c:v>
                </c:pt>
                <c:pt idx="51">
                  <c:v>-1.230607894</c:v>
                </c:pt>
                <c:pt idx="52">
                  <c:v>-1.230422854</c:v>
                </c:pt>
                <c:pt idx="53">
                  <c:v>-1.2298742170000001</c:v>
                </c:pt>
                <c:pt idx="54">
                  <c:v>-1.229263993</c:v>
                </c:pt>
                <c:pt idx="55">
                  <c:v>-1.228976504</c:v>
                </c:pt>
                <c:pt idx="56">
                  <c:v>-1.2288225559999999</c:v>
                </c:pt>
                <c:pt idx="57">
                  <c:v>-1.2289976520000001</c:v>
                </c:pt>
                <c:pt idx="58">
                  <c:v>-1.2296818430000001</c:v>
                </c:pt>
                <c:pt idx="59">
                  <c:v>-1.230251886</c:v>
                </c:pt>
                <c:pt idx="60">
                  <c:v>-1.230770108</c:v>
                </c:pt>
                <c:pt idx="61">
                  <c:v>-1.2308141480000001</c:v>
                </c:pt>
                <c:pt idx="62">
                  <c:v>-1.2304230869999999</c:v>
                </c:pt>
                <c:pt idx="63">
                  <c:v>-1.22975229</c:v>
                </c:pt>
                <c:pt idx="64">
                  <c:v>-1.2296704890000001</c:v>
                </c:pt>
                <c:pt idx="65">
                  <c:v>-1.2298403339999999</c:v>
                </c:pt>
                <c:pt idx="66">
                  <c:v>-1.230259545</c:v>
                </c:pt>
                <c:pt idx="67">
                  <c:v>-1.2306964890000001</c:v>
                </c:pt>
                <c:pt idx="68">
                  <c:v>-1.2310845749999999</c:v>
                </c:pt>
                <c:pt idx="69">
                  <c:v>-1.231521903</c:v>
                </c:pt>
                <c:pt idx="70">
                  <c:v>-1.231882181</c:v>
                </c:pt>
                <c:pt idx="71">
                  <c:v>-1.2321336679999999</c:v>
                </c:pt>
                <c:pt idx="72">
                  <c:v>-1.2323701970000001</c:v>
                </c:pt>
                <c:pt idx="73">
                  <c:v>-1.2324566729999999</c:v>
                </c:pt>
                <c:pt idx="74">
                  <c:v>-1.2321938859999999</c:v>
                </c:pt>
                <c:pt idx="75">
                  <c:v>-1.2326290600000001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2F7-4AC5-92F7-C169F2FC1B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7385839"/>
        <c:axId val="1577379183"/>
      </c:scatterChart>
      <c:valAx>
        <c:axId val="15773858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379183"/>
        <c:crosses val="autoZero"/>
        <c:crossBetween val="midCat"/>
      </c:valAx>
      <c:valAx>
        <c:axId val="1577379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3858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'Main Data'!$P$1</c:f>
              <c:strCache>
                <c:ptCount val="1"/>
                <c:pt idx="0">
                  <c:v>Corrected Elevation (m)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'Main Data'!$A$2:$A$158</c:f>
              <c:numCache>
                <c:formatCode>General</c:formatCode>
                <c:ptCount val="157"/>
                <c:pt idx="0">
                  <c:v>0</c:v>
                </c:pt>
                <c:pt idx="1">
                  <c:v>8.875</c:v>
                </c:pt>
                <c:pt idx="2">
                  <c:v>17.75</c:v>
                </c:pt>
                <c:pt idx="3">
                  <c:v>26.625</c:v>
                </c:pt>
                <c:pt idx="4">
                  <c:v>35.5</c:v>
                </c:pt>
                <c:pt idx="5">
                  <c:v>44.375</c:v>
                </c:pt>
                <c:pt idx="6">
                  <c:v>53.25</c:v>
                </c:pt>
                <c:pt idx="7">
                  <c:v>62.125</c:v>
                </c:pt>
                <c:pt idx="8">
                  <c:v>71</c:v>
                </c:pt>
                <c:pt idx="9">
                  <c:v>79.875</c:v>
                </c:pt>
                <c:pt idx="10">
                  <c:v>88.75</c:v>
                </c:pt>
                <c:pt idx="11">
                  <c:v>97.625</c:v>
                </c:pt>
                <c:pt idx="12">
                  <c:v>106.5</c:v>
                </c:pt>
                <c:pt idx="13">
                  <c:v>115.375</c:v>
                </c:pt>
                <c:pt idx="14">
                  <c:v>124.25</c:v>
                </c:pt>
                <c:pt idx="15">
                  <c:v>133.125</c:v>
                </c:pt>
                <c:pt idx="16">
                  <c:v>142</c:v>
                </c:pt>
                <c:pt idx="17">
                  <c:v>150.875</c:v>
                </c:pt>
                <c:pt idx="18">
                  <c:v>159.75</c:v>
                </c:pt>
                <c:pt idx="19">
                  <c:v>168.625</c:v>
                </c:pt>
                <c:pt idx="20">
                  <c:v>177.5</c:v>
                </c:pt>
                <c:pt idx="21">
                  <c:v>186.375</c:v>
                </c:pt>
                <c:pt idx="22">
                  <c:v>195.25</c:v>
                </c:pt>
                <c:pt idx="23">
                  <c:v>204.125</c:v>
                </c:pt>
                <c:pt idx="24">
                  <c:v>213</c:v>
                </c:pt>
                <c:pt idx="25">
                  <c:v>221.875</c:v>
                </c:pt>
                <c:pt idx="26">
                  <c:v>230.75</c:v>
                </c:pt>
                <c:pt idx="27">
                  <c:v>239.625</c:v>
                </c:pt>
                <c:pt idx="28">
                  <c:v>248.5</c:v>
                </c:pt>
                <c:pt idx="29">
                  <c:v>257.375</c:v>
                </c:pt>
                <c:pt idx="30">
                  <c:v>266.25</c:v>
                </c:pt>
                <c:pt idx="31">
                  <c:v>275.125</c:v>
                </c:pt>
                <c:pt idx="32">
                  <c:v>284</c:v>
                </c:pt>
                <c:pt idx="33">
                  <c:v>292.875</c:v>
                </c:pt>
                <c:pt idx="34">
                  <c:v>301.75</c:v>
                </c:pt>
                <c:pt idx="35">
                  <c:v>310.625</c:v>
                </c:pt>
                <c:pt idx="36">
                  <c:v>319.5</c:v>
                </c:pt>
                <c:pt idx="37">
                  <c:v>328.375</c:v>
                </c:pt>
                <c:pt idx="38">
                  <c:v>337.25</c:v>
                </c:pt>
                <c:pt idx="39">
                  <c:v>346.125</c:v>
                </c:pt>
                <c:pt idx="40">
                  <c:v>355</c:v>
                </c:pt>
                <c:pt idx="41">
                  <c:v>363.875</c:v>
                </c:pt>
                <c:pt idx="42">
                  <c:v>372.75</c:v>
                </c:pt>
                <c:pt idx="43">
                  <c:v>381.625</c:v>
                </c:pt>
                <c:pt idx="44">
                  <c:v>390.5</c:v>
                </c:pt>
                <c:pt idx="45">
                  <c:v>399.375</c:v>
                </c:pt>
                <c:pt idx="46">
                  <c:v>408.25</c:v>
                </c:pt>
                <c:pt idx="47">
                  <c:v>417.125</c:v>
                </c:pt>
                <c:pt idx="48">
                  <c:v>426</c:v>
                </c:pt>
                <c:pt idx="49">
                  <c:v>434.875</c:v>
                </c:pt>
                <c:pt idx="50">
                  <c:v>443.75</c:v>
                </c:pt>
                <c:pt idx="51">
                  <c:v>452.625</c:v>
                </c:pt>
                <c:pt idx="52">
                  <c:v>461.5</c:v>
                </c:pt>
                <c:pt idx="53">
                  <c:v>470.375</c:v>
                </c:pt>
                <c:pt idx="54">
                  <c:v>479.25</c:v>
                </c:pt>
                <c:pt idx="55">
                  <c:v>488.125</c:v>
                </c:pt>
                <c:pt idx="56">
                  <c:v>497</c:v>
                </c:pt>
                <c:pt idx="57">
                  <c:v>505.875</c:v>
                </c:pt>
                <c:pt idx="58">
                  <c:v>514.75</c:v>
                </c:pt>
                <c:pt idx="59">
                  <c:v>523.625</c:v>
                </c:pt>
                <c:pt idx="60">
                  <c:v>532.5</c:v>
                </c:pt>
                <c:pt idx="61">
                  <c:v>541.375</c:v>
                </c:pt>
                <c:pt idx="62">
                  <c:v>550.25</c:v>
                </c:pt>
                <c:pt idx="63">
                  <c:v>559.125</c:v>
                </c:pt>
                <c:pt idx="64">
                  <c:v>568</c:v>
                </c:pt>
                <c:pt idx="65">
                  <c:v>576.875</c:v>
                </c:pt>
                <c:pt idx="66">
                  <c:v>585.75</c:v>
                </c:pt>
                <c:pt idx="67">
                  <c:v>594.625</c:v>
                </c:pt>
                <c:pt idx="68">
                  <c:v>603.5</c:v>
                </c:pt>
                <c:pt idx="69">
                  <c:v>612.375</c:v>
                </c:pt>
                <c:pt idx="70">
                  <c:v>621.25</c:v>
                </c:pt>
                <c:pt idx="71">
                  <c:v>630.125</c:v>
                </c:pt>
                <c:pt idx="72">
                  <c:v>639</c:v>
                </c:pt>
                <c:pt idx="73">
                  <c:v>647.875</c:v>
                </c:pt>
                <c:pt idx="74">
                  <c:v>656.75</c:v>
                </c:pt>
                <c:pt idx="75">
                  <c:v>665.625</c:v>
                </c:pt>
                <c:pt idx="76">
                  <c:v>674.5</c:v>
                </c:pt>
                <c:pt idx="77">
                  <c:v>683.375</c:v>
                </c:pt>
                <c:pt idx="78">
                  <c:v>692.25</c:v>
                </c:pt>
                <c:pt idx="79">
                  <c:v>701.125</c:v>
                </c:pt>
                <c:pt idx="80">
                  <c:v>710</c:v>
                </c:pt>
                <c:pt idx="81">
                  <c:v>718.875</c:v>
                </c:pt>
                <c:pt idx="82">
                  <c:v>727.75</c:v>
                </c:pt>
                <c:pt idx="83">
                  <c:v>736.625</c:v>
                </c:pt>
                <c:pt idx="84">
                  <c:v>745.5</c:v>
                </c:pt>
                <c:pt idx="85">
                  <c:v>754.375</c:v>
                </c:pt>
                <c:pt idx="86">
                  <c:v>763.25</c:v>
                </c:pt>
                <c:pt idx="87">
                  <c:v>772.125</c:v>
                </c:pt>
                <c:pt idx="88">
                  <c:v>781</c:v>
                </c:pt>
                <c:pt idx="89">
                  <c:v>789.875</c:v>
                </c:pt>
                <c:pt idx="90">
                  <c:v>798.75</c:v>
                </c:pt>
                <c:pt idx="91">
                  <c:v>807.625</c:v>
                </c:pt>
                <c:pt idx="92">
                  <c:v>816.5</c:v>
                </c:pt>
                <c:pt idx="93">
                  <c:v>825.375</c:v>
                </c:pt>
                <c:pt idx="94">
                  <c:v>834.25</c:v>
                </c:pt>
                <c:pt idx="95">
                  <c:v>843.125</c:v>
                </c:pt>
                <c:pt idx="96">
                  <c:v>852</c:v>
                </c:pt>
                <c:pt idx="97">
                  <c:v>860.875</c:v>
                </c:pt>
                <c:pt idx="98">
                  <c:v>869.75</c:v>
                </c:pt>
                <c:pt idx="99">
                  <c:v>878.625</c:v>
                </c:pt>
                <c:pt idx="100">
                  <c:v>887.5</c:v>
                </c:pt>
                <c:pt idx="101">
                  <c:v>896.375</c:v>
                </c:pt>
                <c:pt idx="102">
                  <c:v>905.25</c:v>
                </c:pt>
                <c:pt idx="103">
                  <c:v>914.125</c:v>
                </c:pt>
                <c:pt idx="104">
                  <c:v>923</c:v>
                </c:pt>
                <c:pt idx="105">
                  <c:v>931.875</c:v>
                </c:pt>
                <c:pt idx="106">
                  <c:v>940.75</c:v>
                </c:pt>
                <c:pt idx="107">
                  <c:v>949.625</c:v>
                </c:pt>
                <c:pt idx="108">
                  <c:v>958.5</c:v>
                </c:pt>
                <c:pt idx="109">
                  <c:v>967.375</c:v>
                </c:pt>
                <c:pt idx="110">
                  <c:v>976.25</c:v>
                </c:pt>
                <c:pt idx="111">
                  <c:v>985.125</c:v>
                </c:pt>
                <c:pt idx="112">
                  <c:v>994</c:v>
                </c:pt>
                <c:pt idx="113">
                  <c:v>1002.875</c:v>
                </c:pt>
                <c:pt idx="114">
                  <c:v>1011.75</c:v>
                </c:pt>
                <c:pt idx="115">
                  <c:v>1020.625</c:v>
                </c:pt>
                <c:pt idx="116">
                  <c:v>1029.5</c:v>
                </c:pt>
                <c:pt idx="117">
                  <c:v>1038.375</c:v>
                </c:pt>
                <c:pt idx="118">
                  <c:v>1047.25</c:v>
                </c:pt>
                <c:pt idx="119">
                  <c:v>1056.125</c:v>
                </c:pt>
                <c:pt idx="120">
                  <c:v>1065</c:v>
                </c:pt>
                <c:pt idx="121">
                  <c:v>1073.875</c:v>
                </c:pt>
                <c:pt idx="122">
                  <c:v>1082.75</c:v>
                </c:pt>
                <c:pt idx="123">
                  <c:v>1091.625</c:v>
                </c:pt>
                <c:pt idx="124">
                  <c:v>1100.5</c:v>
                </c:pt>
                <c:pt idx="125">
                  <c:v>1109.375</c:v>
                </c:pt>
                <c:pt idx="126">
                  <c:v>1118.25</c:v>
                </c:pt>
                <c:pt idx="127">
                  <c:v>1127.125</c:v>
                </c:pt>
                <c:pt idx="128">
                  <c:v>1136</c:v>
                </c:pt>
                <c:pt idx="129">
                  <c:v>1144.875</c:v>
                </c:pt>
                <c:pt idx="130">
                  <c:v>1153.75</c:v>
                </c:pt>
                <c:pt idx="131">
                  <c:v>1162.625</c:v>
                </c:pt>
                <c:pt idx="132">
                  <c:v>1171.5</c:v>
                </c:pt>
                <c:pt idx="133">
                  <c:v>1180.375</c:v>
                </c:pt>
                <c:pt idx="134">
                  <c:v>1189.25</c:v>
                </c:pt>
                <c:pt idx="135">
                  <c:v>1198.125</c:v>
                </c:pt>
                <c:pt idx="136">
                  <c:v>1207</c:v>
                </c:pt>
                <c:pt idx="137">
                  <c:v>1215.875</c:v>
                </c:pt>
                <c:pt idx="138">
                  <c:v>1224.75</c:v>
                </c:pt>
                <c:pt idx="139">
                  <c:v>1233.625</c:v>
                </c:pt>
                <c:pt idx="140">
                  <c:v>1242.5</c:v>
                </c:pt>
                <c:pt idx="141">
                  <c:v>1251.375</c:v>
                </c:pt>
                <c:pt idx="142">
                  <c:v>1260.25</c:v>
                </c:pt>
                <c:pt idx="143">
                  <c:v>1269.125</c:v>
                </c:pt>
                <c:pt idx="144">
                  <c:v>1278</c:v>
                </c:pt>
                <c:pt idx="145">
                  <c:v>1286.875</c:v>
                </c:pt>
                <c:pt idx="146">
                  <c:v>1295.75</c:v>
                </c:pt>
                <c:pt idx="147">
                  <c:v>1304.625</c:v>
                </c:pt>
                <c:pt idx="148">
                  <c:v>1313.5</c:v>
                </c:pt>
                <c:pt idx="149">
                  <c:v>1322.375</c:v>
                </c:pt>
                <c:pt idx="150">
                  <c:v>1331.25</c:v>
                </c:pt>
                <c:pt idx="151">
                  <c:v>1340.125</c:v>
                </c:pt>
                <c:pt idx="152">
                  <c:v>1349</c:v>
                </c:pt>
                <c:pt idx="153">
                  <c:v>1357.875</c:v>
                </c:pt>
              </c:numCache>
            </c:numRef>
          </c:xVal>
          <c:yVal>
            <c:numRef>
              <c:f>'Main Data'!$P$2:$P$158</c:f>
              <c:numCache>
                <c:formatCode>General</c:formatCode>
                <c:ptCount val="157"/>
                <c:pt idx="1">
                  <c:v>20.399999999999991</c:v>
                </c:pt>
                <c:pt idx="2">
                  <c:v>23.200000000000003</c:v>
                </c:pt>
                <c:pt idx="3">
                  <c:v>24.399999999999991</c:v>
                </c:pt>
                <c:pt idx="4">
                  <c:v>24.899999999999991</c:v>
                </c:pt>
                <c:pt idx="5">
                  <c:v>23.700000000000003</c:v>
                </c:pt>
                <c:pt idx="6">
                  <c:v>22.100000000000009</c:v>
                </c:pt>
                <c:pt idx="7">
                  <c:v>19.299999999999997</c:v>
                </c:pt>
                <c:pt idx="8">
                  <c:v>18.100000000000009</c:v>
                </c:pt>
                <c:pt idx="9">
                  <c:v>18.200000000000003</c:v>
                </c:pt>
                <c:pt idx="10">
                  <c:v>16.799999999999997</c:v>
                </c:pt>
                <c:pt idx="11">
                  <c:v>8.9999999999999858</c:v>
                </c:pt>
                <c:pt idx="12">
                  <c:v>10.399999999999991</c:v>
                </c:pt>
                <c:pt idx="13">
                  <c:v>11.700000000000003</c:v>
                </c:pt>
                <c:pt idx="14">
                  <c:v>12.499999999999986</c:v>
                </c:pt>
                <c:pt idx="15">
                  <c:v>12.700000000000003</c:v>
                </c:pt>
                <c:pt idx="16">
                  <c:v>15.499999999999986</c:v>
                </c:pt>
                <c:pt idx="17">
                  <c:v>16.399999999999991</c:v>
                </c:pt>
                <c:pt idx="18">
                  <c:v>22.399999999999991</c:v>
                </c:pt>
                <c:pt idx="19">
                  <c:v>25.299999999999997</c:v>
                </c:pt>
                <c:pt idx="20">
                  <c:v>27.600000000000009</c:v>
                </c:pt>
                <c:pt idx="21">
                  <c:v>26.399999999999991</c:v>
                </c:pt>
                <c:pt idx="22">
                  <c:v>25.600000000000009</c:v>
                </c:pt>
                <c:pt idx="23">
                  <c:v>25.899999999999991</c:v>
                </c:pt>
                <c:pt idx="24">
                  <c:v>29.399999999999991</c:v>
                </c:pt>
                <c:pt idx="25">
                  <c:v>32.499999999999986</c:v>
                </c:pt>
                <c:pt idx="26">
                  <c:v>32.899999999999991</c:v>
                </c:pt>
                <c:pt idx="27">
                  <c:v>31.700000000000003</c:v>
                </c:pt>
                <c:pt idx="28">
                  <c:v>28.200000000000003</c:v>
                </c:pt>
                <c:pt idx="29">
                  <c:v>24.700000000000003</c:v>
                </c:pt>
                <c:pt idx="30">
                  <c:v>21.200000000000003</c:v>
                </c:pt>
                <c:pt idx="31">
                  <c:v>18.399999999999991</c:v>
                </c:pt>
                <c:pt idx="32">
                  <c:v>16.100000000000009</c:v>
                </c:pt>
                <c:pt idx="33">
                  <c:v>15.499999999999986</c:v>
                </c:pt>
                <c:pt idx="34">
                  <c:v>16.299999999999997</c:v>
                </c:pt>
                <c:pt idx="35">
                  <c:v>15.999999999999986</c:v>
                </c:pt>
                <c:pt idx="36">
                  <c:v>17.999999999999986</c:v>
                </c:pt>
                <c:pt idx="37">
                  <c:v>20.100000000000009</c:v>
                </c:pt>
                <c:pt idx="38">
                  <c:v>20.499999999999986</c:v>
                </c:pt>
                <c:pt idx="39">
                  <c:v>19.200000000000003</c:v>
                </c:pt>
                <c:pt idx="40">
                  <c:v>14.999999999999986</c:v>
                </c:pt>
                <c:pt idx="41">
                  <c:v>8.8999999999999915</c:v>
                </c:pt>
                <c:pt idx="42">
                  <c:v>9.9999999999999858</c:v>
                </c:pt>
                <c:pt idx="43">
                  <c:v>12.499999999999986</c:v>
                </c:pt>
                <c:pt idx="44">
                  <c:v>9.8999999999999915</c:v>
                </c:pt>
                <c:pt idx="45">
                  <c:v>4.3999999999999915</c:v>
                </c:pt>
                <c:pt idx="46">
                  <c:v>2.2000000000000028</c:v>
                </c:pt>
                <c:pt idx="47">
                  <c:v>8.6000000000000085</c:v>
                </c:pt>
                <c:pt idx="48">
                  <c:v>11.999999999999986</c:v>
                </c:pt>
                <c:pt idx="49">
                  <c:v>11.600000000000009</c:v>
                </c:pt>
                <c:pt idx="50">
                  <c:v>7.1000000000000085</c:v>
                </c:pt>
                <c:pt idx="51">
                  <c:v>3.8999999999999915</c:v>
                </c:pt>
                <c:pt idx="52">
                  <c:v>6.0999999999999943</c:v>
                </c:pt>
                <c:pt idx="53">
                  <c:v>4.8999999999999915</c:v>
                </c:pt>
                <c:pt idx="54">
                  <c:v>9.6000000000000085</c:v>
                </c:pt>
                <c:pt idx="55">
                  <c:v>16.299999999999997</c:v>
                </c:pt>
                <c:pt idx="56">
                  <c:v>17.200000000000003</c:v>
                </c:pt>
                <c:pt idx="57">
                  <c:v>14.200000000000003</c:v>
                </c:pt>
                <c:pt idx="58">
                  <c:v>11.200000000000003</c:v>
                </c:pt>
                <c:pt idx="59">
                  <c:v>2.5</c:v>
                </c:pt>
                <c:pt idx="60">
                  <c:v>2.7999999999999972</c:v>
                </c:pt>
                <c:pt idx="61">
                  <c:v>8.4999999999999858</c:v>
                </c:pt>
                <c:pt idx="62">
                  <c:v>9.2999999999999972</c:v>
                </c:pt>
                <c:pt idx="63">
                  <c:v>5.2999999999999972</c:v>
                </c:pt>
                <c:pt idx="64">
                  <c:v>0</c:v>
                </c:pt>
                <c:pt idx="65">
                  <c:v>9.9999999999994316E-2</c:v>
                </c:pt>
                <c:pt idx="66">
                  <c:v>0</c:v>
                </c:pt>
                <c:pt idx="67">
                  <c:v>3.5999999999999943</c:v>
                </c:pt>
                <c:pt idx="68">
                  <c:v>8.2999999999999972</c:v>
                </c:pt>
                <c:pt idx="69">
                  <c:v>12.499999999999986</c:v>
                </c:pt>
                <c:pt idx="70">
                  <c:v>13.899999999999991</c:v>
                </c:pt>
                <c:pt idx="71">
                  <c:v>16.100000000000009</c:v>
                </c:pt>
                <c:pt idx="72">
                  <c:v>18.499999999999986</c:v>
                </c:pt>
                <c:pt idx="73">
                  <c:v>19.499999999999986</c:v>
                </c:pt>
                <c:pt idx="74">
                  <c:v>19.499999999999986</c:v>
                </c:pt>
                <c:pt idx="75">
                  <c:v>17.499999999999986</c:v>
                </c:pt>
                <c:pt idx="76">
                  <c:v>20.399999999999991</c:v>
                </c:pt>
                <c:pt idx="77">
                  <c:v>20.100000000000009</c:v>
                </c:pt>
                <c:pt idx="78">
                  <c:v>20.499999999999986</c:v>
                </c:pt>
                <c:pt idx="79">
                  <c:v>19.200000000000003</c:v>
                </c:pt>
                <c:pt idx="80">
                  <c:v>14.999999999999986</c:v>
                </c:pt>
                <c:pt idx="81">
                  <c:v>8.8999999999999915</c:v>
                </c:pt>
                <c:pt idx="82">
                  <c:v>9.9999999999999858</c:v>
                </c:pt>
                <c:pt idx="83">
                  <c:v>12.499999999999986</c:v>
                </c:pt>
                <c:pt idx="84">
                  <c:v>9.8999999999999915</c:v>
                </c:pt>
                <c:pt idx="85">
                  <c:v>4.3999999999999915</c:v>
                </c:pt>
                <c:pt idx="86">
                  <c:v>2.2000000000000028</c:v>
                </c:pt>
                <c:pt idx="87">
                  <c:v>8.6000000000000085</c:v>
                </c:pt>
                <c:pt idx="88">
                  <c:v>11.999999999999986</c:v>
                </c:pt>
                <c:pt idx="89">
                  <c:v>11.600000000000009</c:v>
                </c:pt>
                <c:pt idx="90">
                  <c:v>7.1000000000000085</c:v>
                </c:pt>
                <c:pt idx="91">
                  <c:v>3.8999999999999915</c:v>
                </c:pt>
                <c:pt idx="92">
                  <c:v>5.2999999999999972</c:v>
                </c:pt>
                <c:pt idx="93">
                  <c:v>0</c:v>
                </c:pt>
                <c:pt idx="94">
                  <c:v>9.9999999999994316E-2</c:v>
                </c:pt>
                <c:pt idx="95">
                  <c:v>0</c:v>
                </c:pt>
                <c:pt idx="96">
                  <c:v>3.5999999999999943</c:v>
                </c:pt>
                <c:pt idx="97">
                  <c:v>8.2999999999999972</c:v>
                </c:pt>
                <c:pt idx="98">
                  <c:v>12.499999999999986</c:v>
                </c:pt>
                <c:pt idx="99">
                  <c:v>13.899999999999991</c:v>
                </c:pt>
                <c:pt idx="100">
                  <c:v>16.100000000000009</c:v>
                </c:pt>
                <c:pt idx="101">
                  <c:v>18.499999999999986</c:v>
                </c:pt>
                <c:pt idx="102">
                  <c:v>19.499999999999986</c:v>
                </c:pt>
                <c:pt idx="103">
                  <c:v>19.499999999999986</c:v>
                </c:pt>
                <c:pt idx="104">
                  <c:v>17.499999999999986</c:v>
                </c:pt>
                <c:pt idx="105">
                  <c:v>20.399999999999991</c:v>
                </c:pt>
                <c:pt idx="106">
                  <c:v>20.100000000000009</c:v>
                </c:pt>
                <c:pt idx="107">
                  <c:v>20.499999999999986</c:v>
                </c:pt>
                <c:pt idx="108">
                  <c:v>19.200000000000003</c:v>
                </c:pt>
                <c:pt idx="109">
                  <c:v>14.999999999999986</c:v>
                </c:pt>
                <c:pt idx="110">
                  <c:v>8.8999999999999915</c:v>
                </c:pt>
                <c:pt idx="111">
                  <c:v>9.9999999999999858</c:v>
                </c:pt>
                <c:pt idx="112">
                  <c:v>12.499999999999986</c:v>
                </c:pt>
                <c:pt idx="113">
                  <c:v>9.8999999999999915</c:v>
                </c:pt>
                <c:pt idx="114">
                  <c:v>4.3999999999999915</c:v>
                </c:pt>
                <c:pt idx="115">
                  <c:v>2.2000000000000028</c:v>
                </c:pt>
                <c:pt idx="116">
                  <c:v>8.6000000000000085</c:v>
                </c:pt>
                <c:pt idx="117">
                  <c:v>11.999999999999986</c:v>
                </c:pt>
                <c:pt idx="118">
                  <c:v>11.600000000000009</c:v>
                </c:pt>
                <c:pt idx="119">
                  <c:v>12.700000000000003</c:v>
                </c:pt>
                <c:pt idx="120">
                  <c:v>15.499999999999986</c:v>
                </c:pt>
                <c:pt idx="121">
                  <c:v>16.399999999999991</c:v>
                </c:pt>
                <c:pt idx="122">
                  <c:v>22.399999999999991</c:v>
                </c:pt>
                <c:pt idx="123">
                  <c:v>25.299999999999997</c:v>
                </c:pt>
                <c:pt idx="124">
                  <c:v>27.600000000000009</c:v>
                </c:pt>
                <c:pt idx="125">
                  <c:v>26.399999999999991</c:v>
                </c:pt>
                <c:pt idx="126">
                  <c:v>25.600000000000009</c:v>
                </c:pt>
                <c:pt idx="127">
                  <c:v>25.899999999999991</c:v>
                </c:pt>
                <c:pt idx="128">
                  <c:v>29.399999999999991</c:v>
                </c:pt>
                <c:pt idx="129">
                  <c:v>32.499999999999986</c:v>
                </c:pt>
                <c:pt idx="130">
                  <c:v>32.899999999999991</c:v>
                </c:pt>
                <c:pt idx="131">
                  <c:v>31.700000000000003</c:v>
                </c:pt>
                <c:pt idx="132">
                  <c:v>28.200000000000003</c:v>
                </c:pt>
                <c:pt idx="133">
                  <c:v>24.700000000000003</c:v>
                </c:pt>
                <c:pt idx="134">
                  <c:v>21.200000000000003</c:v>
                </c:pt>
                <c:pt idx="135">
                  <c:v>18.399999999999991</c:v>
                </c:pt>
                <c:pt idx="136">
                  <c:v>23.700000000000003</c:v>
                </c:pt>
                <c:pt idx="137">
                  <c:v>22.100000000000009</c:v>
                </c:pt>
                <c:pt idx="138">
                  <c:v>21.299999999999997</c:v>
                </c:pt>
                <c:pt idx="139">
                  <c:v>20.799999999999997</c:v>
                </c:pt>
                <c:pt idx="140">
                  <c:v>20.399999999999991</c:v>
                </c:pt>
                <c:pt idx="141">
                  <c:v>20.100000000000009</c:v>
                </c:pt>
                <c:pt idx="142">
                  <c:v>19.899999999999991</c:v>
                </c:pt>
                <c:pt idx="143">
                  <c:v>19.600000000000009</c:v>
                </c:pt>
                <c:pt idx="144">
                  <c:v>19.299999999999997</c:v>
                </c:pt>
                <c:pt idx="145">
                  <c:v>18.999999999999986</c:v>
                </c:pt>
                <c:pt idx="146">
                  <c:v>18.799999999999997</c:v>
                </c:pt>
                <c:pt idx="147">
                  <c:v>18.100000000000009</c:v>
                </c:pt>
                <c:pt idx="148">
                  <c:v>18.200000000000003</c:v>
                </c:pt>
                <c:pt idx="149">
                  <c:v>16.799999999999997</c:v>
                </c:pt>
                <c:pt idx="150">
                  <c:v>17</c:v>
                </c:pt>
                <c:pt idx="151">
                  <c:v>18</c:v>
                </c:pt>
                <c:pt idx="152">
                  <c:v>19</c:v>
                </c:pt>
                <c:pt idx="153">
                  <c:v>20.399999999999999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879-4173-9B28-FB74E33EEF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9760303"/>
        <c:axId val="1609749071"/>
      </c:scatterChart>
      <c:valAx>
        <c:axId val="16097603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Distnace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749071"/>
        <c:crosses val="autoZero"/>
        <c:crossBetween val="midCat"/>
      </c:valAx>
      <c:valAx>
        <c:axId val="1609749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Height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7603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'Main Data'!$AB$1</c:f>
              <c:strCache>
                <c:ptCount val="1"/>
                <c:pt idx="0">
                  <c:v>Within Limit Power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'Main Data'!$G$2:$G$158</c:f>
              <c:numCache>
                <c:formatCode>0.0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'Main Data'!$AB$2:$AB$158</c:f>
              <c:numCache>
                <c:formatCode>0.00</c:formatCode>
                <c:ptCount val="157"/>
                <c:pt idx="1">
                  <c:v>-55.83777038845615</c:v>
                </c:pt>
                <c:pt idx="2">
                  <c:v>11.85037166975</c:v>
                </c:pt>
                <c:pt idx="3">
                  <c:v>4.9645577503293508</c:v>
                </c:pt>
                <c:pt idx="4">
                  <c:v>-57.043768321208148</c:v>
                </c:pt>
                <c:pt idx="5">
                  <c:v>12.309942597575001</c:v>
                </c:pt>
                <c:pt idx="6">
                  <c:v>12.443003926025</c:v>
                </c:pt>
                <c:pt idx="7">
                  <c:v>-58.971118955649942</c:v>
                </c:pt>
                <c:pt idx="8">
                  <c:v>12.680654800925002</c:v>
                </c:pt>
                <c:pt idx="9">
                  <c:v>-21.113209310445765</c:v>
                </c:pt>
                <c:pt idx="10">
                  <c:v>12.877818361775001</c:v>
                </c:pt>
                <c:pt idx="11">
                  <c:v>12.961863307850001</c:v>
                </c:pt>
                <c:pt idx="12">
                  <c:v>12.98</c:v>
                </c:pt>
                <c:pt idx="13">
                  <c:v>-57.475353153247475</c:v>
                </c:pt>
                <c:pt idx="14">
                  <c:v>11.955103487000002</c:v>
                </c:pt>
                <c:pt idx="15">
                  <c:v>-61.03292583539141</c:v>
                </c:pt>
                <c:pt idx="16">
                  <c:v>-26.925143288394864</c:v>
                </c:pt>
                <c:pt idx="17">
                  <c:v>9.2143675502000004</c:v>
                </c:pt>
                <c:pt idx="18">
                  <c:v>-31.911338717907672</c:v>
                </c:pt>
                <c:pt idx="19">
                  <c:v>7.4589645941000011</c:v>
                </c:pt>
                <c:pt idx="20">
                  <c:v>-37.283803219471608</c:v>
                </c:pt>
                <c:pt idx="21">
                  <c:v>5.7776554946975001</c:v>
                </c:pt>
                <c:pt idx="22">
                  <c:v>5.0515094091274992</c:v>
                </c:pt>
                <c:pt idx="23">
                  <c:v>4.4571475459549994</c:v>
                </c:pt>
                <c:pt idx="24">
                  <c:v>12.675132489626195</c:v>
                </c:pt>
                <c:pt idx="25">
                  <c:v>3.7266484641650006</c:v>
                </c:pt>
                <c:pt idx="26">
                  <c:v>-21.390810650759995</c:v>
                </c:pt>
                <c:pt idx="27">
                  <c:v>-8.1977142324430101</c:v>
                </c:pt>
                <c:pt idx="28">
                  <c:v>-8.4181999762018922</c:v>
                </c:pt>
                <c:pt idx="29">
                  <c:v>-8.8874343683336949</c:v>
                </c:pt>
                <c:pt idx="30">
                  <c:v>4.0320778233199999</c:v>
                </c:pt>
                <c:pt idx="31">
                  <c:v>-20.198107188525281</c:v>
                </c:pt>
                <c:pt idx="32">
                  <c:v>3.3812239713650003</c:v>
                </c:pt>
                <c:pt idx="33">
                  <c:v>-16.762710531748407</c:v>
                </c:pt>
                <c:pt idx="34">
                  <c:v>-16.367871364946122</c:v>
                </c:pt>
                <c:pt idx="35">
                  <c:v>4.7669513020458307</c:v>
                </c:pt>
                <c:pt idx="36">
                  <c:v>2.70110538593</c:v>
                </c:pt>
                <c:pt idx="37">
                  <c:v>13.251175968320094</c:v>
                </c:pt>
                <c:pt idx="38">
                  <c:v>-16.224059357150281</c:v>
                </c:pt>
                <c:pt idx="39">
                  <c:v>-1.193734333341856</c:v>
                </c:pt>
                <c:pt idx="40">
                  <c:v>2.1401580125027428</c:v>
                </c:pt>
                <c:pt idx="41">
                  <c:v>4.2525385773875</c:v>
                </c:pt>
                <c:pt idx="42">
                  <c:v>2.7979519437429663</c:v>
                </c:pt>
                <c:pt idx="43">
                  <c:v>4.4001433815950008</c:v>
                </c:pt>
                <c:pt idx="44">
                  <c:v>-6.6307063802306683</c:v>
                </c:pt>
                <c:pt idx="45">
                  <c:v>-25.734579894118294</c:v>
                </c:pt>
                <c:pt idx="46">
                  <c:v>-26.293655375959286</c:v>
                </c:pt>
                <c:pt idx="47">
                  <c:v>5.7406830436175005</c:v>
                </c:pt>
                <c:pt idx="48">
                  <c:v>-16.305465577620755</c:v>
                </c:pt>
                <c:pt idx="49">
                  <c:v>-32.683388361995846</c:v>
                </c:pt>
                <c:pt idx="50">
                  <c:v>-25.817971885977837</c:v>
                </c:pt>
                <c:pt idx="51">
                  <c:v>5.1266823520024998</c:v>
                </c:pt>
                <c:pt idx="52">
                  <c:v>-29.452314059715679</c:v>
                </c:pt>
                <c:pt idx="53">
                  <c:v>5.1111203199124997</c:v>
                </c:pt>
                <c:pt idx="54">
                  <c:v>-17.215292482549078</c:v>
                </c:pt>
                <c:pt idx="55">
                  <c:v>-13.05270408138292</c:v>
                </c:pt>
                <c:pt idx="56">
                  <c:v>7.9095661189651336</c:v>
                </c:pt>
                <c:pt idx="57">
                  <c:v>8.5398289537805212</c:v>
                </c:pt>
                <c:pt idx="58">
                  <c:v>-12.203241353706574</c:v>
                </c:pt>
                <c:pt idx="59">
                  <c:v>6.1146995575175014</c:v>
                </c:pt>
                <c:pt idx="60">
                  <c:v>6.3728945905475012</c:v>
                </c:pt>
                <c:pt idx="61">
                  <c:v>-32.542538885468765</c:v>
                </c:pt>
                <c:pt idx="62">
                  <c:v>6.9875948052500005</c:v>
                </c:pt>
                <c:pt idx="63">
                  <c:v>7.267923949850001</c:v>
                </c:pt>
                <c:pt idx="64">
                  <c:v>7.5319906425500012</c:v>
                </c:pt>
                <c:pt idx="65">
                  <c:v>-23.306647542243272</c:v>
                </c:pt>
                <c:pt idx="66">
                  <c:v>0.23814299707902126</c:v>
                </c:pt>
                <c:pt idx="67">
                  <c:v>8.326098859550001</c:v>
                </c:pt>
                <c:pt idx="68">
                  <c:v>11.035422994918791</c:v>
                </c:pt>
                <c:pt idx="69">
                  <c:v>7.6002866412499994</c:v>
                </c:pt>
                <c:pt idx="70">
                  <c:v>7.4983514035250014</c:v>
                </c:pt>
                <c:pt idx="71">
                  <c:v>7.5937406203250006</c:v>
                </c:pt>
                <c:pt idx="72">
                  <c:v>9.5041883795956768</c:v>
                </c:pt>
                <c:pt idx="73">
                  <c:v>3.058624427488962</c:v>
                </c:pt>
                <c:pt idx="74">
                  <c:v>-2.676611669687468</c:v>
                </c:pt>
                <c:pt idx="75">
                  <c:v>-27.814934431873219</c:v>
                </c:pt>
                <c:pt idx="76">
                  <c:v>-40.123582852637291</c:v>
                </c:pt>
                <c:pt idx="77">
                  <c:v>8.4309000468499988</c:v>
                </c:pt>
                <c:pt idx="78">
                  <c:v>-39.944807285789445</c:v>
                </c:pt>
                <c:pt idx="79">
                  <c:v>-5.0945403879597428</c:v>
                </c:pt>
                <c:pt idx="80">
                  <c:v>1.9181074528570288</c:v>
                </c:pt>
                <c:pt idx="81">
                  <c:v>9.3242486398250009</c:v>
                </c:pt>
                <c:pt idx="82">
                  <c:v>3.7051285562427703</c:v>
                </c:pt>
                <c:pt idx="83">
                  <c:v>9.6943230980000017</c:v>
                </c:pt>
                <c:pt idx="84">
                  <c:v>-15.177943131100591</c:v>
                </c:pt>
                <c:pt idx="85">
                  <c:v>-50.990678238056468</c:v>
                </c:pt>
                <c:pt idx="86">
                  <c:v>-50.07511657086296</c:v>
                </c:pt>
                <c:pt idx="87">
                  <c:v>10.507593009124999</c:v>
                </c:pt>
                <c:pt idx="88">
                  <c:v>-26.545749242050782</c:v>
                </c:pt>
                <c:pt idx="89">
                  <c:v>-54.92055141045396</c:v>
                </c:pt>
                <c:pt idx="90">
                  <c:v>-46.109364054649049</c:v>
                </c:pt>
                <c:pt idx="91">
                  <c:v>11.1765890483</c:v>
                </c:pt>
                <c:pt idx="92">
                  <c:v>11.361732179900002</c:v>
                </c:pt>
                <c:pt idx="93">
                  <c:v>11.531773438100002</c:v>
                </c:pt>
                <c:pt idx="94">
                  <c:v>-33.418895795975153</c:v>
                </c:pt>
                <c:pt idx="95">
                  <c:v>0.49489913038667965</c:v>
                </c:pt>
                <c:pt idx="96">
                  <c:v>12.014345061800002</c:v>
                </c:pt>
                <c:pt idx="97">
                  <c:v>12.163829381300001</c:v>
                </c:pt>
                <c:pt idx="98">
                  <c:v>12.305786898125003</c:v>
                </c:pt>
                <c:pt idx="99">
                  <c:v>12.439398533975002</c:v>
                </c:pt>
                <c:pt idx="100">
                  <c:v>12.563602937450002</c:v>
                </c:pt>
                <c:pt idx="101">
                  <c:v>12.677233915250001</c:v>
                </c:pt>
                <c:pt idx="102">
                  <c:v>7.8846338287294868</c:v>
                </c:pt>
                <c:pt idx="103">
                  <c:v>-6.0181915434937521</c:v>
                </c:pt>
                <c:pt idx="104">
                  <c:v>-47.327280543574489</c:v>
                </c:pt>
                <c:pt idx="105">
                  <c:v>-58.922172155538192</c:v>
                </c:pt>
                <c:pt idx="106">
                  <c:v>10.091122848649999</c:v>
                </c:pt>
                <c:pt idx="107">
                  <c:v>-47.956044426303386</c:v>
                </c:pt>
                <c:pt idx="108">
                  <c:v>-9.6824369021424843</c:v>
                </c:pt>
                <c:pt idx="109">
                  <c:v>-1.3740490404721337</c:v>
                </c:pt>
                <c:pt idx="110">
                  <c:v>8.0047965044749994</c:v>
                </c:pt>
                <c:pt idx="111">
                  <c:v>-0.74477415239280753</c:v>
                </c:pt>
                <c:pt idx="112">
                  <c:v>6.6838104777499998</c:v>
                </c:pt>
                <c:pt idx="113">
                  <c:v>-10.857328706539922</c:v>
                </c:pt>
                <c:pt idx="114">
                  <c:v>-36.368829785332423</c:v>
                </c:pt>
                <c:pt idx="115">
                  <c:v>-35.66851315703272</c:v>
                </c:pt>
                <c:pt idx="116">
                  <c:v>7.1104818945500003</c:v>
                </c:pt>
                <c:pt idx="117">
                  <c:v>-18.734873113187799</c:v>
                </c:pt>
                <c:pt idx="118">
                  <c:v>7.333953874625001</c:v>
                </c:pt>
                <c:pt idx="119">
                  <c:v>-38.553649795414579</c:v>
                </c:pt>
                <c:pt idx="120">
                  <c:v>-16.496625263158162</c:v>
                </c:pt>
                <c:pt idx="121">
                  <c:v>8.1274934312749991</c:v>
                </c:pt>
                <c:pt idx="122">
                  <c:v>-27.905911683115313</c:v>
                </c:pt>
                <c:pt idx="123">
                  <c:v>8.6141298039500001</c:v>
                </c:pt>
                <c:pt idx="124">
                  <c:v>-44.796991783531695</c:v>
                </c:pt>
                <c:pt idx="125">
                  <c:v>9.0882895336250016</c:v>
                </c:pt>
                <c:pt idx="126">
                  <c:v>9.2991157860500007</c:v>
                </c:pt>
                <c:pt idx="127">
                  <c:v>9.4862733183500012</c:v>
                </c:pt>
                <c:pt idx="128">
                  <c:v>9.6208823780750006</c:v>
                </c:pt>
                <c:pt idx="129">
                  <c:v>9.3927380742499995</c:v>
                </c:pt>
                <c:pt idx="130">
                  <c:v>-49.376284164985606</c:v>
                </c:pt>
                <c:pt idx="131">
                  <c:v>-20.314169046860524</c:v>
                </c:pt>
                <c:pt idx="132">
                  <c:v>-18.912944257515854</c:v>
                </c:pt>
                <c:pt idx="133">
                  <c:v>-18.062799503133053</c:v>
                </c:pt>
                <c:pt idx="134">
                  <c:v>7.6886405986249997</c:v>
                </c:pt>
                <c:pt idx="135">
                  <c:v>-20.707802667767321</c:v>
                </c:pt>
                <c:pt idx="136">
                  <c:v>7.6254536162750011</c:v>
                </c:pt>
                <c:pt idx="137">
                  <c:v>7.6357147909999998</c:v>
                </c:pt>
                <c:pt idx="138">
                  <c:v>7.8575906547548211</c:v>
                </c:pt>
                <c:pt idx="139">
                  <c:v>-19.944232695473872</c:v>
                </c:pt>
                <c:pt idx="140">
                  <c:v>-38.754748056682431</c:v>
                </c:pt>
                <c:pt idx="141">
                  <c:v>-40.661654484580325</c:v>
                </c:pt>
                <c:pt idx="142">
                  <c:v>-40.234465118142047</c:v>
                </c:pt>
                <c:pt idx="143">
                  <c:v>-41.277269317020831</c:v>
                </c:pt>
                <c:pt idx="144">
                  <c:v>-42.265486029543524</c:v>
                </c:pt>
                <c:pt idx="145">
                  <c:v>-44.564107899521396</c:v>
                </c:pt>
                <c:pt idx="146">
                  <c:v>9.2925792204500031</c:v>
                </c:pt>
                <c:pt idx="147">
                  <c:v>9.5120413624999998</c:v>
                </c:pt>
                <c:pt idx="148">
                  <c:v>-18.427026152407311</c:v>
                </c:pt>
                <c:pt idx="149">
                  <c:v>9.9311459780750013</c:v>
                </c:pt>
                <c:pt idx="150">
                  <c:v>10.135698386825</c:v>
                </c:pt>
                <c:pt idx="151">
                  <c:v>10.335631667299999</c:v>
                </c:pt>
                <c:pt idx="152">
                  <c:v>10.530243432275</c:v>
                </c:pt>
                <c:pt idx="153">
                  <c:v>10.705264121150002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A62-43DC-A168-753FA8F3DE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6815743"/>
        <c:axId val="636813247"/>
      </c:scatterChart>
      <c:valAx>
        <c:axId val="636815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813247"/>
        <c:crosses val="autoZero"/>
        <c:crossBetween val="midCat"/>
      </c:valAx>
      <c:valAx>
        <c:axId val="636813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8157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Vs Braking Energy</a:t>
            </a:r>
          </a:p>
        </c:rich>
      </c:tx>
      <c:layout>
        <c:manualLayout>
          <c:xMode val="edge"/>
          <c:yMode val="edge"/>
          <c:x val="0.32630350722088491"/>
          <c:y val="4.0191704938452892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14357754998592"/>
          <c:y val="7.4612893752120338E-2"/>
          <c:w val="0.80412185324511476"/>
          <c:h val="0.8120759300423816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'Main Data'!$AF$1</c:f>
              <c:strCache>
                <c:ptCount val="1"/>
                <c:pt idx="0">
                  <c:v>CUM. Tractive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'Main Data'!$G$2:$G$158</c:f>
              <c:numCache>
                <c:formatCode>0.0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'Main Data'!$AF$2:$AF$158</c:f>
              <c:numCache>
                <c:formatCode>0.00</c:formatCode>
                <c:ptCount val="157"/>
                <c:pt idx="1">
                  <c:v>0</c:v>
                </c:pt>
                <c:pt idx="2">
                  <c:v>11.85037166975</c:v>
                </c:pt>
                <c:pt idx="3">
                  <c:v>16.814929420079352</c:v>
                </c:pt>
                <c:pt idx="4">
                  <c:v>16.814929420079352</c:v>
                </c:pt>
                <c:pt idx="5">
                  <c:v>29.124872017654354</c:v>
                </c:pt>
                <c:pt idx="6">
                  <c:v>41.567875943679354</c:v>
                </c:pt>
                <c:pt idx="7">
                  <c:v>41.567875943679354</c:v>
                </c:pt>
                <c:pt idx="8">
                  <c:v>54.248530744604352</c:v>
                </c:pt>
                <c:pt idx="9">
                  <c:v>54.248530744604352</c:v>
                </c:pt>
                <c:pt idx="10">
                  <c:v>67.126349106379351</c:v>
                </c:pt>
                <c:pt idx="11">
                  <c:v>80.088212414229346</c:v>
                </c:pt>
                <c:pt idx="12">
                  <c:v>93.06821241422935</c:v>
                </c:pt>
                <c:pt idx="13">
                  <c:v>93.06821241422935</c:v>
                </c:pt>
                <c:pt idx="14">
                  <c:v>105.02331590122935</c:v>
                </c:pt>
                <c:pt idx="15">
                  <c:v>105.02331590122935</c:v>
                </c:pt>
                <c:pt idx="16">
                  <c:v>105.02331590122935</c:v>
                </c:pt>
                <c:pt idx="17">
                  <c:v>114.23768345142935</c:v>
                </c:pt>
                <c:pt idx="18">
                  <c:v>114.23768345142935</c:v>
                </c:pt>
                <c:pt idx="19">
                  <c:v>121.69664804552934</c:v>
                </c:pt>
                <c:pt idx="20">
                  <c:v>121.69664804552934</c:v>
                </c:pt>
                <c:pt idx="21">
                  <c:v>127.47430354022684</c:v>
                </c:pt>
                <c:pt idx="22">
                  <c:v>132.52581294935433</c:v>
                </c:pt>
                <c:pt idx="23">
                  <c:v>136.98296049530933</c:v>
                </c:pt>
                <c:pt idx="24">
                  <c:v>149.65809298493554</c:v>
                </c:pt>
                <c:pt idx="25">
                  <c:v>153.38474144910055</c:v>
                </c:pt>
                <c:pt idx="26">
                  <c:v>153.38474144910055</c:v>
                </c:pt>
                <c:pt idx="27">
                  <c:v>153.38474144910055</c:v>
                </c:pt>
                <c:pt idx="28">
                  <c:v>153.38474144910055</c:v>
                </c:pt>
                <c:pt idx="29">
                  <c:v>153.38474144910055</c:v>
                </c:pt>
                <c:pt idx="30">
                  <c:v>157.41681927242055</c:v>
                </c:pt>
                <c:pt idx="31">
                  <c:v>157.41681927242055</c:v>
                </c:pt>
                <c:pt idx="32">
                  <c:v>160.79804324378554</c:v>
                </c:pt>
                <c:pt idx="33">
                  <c:v>160.79804324378554</c:v>
                </c:pt>
                <c:pt idx="34">
                  <c:v>160.79804324378554</c:v>
                </c:pt>
                <c:pt idx="35">
                  <c:v>165.56499454583138</c:v>
                </c:pt>
                <c:pt idx="36">
                  <c:v>168.26609993176137</c:v>
                </c:pt>
                <c:pt idx="37">
                  <c:v>181.51727590008147</c:v>
                </c:pt>
                <c:pt idx="38">
                  <c:v>181.51727590008147</c:v>
                </c:pt>
                <c:pt idx="39">
                  <c:v>181.51727590008147</c:v>
                </c:pt>
                <c:pt idx="40">
                  <c:v>183.65743391258422</c:v>
                </c:pt>
                <c:pt idx="41">
                  <c:v>187.90997248997172</c:v>
                </c:pt>
                <c:pt idx="42">
                  <c:v>190.70792443371468</c:v>
                </c:pt>
                <c:pt idx="43">
                  <c:v>195.10806781530968</c:v>
                </c:pt>
                <c:pt idx="44">
                  <c:v>195.10806781530968</c:v>
                </c:pt>
                <c:pt idx="45">
                  <c:v>195.10806781530968</c:v>
                </c:pt>
                <c:pt idx="46">
                  <c:v>195.10806781530968</c:v>
                </c:pt>
                <c:pt idx="47">
                  <c:v>200.84875085892719</c:v>
                </c:pt>
                <c:pt idx="48">
                  <c:v>200.84875085892719</c:v>
                </c:pt>
                <c:pt idx="49">
                  <c:v>200.84875085892719</c:v>
                </c:pt>
                <c:pt idx="50">
                  <c:v>200.84875085892719</c:v>
                </c:pt>
                <c:pt idx="51">
                  <c:v>205.97543321092968</c:v>
                </c:pt>
                <c:pt idx="52">
                  <c:v>205.97543321092968</c:v>
                </c:pt>
                <c:pt idx="53">
                  <c:v>211.08655353084217</c:v>
                </c:pt>
                <c:pt idx="54">
                  <c:v>211.08655353084217</c:v>
                </c:pt>
                <c:pt idx="55">
                  <c:v>211.08655353084217</c:v>
                </c:pt>
                <c:pt idx="56">
                  <c:v>218.9961196498073</c:v>
                </c:pt>
                <c:pt idx="57">
                  <c:v>227.53594860358783</c:v>
                </c:pt>
                <c:pt idx="58">
                  <c:v>227.53594860358783</c:v>
                </c:pt>
                <c:pt idx="59">
                  <c:v>233.65064816110532</c:v>
                </c:pt>
                <c:pt idx="60">
                  <c:v>240.02354275165283</c:v>
                </c:pt>
                <c:pt idx="61">
                  <c:v>240.02354275165283</c:v>
                </c:pt>
                <c:pt idx="62">
                  <c:v>247.01113755690284</c:v>
                </c:pt>
                <c:pt idx="63">
                  <c:v>254.27906150675284</c:v>
                </c:pt>
                <c:pt idx="64">
                  <c:v>261.81105214930284</c:v>
                </c:pt>
                <c:pt idx="65">
                  <c:v>261.81105214930284</c:v>
                </c:pt>
                <c:pt idx="66">
                  <c:v>262.04919514638186</c:v>
                </c:pt>
                <c:pt idx="67">
                  <c:v>270.37529400593189</c:v>
                </c:pt>
                <c:pt idx="68">
                  <c:v>281.4107170008507</c:v>
                </c:pt>
                <c:pt idx="69">
                  <c:v>289.01100364210072</c:v>
                </c:pt>
                <c:pt idx="70">
                  <c:v>296.50935504562574</c:v>
                </c:pt>
                <c:pt idx="71">
                  <c:v>304.10309566595072</c:v>
                </c:pt>
                <c:pt idx="72">
                  <c:v>313.60728404554641</c:v>
                </c:pt>
                <c:pt idx="73">
                  <c:v>316.66590847303536</c:v>
                </c:pt>
                <c:pt idx="74">
                  <c:v>316.66590847303536</c:v>
                </c:pt>
                <c:pt idx="75">
                  <c:v>316.66590847303536</c:v>
                </c:pt>
                <c:pt idx="76">
                  <c:v>316.66590847303536</c:v>
                </c:pt>
                <c:pt idx="77">
                  <c:v>325.09680851988537</c:v>
                </c:pt>
                <c:pt idx="78">
                  <c:v>325.09680851988537</c:v>
                </c:pt>
                <c:pt idx="79">
                  <c:v>325.09680851988537</c:v>
                </c:pt>
                <c:pt idx="80">
                  <c:v>327.01491597274241</c:v>
                </c:pt>
                <c:pt idx="81">
                  <c:v>336.3391646125674</c:v>
                </c:pt>
                <c:pt idx="82">
                  <c:v>340.04429316881016</c:v>
                </c:pt>
                <c:pt idx="83">
                  <c:v>349.73861626681014</c:v>
                </c:pt>
                <c:pt idx="84">
                  <c:v>349.73861626681014</c:v>
                </c:pt>
                <c:pt idx="85">
                  <c:v>349.73861626681014</c:v>
                </c:pt>
                <c:pt idx="86">
                  <c:v>349.73861626681014</c:v>
                </c:pt>
                <c:pt idx="87">
                  <c:v>360.24620927593514</c:v>
                </c:pt>
                <c:pt idx="88">
                  <c:v>360.24620927593514</c:v>
                </c:pt>
                <c:pt idx="89">
                  <c:v>360.24620927593514</c:v>
                </c:pt>
                <c:pt idx="90">
                  <c:v>360.24620927593514</c:v>
                </c:pt>
                <c:pt idx="91">
                  <c:v>371.42279832423515</c:v>
                </c:pt>
                <c:pt idx="92">
                  <c:v>382.78453050413515</c:v>
                </c:pt>
                <c:pt idx="93">
                  <c:v>394.31630394223515</c:v>
                </c:pt>
                <c:pt idx="94">
                  <c:v>394.31630394223515</c:v>
                </c:pt>
                <c:pt idx="95">
                  <c:v>394.81120307262182</c:v>
                </c:pt>
                <c:pt idx="96">
                  <c:v>406.82554813442181</c:v>
                </c:pt>
                <c:pt idx="97">
                  <c:v>418.9893775157218</c:v>
                </c:pt>
                <c:pt idx="98">
                  <c:v>431.29516441384681</c:v>
                </c:pt>
                <c:pt idx="99">
                  <c:v>443.73456294782181</c:v>
                </c:pt>
                <c:pt idx="100">
                  <c:v>456.29816588527183</c:v>
                </c:pt>
                <c:pt idx="101">
                  <c:v>468.97539980052181</c:v>
                </c:pt>
                <c:pt idx="102">
                  <c:v>476.86003362925129</c:v>
                </c:pt>
                <c:pt idx="103">
                  <c:v>476.86003362925129</c:v>
                </c:pt>
                <c:pt idx="104">
                  <c:v>476.86003362925129</c:v>
                </c:pt>
                <c:pt idx="105">
                  <c:v>476.86003362925129</c:v>
                </c:pt>
                <c:pt idx="106">
                  <c:v>486.95115647790129</c:v>
                </c:pt>
                <c:pt idx="107">
                  <c:v>486.95115647790129</c:v>
                </c:pt>
                <c:pt idx="108">
                  <c:v>486.95115647790129</c:v>
                </c:pt>
                <c:pt idx="109">
                  <c:v>486.95115647790129</c:v>
                </c:pt>
                <c:pt idx="110">
                  <c:v>494.95595298237629</c:v>
                </c:pt>
                <c:pt idx="111">
                  <c:v>494.95595298237629</c:v>
                </c:pt>
                <c:pt idx="112">
                  <c:v>501.63976346012629</c:v>
                </c:pt>
                <c:pt idx="113">
                  <c:v>501.63976346012629</c:v>
                </c:pt>
                <c:pt idx="114">
                  <c:v>501.63976346012629</c:v>
                </c:pt>
                <c:pt idx="115">
                  <c:v>501.63976346012629</c:v>
                </c:pt>
                <c:pt idx="116">
                  <c:v>508.75024535467628</c:v>
                </c:pt>
                <c:pt idx="117">
                  <c:v>508.75024535467628</c:v>
                </c:pt>
                <c:pt idx="118">
                  <c:v>516.08419922930125</c:v>
                </c:pt>
                <c:pt idx="119">
                  <c:v>516.08419922930125</c:v>
                </c:pt>
                <c:pt idx="120">
                  <c:v>516.08419922930125</c:v>
                </c:pt>
                <c:pt idx="121">
                  <c:v>524.2116926605762</c:v>
                </c:pt>
                <c:pt idx="122">
                  <c:v>524.2116926605762</c:v>
                </c:pt>
                <c:pt idx="123">
                  <c:v>532.82582246452625</c:v>
                </c:pt>
                <c:pt idx="124">
                  <c:v>532.82582246452625</c:v>
                </c:pt>
                <c:pt idx="125">
                  <c:v>541.91411199815127</c:v>
                </c:pt>
                <c:pt idx="126">
                  <c:v>551.21322778420131</c:v>
                </c:pt>
                <c:pt idx="127">
                  <c:v>560.69950110255127</c:v>
                </c:pt>
                <c:pt idx="128">
                  <c:v>570.32038348062622</c:v>
                </c:pt>
                <c:pt idx="129">
                  <c:v>579.71312155487624</c:v>
                </c:pt>
                <c:pt idx="130">
                  <c:v>579.71312155487624</c:v>
                </c:pt>
                <c:pt idx="131">
                  <c:v>579.71312155487624</c:v>
                </c:pt>
                <c:pt idx="132">
                  <c:v>579.71312155487624</c:v>
                </c:pt>
                <c:pt idx="133">
                  <c:v>579.71312155487624</c:v>
                </c:pt>
                <c:pt idx="134">
                  <c:v>587.40176215350129</c:v>
                </c:pt>
                <c:pt idx="135">
                  <c:v>587.40176215350129</c:v>
                </c:pt>
                <c:pt idx="136">
                  <c:v>595.02721576977626</c:v>
                </c:pt>
                <c:pt idx="137">
                  <c:v>602.66293056077632</c:v>
                </c:pt>
                <c:pt idx="138">
                  <c:v>610.52052121553118</c:v>
                </c:pt>
                <c:pt idx="139">
                  <c:v>610.52052121553118</c:v>
                </c:pt>
                <c:pt idx="140">
                  <c:v>610.52052121553118</c:v>
                </c:pt>
                <c:pt idx="141">
                  <c:v>610.52052121553118</c:v>
                </c:pt>
                <c:pt idx="142">
                  <c:v>610.52052121553118</c:v>
                </c:pt>
                <c:pt idx="143">
                  <c:v>610.52052121553118</c:v>
                </c:pt>
                <c:pt idx="144">
                  <c:v>610.52052121553118</c:v>
                </c:pt>
                <c:pt idx="145">
                  <c:v>610.52052121553118</c:v>
                </c:pt>
                <c:pt idx="146">
                  <c:v>619.81310043598114</c:v>
                </c:pt>
                <c:pt idx="147">
                  <c:v>629.32514179848113</c:v>
                </c:pt>
                <c:pt idx="148">
                  <c:v>629.32514179848113</c:v>
                </c:pt>
                <c:pt idx="149">
                  <c:v>639.25628777655618</c:v>
                </c:pt>
                <c:pt idx="150">
                  <c:v>649.39198616338115</c:v>
                </c:pt>
                <c:pt idx="151">
                  <c:v>659.7276178306812</c:v>
                </c:pt>
                <c:pt idx="152">
                  <c:v>670.25786126295623</c:v>
                </c:pt>
                <c:pt idx="153">
                  <c:v>680.96312538410621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62C-4C8B-98B2-2B066FB3C771}"/>
            </c:ext>
          </c:extLst>
        </c:ser>
        <c:ser>
          <c:idx val="1"/>
          <c:order val="1"/>
          <c:tx>
            <c:strRef>
              <c:f>'Main Data'!$AG$1</c:f>
              <c:strCache>
                <c:ptCount val="1"/>
                <c:pt idx="0">
                  <c:v>CUM. Brake Energy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'Main Data'!$G$3:$G$155</c:f>
              <c:numCache>
                <c:formatCode>0.0</c:formatCode>
                <c:ptCount val="153"/>
                <c:pt idx="0">
                  <c:v>0</c:v>
                </c:pt>
                <c:pt idx="1">
                  <c:v>0.96200000000000008</c:v>
                </c:pt>
                <c:pt idx="2">
                  <c:v>1.9980000000000002</c:v>
                </c:pt>
                <c:pt idx="3">
                  <c:v>2.9970000000000003</c:v>
                </c:pt>
                <c:pt idx="4">
                  <c:v>4.0330000000000004</c:v>
                </c:pt>
                <c:pt idx="5">
                  <c:v>5.0320000000000009</c:v>
                </c:pt>
                <c:pt idx="6">
                  <c:v>6.0309999999999997</c:v>
                </c:pt>
                <c:pt idx="7">
                  <c:v>7.03</c:v>
                </c:pt>
                <c:pt idx="8">
                  <c:v>8.0289999999999999</c:v>
                </c:pt>
                <c:pt idx="9">
                  <c:v>9.0280000000000005</c:v>
                </c:pt>
                <c:pt idx="10">
                  <c:v>10.027000000000001</c:v>
                </c:pt>
                <c:pt idx="11">
                  <c:v>11.026</c:v>
                </c:pt>
                <c:pt idx="12">
                  <c:v>12.025</c:v>
                </c:pt>
                <c:pt idx="13">
                  <c:v>13.024000000000001</c:v>
                </c:pt>
                <c:pt idx="14">
                  <c:v>14.023000000000001</c:v>
                </c:pt>
                <c:pt idx="15">
                  <c:v>15.021999999999998</c:v>
                </c:pt>
                <c:pt idx="16">
                  <c:v>16.021000000000001</c:v>
                </c:pt>
                <c:pt idx="17">
                  <c:v>17.02</c:v>
                </c:pt>
                <c:pt idx="18">
                  <c:v>18.019000000000002</c:v>
                </c:pt>
                <c:pt idx="19">
                  <c:v>19.018000000000001</c:v>
                </c:pt>
                <c:pt idx="20">
                  <c:v>20.017000000000003</c:v>
                </c:pt>
                <c:pt idx="21">
                  <c:v>20.978999999999999</c:v>
                </c:pt>
                <c:pt idx="22">
                  <c:v>22.015000000000001</c:v>
                </c:pt>
                <c:pt idx="23">
                  <c:v>23.013999999999999</c:v>
                </c:pt>
                <c:pt idx="24">
                  <c:v>24.013000000000002</c:v>
                </c:pt>
                <c:pt idx="25">
                  <c:v>25.048999999999999</c:v>
                </c:pt>
                <c:pt idx="26">
                  <c:v>26.011000000000003</c:v>
                </c:pt>
                <c:pt idx="27">
                  <c:v>27.047000000000001</c:v>
                </c:pt>
                <c:pt idx="28">
                  <c:v>28.046000000000003</c:v>
                </c:pt>
                <c:pt idx="29">
                  <c:v>29.045000000000002</c:v>
                </c:pt>
                <c:pt idx="30">
                  <c:v>30.043999999999997</c:v>
                </c:pt>
                <c:pt idx="31">
                  <c:v>31.043000000000003</c:v>
                </c:pt>
                <c:pt idx="32">
                  <c:v>32.042000000000002</c:v>
                </c:pt>
                <c:pt idx="33">
                  <c:v>33.041000000000004</c:v>
                </c:pt>
                <c:pt idx="34">
                  <c:v>34.003</c:v>
                </c:pt>
                <c:pt idx="35">
                  <c:v>35.039000000000001</c:v>
                </c:pt>
                <c:pt idx="36">
                  <c:v>36.038000000000004</c:v>
                </c:pt>
                <c:pt idx="37">
                  <c:v>37.036999999999999</c:v>
                </c:pt>
                <c:pt idx="38">
                  <c:v>38.036000000000001</c:v>
                </c:pt>
                <c:pt idx="39">
                  <c:v>39.035000000000004</c:v>
                </c:pt>
                <c:pt idx="40">
                  <c:v>40.034000000000006</c:v>
                </c:pt>
                <c:pt idx="41">
                  <c:v>41.033000000000001</c:v>
                </c:pt>
                <c:pt idx="42">
                  <c:v>42.031999999999996</c:v>
                </c:pt>
                <c:pt idx="43">
                  <c:v>43.031000000000006</c:v>
                </c:pt>
                <c:pt idx="44">
                  <c:v>44.03</c:v>
                </c:pt>
                <c:pt idx="45">
                  <c:v>45.029000000000003</c:v>
                </c:pt>
                <c:pt idx="46">
                  <c:v>46.027999999999999</c:v>
                </c:pt>
                <c:pt idx="47">
                  <c:v>47.027000000000008</c:v>
                </c:pt>
                <c:pt idx="48">
                  <c:v>48.026000000000003</c:v>
                </c:pt>
                <c:pt idx="49">
                  <c:v>48.988000000000007</c:v>
                </c:pt>
                <c:pt idx="50">
                  <c:v>50.024000000000001</c:v>
                </c:pt>
                <c:pt idx="51">
                  <c:v>51.022999999999996</c:v>
                </c:pt>
                <c:pt idx="52">
                  <c:v>52.022000000000006</c:v>
                </c:pt>
                <c:pt idx="53">
                  <c:v>53.021000000000001</c:v>
                </c:pt>
                <c:pt idx="54">
                  <c:v>54.02</c:v>
                </c:pt>
                <c:pt idx="55">
                  <c:v>55.018999999999998</c:v>
                </c:pt>
                <c:pt idx="56">
                  <c:v>56.018000000000008</c:v>
                </c:pt>
                <c:pt idx="57">
                  <c:v>57.017000000000003</c:v>
                </c:pt>
                <c:pt idx="58">
                  <c:v>58.015999999999998</c:v>
                </c:pt>
                <c:pt idx="59">
                  <c:v>59.015000000000001</c:v>
                </c:pt>
                <c:pt idx="60">
                  <c:v>60.013999999999996</c:v>
                </c:pt>
                <c:pt idx="61">
                  <c:v>61.012999999999998</c:v>
                </c:pt>
                <c:pt idx="62">
                  <c:v>62.012000000000008</c:v>
                </c:pt>
                <c:pt idx="63">
                  <c:v>63.01100000000001</c:v>
                </c:pt>
                <c:pt idx="64">
                  <c:v>64.046999999999997</c:v>
                </c:pt>
                <c:pt idx="65">
                  <c:v>65.045999999999992</c:v>
                </c:pt>
                <c:pt idx="66">
                  <c:v>66.045000000000002</c:v>
                </c:pt>
                <c:pt idx="67">
                  <c:v>67.044000000000011</c:v>
                </c:pt>
                <c:pt idx="68">
                  <c:v>68.043000000000006</c:v>
                </c:pt>
                <c:pt idx="69">
                  <c:v>69.004999999999995</c:v>
                </c:pt>
                <c:pt idx="70">
                  <c:v>70.040999999999997</c:v>
                </c:pt>
                <c:pt idx="71">
                  <c:v>71.040000000000006</c:v>
                </c:pt>
                <c:pt idx="72">
                  <c:v>72.00200000000001</c:v>
                </c:pt>
                <c:pt idx="73">
                  <c:v>72.963999999999999</c:v>
                </c:pt>
                <c:pt idx="74">
                  <c:v>74.037000000000006</c:v>
                </c:pt>
                <c:pt idx="75">
                  <c:v>75.036000000000001</c:v>
                </c:pt>
                <c:pt idx="76">
                  <c:v>76.035000000000011</c:v>
                </c:pt>
                <c:pt idx="77">
                  <c:v>77.034000000000006</c:v>
                </c:pt>
                <c:pt idx="78">
                  <c:v>78.033000000000001</c:v>
                </c:pt>
                <c:pt idx="79">
                  <c:v>79.031999999999996</c:v>
                </c:pt>
                <c:pt idx="80">
                  <c:v>80.031000000000006</c:v>
                </c:pt>
                <c:pt idx="81">
                  <c:v>81.03</c:v>
                </c:pt>
                <c:pt idx="82">
                  <c:v>82.029000000000011</c:v>
                </c:pt>
                <c:pt idx="83">
                  <c:v>83.028000000000006</c:v>
                </c:pt>
                <c:pt idx="84">
                  <c:v>84.027000000000001</c:v>
                </c:pt>
                <c:pt idx="85">
                  <c:v>84.989000000000004</c:v>
                </c:pt>
                <c:pt idx="86">
                  <c:v>85.988</c:v>
                </c:pt>
                <c:pt idx="87">
                  <c:v>87.024000000000001</c:v>
                </c:pt>
                <c:pt idx="88">
                  <c:v>88.022999999999996</c:v>
                </c:pt>
                <c:pt idx="89">
                  <c:v>89.022000000000006</c:v>
                </c:pt>
                <c:pt idx="90">
                  <c:v>90.021000000000001</c:v>
                </c:pt>
                <c:pt idx="91">
                  <c:v>91.02000000000001</c:v>
                </c:pt>
                <c:pt idx="92">
                  <c:v>92.019000000000005</c:v>
                </c:pt>
                <c:pt idx="93">
                  <c:v>93.018000000000001</c:v>
                </c:pt>
                <c:pt idx="94">
                  <c:v>94.01700000000001</c:v>
                </c:pt>
                <c:pt idx="95">
                  <c:v>95.016000000000005</c:v>
                </c:pt>
                <c:pt idx="96">
                  <c:v>96.015000000000001</c:v>
                </c:pt>
                <c:pt idx="97">
                  <c:v>97.013999999999996</c:v>
                </c:pt>
                <c:pt idx="98">
                  <c:v>98.013000000000005</c:v>
                </c:pt>
                <c:pt idx="99">
                  <c:v>99.012000000000015</c:v>
                </c:pt>
                <c:pt idx="100">
                  <c:v>100.01100000000001</c:v>
                </c:pt>
                <c:pt idx="101">
                  <c:v>101.047</c:v>
                </c:pt>
                <c:pt idx="102">
                  <c:v>102.04599999999999</c:v>
                </c:pt>
                <c:pt idx="103">
                  <c:v>103.04500000000002</c:v>
                </c:pt>
                <c:pt idx="104">
                  <c:v>104.04400000000001</c:v>
                </c:pt>
                <c:pt idx="105">
                  <c:v>105.04300000000001</c:v>
                </c:pt>
                <c:pt idx="106">
                  <c:v>106.042</c:v>
                </c:pt>
                <c:pt idx="107">
                  <c:v>107.04100000000001</c:v>
                </c:pt>
                <c:pt idx="108">
                  <c:v>108.04</c:v>
                </c:pt>
                <c:pt idx="109">
                  <c:v>109.00200000000001</c:v>
                </c:pt>
                <c:pt idx="110">
                  <c:v>110.038</c:v>
                </c:pt>
                <c:pt idx="111">
                  <c:v>111.03700000000001</c:v>
                </c:pt>
                <c:pt idx="112">
                  <c:v>112.03600000000002</c:v>
                </c:pt>
                <c:pt idx="113">
                  <c:v>113.03500000000001</c:v>
                </c:pt>
                <c:pt idx="114">
                  <c:v>114.03400000000001</c:v>
                </c:pt>
                <c:pt idx="115">
                  <c:v>115.033</c:v>
                </c:pt>
                <c:pt idx="116">
                  <c:v>116.032</c:v>
                </c:pt>
                <c:pt idx="117">
                  <c:v>117.03100000000001</c:v>
                </c:pt>
                <c:pt idx="118">
                  <c:v>118.03</c:v>
                </c:pt>
                <c:pt idx="119">
                  <c:v>119.02900000000001</c:v>
                </c:pt>
                <c:pt idx="120">
                  <c:v>120.02799999999999</c:v>
                </c:pt>
                <c:pt idx="121">
                  <c:v>120.99000000000002</c:v>
                </c:pt>
                <c:pt idx="122">
                  <c:v>121.989</c:v>
                </c:pt>
                <c:pt idx="123">
                  <c:v>123.02500000000001</c:v>
                </c:pt>
                <c:pt idx="124">
                  <c:v>124.02400000000002</c:v>
                </c:pt>
                <c:pt idx="125">
                  <c:v>125.023</c:v>
                </c:pt>
                <c:pt idx="126">
                  <c:v>126.02200000000002</c:v>
                </c:pt>
                <c:pt idx="127">
                  <c:v>127.021</c:v>
                </c:pt>
                <c:pt idx="128">
                  <c:v>128.02000000000001</c:v>
                </c:pt>
                <c:pt idx="129">
                  <c:v>129.01900000000001</c:v>
                </c:pt>
                <c:pt idx="130">
                  <c:v>130.018</c:v>
                </c:pt>
                <c:pt idx="131">
                  <c:v>131.017</c:v>
                </c:pt>
                <c:pt idx="132">
                  <c:v>132.01599999999999</c:v>
                </c:pt>
                <c:pt idx="133">
                  <c:v>133.01500000000001</c:v>
                </c:pt>
                <c:pt idx="134">
                  <c:v>134.01400000000001</c:v>
                </c:pt>
                <c:pt idx="135">
                  <c:v>135.01300000000001</c:v>
                </c:pt>
                <c:pt idx="136">
                  <c:v>136.012</c:v>
                </c:pt>
                <c:pt idx="137">
                  <c:v>137.048</c:v>
                </c:pt>
                <c:pt idx="138">
                  <c:v>138.04700000000003</c:v>
                </c:pt>
                <c:pt idx="139">
                  <c:v>139.04599999999999</c:v>
                </c:pt>
                <c:pt idx="140">
                  <c:v>140.04500000000002</c:v>
                </c:pt>
                <c:pt idx="141">
                  <c:v>141.00700000000001</c:v>
                </c:pt>
                <c:pt idx="142">
                  <c:v>142.04300000000001</c:v>
                </c:pt>
                <c:pt idx="143">
                  <c:v>143.042</c:v>
                </c:pt>
                <c:pt idx="144">
                  <c:v>144.041</c:v>
                </c:pt>
                <c:pt idx="145">
                  <c:v>145.00299999999999</c:v>
                </c:pt>
                <c:pt idx="146">
                  <c:v>146.03900000000002</c:v>
                </c:pt>
                <c:pt idx="147">
                  <c:v>147.03800000000001</c:v>
                </c:pt>
                <c:pt idx="148">
                  <c:v>148.03700000000001</c:v>
                </c:pt>
                <c:pt idx="149">
                  <c:v>149.036</c:v>
                </c:pt>
                <c:pt idx="150">
                  <c:v>150.035</c:v>
                </c:pt>
                <c:pt idx="151">
                  <c:v>151.03400000000002</c:v>
                </c:pt>
                <c:pt idx="152">
                  <c:v>151.96270000000001</c:v>
                </c:pt>
              </c:numCache>
            </c:numRef>
          </c:xVal>
          <c:yVal>
            <c:numRef>
              <c:f>'Main Data'!$AG$3:$AG$155</c:f>
              <c:numCache>
                <c:formatCode>0.00</c:formatCode>
                <c:ptCount val="153"/>
                <c:pt idx="0">
                  <c:v>55.83777038845615</c:v>
                </c:pt>
                <c:pt idx="1">
                  <c:v>55.83777038845615</c:v>
                </c:pt>
                <c:pt idx="2">
                  <c:v>55.83777038845615</c:v>
                </c:pt>
                <c:pt idx="3">
                  <c:v>112.8815387096643</c:v>
                </c:pt>
                <c:pt idx="4">
                  <c:v>112.8815387096643</c:v>
                </c:pt>
                <c:pt idx="5">
                  <c:v>112.8815387096643</c:v>
                </c:pt>
                <c:pt idx="6">
                  <c:v>171.85265766531424</c:v>
                </c:pt>
                <c:pt idx="7">
                  <c:v>171.85265766531424</c:v>
                </c:pt>
                <c:pt idx="8">
                  <c:v>192.96586697576001</c:v>
                </c:pt>
                <c:pt idx="9">
                  <c:v>192.96586697576001</c:v>
                </c:pt>
                <c:pt idx="10">
                  <c:v>192.96586697576001</c:v>
                </c:pt>
                <c:pt idx="11">
                  <c:v>192.96586697576001</c:v>
                </c:pt>
                <c:pt idx="12">
                  <c:v>250.44122012900749</c:v>
                </c:pt>
                <c:pt idx="13">
                  <c:v>250.44122012900749</c:v>
                </c:pt>
                <c:pt idx="14">
                  <c:v>311.47414596439887</c:v>
                </c:pt>
                <c:pt idx="15">
                  <c:v>338.39928925279372</c:v>
                </c:pt>
                <c:pt idx="16">
                  <c:v>338.39928925279372</c:v>
                </c:pt>
                <c:pt idx="17">
                  <c:v>370.31062797070138</c:v>
                </c:pt>
                <c:pt idx="18">
                  <c:v>370.31062797070138</c:v>
                </c:pt>
                <c:pt idx="19">
                  <c:v>407.594431190173</c:v>
                </c:pt>
                <c:pt idx="20">
                  <c:v>407.594431190173</c:v>
                </c:pt>
                <c:pt idx="21">
                  <c:v>407.594431190173</c:v>
                </c:pt>
                <c:pt idx="22">
                  <c:v>407.594431190173</c:v>
                </c:pt>
                <c:pt idx="23">
                  <c:v>407.594431190173</c:v>
                </c:pt>
                <c:pt idx="24">
                  <c:v>407.594431190173</c:v>
                </c:pt>
                <c:pt idx="25">
                  <c:v>428.98524184093299</c:v>
                </c:pt>
                <c:pt idx="26">
                  <c:v>437.18295607337598</c:v>
                </c:pt>
                <c:pt idx="27">
                  <c:v>445.60115604957787</c:v>
                </c:pt>
                <c:pt idx="28">
                  <c:v>454.48859041791155</c:v>
                </c:pt>
                <c:pt idx="29">
                  <c:v>454.48859041791155</c:v>
                </c:pt>
                <c:pt idx="30">
                  <c:v>474.68669760643684</c:v>
                </c:pt>
                <c:pt idx="31">
                  <c:v>474.68669760643684</c:v>
                </c:pt>
                <c:pt idx="32">
                  <c:v>491.44940813818522</c:v>
                </c:pt>
                <c:pt idx="33">
                  <c:v>507.81727950313132</c:v>
                </c:pt>
                <c:pt idx="34">
                  <c:v>507.81727950313132</c:v>
                </c:pt>
                <c:pt idx="35">
                  <c:v>507.81727950313132</c:v>
                </c:pt>
                <c:pt idx="36">
                  <c:v>507.81727950313132</c:v>
                </c:pt>
                <c:pt idx="37">
                  <c:v>524.0413388602816</c:v>
                </c:pt>
                <c:pt idx="38">
                  <c:v>525.23507319362341</c:v>
                </c:pt>
                <c:pt idx="39">
                  <c:v>525.23507319362341</c:v>
                </c:pt>
                <c:pt idx="40">
                  <c:v>525.23507319362341</c:v>
                </c:pt>
                <c:pt idx="41">
                  <c:v>525.23507319362341</c:v>
                </c:pt>
                <c:pt idx="42">
                  <c:v>525.23507319362341</c:v>
                </c:pt>
                <c:pt idx="43">
                  <c:v>531.86577957385407</c:v>
                </c:pt>
                <c:pt idx="44">
                  <c:v>557.60035946797234</c:v>
                </c:pt>
                <c:pt idx="45">
                  <c:v>583.89401484393159</c:v>
                </c:pt>
                <c:pt idx="46">
                  <c:v>583.89401484393159</c:v>
                </c:pt>
                <c:pt idx="47">
                  <c:v>600.19948042155238</c:v>
                </c:pt>
                <c:pt idx="48">
                  <c:v>632.88286878354825</c:v>
                </c:pt>
                <c:pt idx="49">
                  <c:v>658.70084066952609</c:v>
                </c:pt>
                <c:pt idx="50">
                  <c:v>658.70084066952609</c:v>
                </c:pt>
                <c:pt idx="51">
                  <c:v>688.15315472924181</c:v>
                </c:pt>
                <c:pt idx="52">
                  <c:v>688.15315472924181</c:v>
                </c:pt>
                <c:pt idx="53">
                  <c:v>705.36844721179091</c:v>
                </c:pt>
                <c:pt idx="54">
                  <c:v>718.42115129317381</c:v>
                </c:pt>
                <c:pt idx="55">
                  <c:v>718.42115129317381</c:v>
                </c:pt>
                <c:pt idx="56">
                  <c:v>718.42115129317381</c:v>
                </c:pt>
                <c:pt idx="57">
                  <c:v>730.62439264688032</c:v>
                </c:pt>
                <c:pt idx="58">
                  <c:v>730.62439264688032</c:v>
                </c:pt>
                <c:pt idx="59">
                  <c:v>730.62439264688032</c:v>
                </c:pt>
                <c:pt idx="60">
                  <c:v>763.16693153234905</c:v>
                </c:pt>
                <c:pt idx="61">
                  <c:v>763.16693153234905</c:v>
                </c:pt>
                <c:pt idx="62">
                  <c:v>763.16693153234905</c:v>
                </c:pt>
                <c:pt idx="63">
                  <c:v>763.16693153234905</c:v>
                </c:pt>
                <c:pt idx="64">
                  <c:v>786.47357907459229</c:v>
                </c:pt>
                <c:pt idx="65">
                  <c:v>786.47357907459229</c:v>
                </c:pt>
                <c:pt idx="66">
                  <c:v>786.47357907459229</c:v>
                </c:pt>
                <c:pt idx="67">
                  <c:v>786.47357907459229</c:v>
                </c:pt>
                <c:pt idx="68">
                  <c:v>786.47357907459229</c:v>
                </c:pt>
                <c:pt idx="69">
                  <c:v>786.47357907459229</c:v>
                </c:pt>
                <c:pt idx="70">
                  <c:v>786.47357907459229</c:v>
                </c:pt>
                <c:pt idx="71">
                  <c:v>786.47357907459229</c:v>
                </c:pt>
                <c:pt idx="72">
                  <c:v>786.47357907459229</c:v>
                </c:pt>
                <c:pt idx="73">
                  <c:v>789.15019074427971</c:v>
                </c:pt>
                <c:pt idx="74">
                  <c:v>816.96512517615292</c:v>
                </c:pt>
                <c:pt idx="75">
                  <c:v>857.08870802879017</c:v>
                </c:pt>
                <c:pt idx="76">
                  <c:v>857.08870802879017</c:v>
                </c:pt>
                <c:pt idx="77">
                  <c:v>897.03351531457963</c:v>
                </c:pt>
                <c:pt idx="78">
                  <c:v>902.12805570253943</c:v>
                </c:pt>
                <c:pt idx="79">
                  <c:v>902.12805570253943</c:v>
                </c:pt>
                <c:pt idx="80">
                  <c:v>902.12805570253943</c:v>
                </c:pt>
                <c:pt idx="81">
                  <c:v>902.12805570253943</c:v>
                </c:pt>
                <c:pt idx="82">
                  <c:v>902.12805570253943</c:v>
                </c:pt>
                <c:pt idx="83">
                  <c:v>917.30599883364005</c:v>
                </c:pt>
                <c:pt idx="84">
                  <c:v>968.29667707169654</c:v>
                </c:pt>
                <c:pt idx="85">
                  <c:v>1018.3717936425595</c:v>
                </c:pt>
                <c:pt idx="86">
                  <c:v>1018.3717936425595</c:v>
                </c:pt>
                <c:pt idx="87">
                  <c:v>1044.9175428846104</c:v>
                </c:pt>
                <c:pt idx="88">
                  <c:v>1099.8380942950644</c:v>
                </c:pt>
                <c:pt idx="89">
                  <c:v>1145.9474583497133</c:v>
                </c:pt>
                <c:pt idx="90">
                  <c:v>1145.9474583497133</c:v>
                </c:pt>
                <c:pt idx="91">
                  <c:v>1145.9474583497133</c:v>
                </c:pt>
                <c:pt idx="92">
                  <c:v>1145.9474583497133</c:v>
                </c:pt>
                <c:pt idx="93">
                  <c:v>1179.3663541456885</c:v>
                </c:pt>
                <c:pt idx="94">
                  <c:v>1179.3663541456885</c:v>
                </c:pt>
                <c:pt idx="95">
                  <c:v>1179.3663541456885</c:v>
                </c:pt>
                <c:pt idx="96">
                  <c:v>1179.3663541456885</c:v>
                </c:pt>
                <c:pt idx="97">
                  <c:v>1179.3663541456885</c:v>
                </c:pt>
                <c:pt idx="98">
                  <c:v>1179.3663541456885</c:v>
                </c:pt>
                <c:pt idx="99">
                  <c:v>1179.3663541456885</c:v>
                </c:pt>
                <c:pt idx="100">
                  <c:v>1179.3663541456885</c:v>
                </c:pt>
                <c:pt idx="101">
                  <c:v>1179.3663541456885</c:v>
                </c:pt>
                <c:pt idx="102">
                  <c:v>1185.3845456891822</c:v>
                </c:pt>
                <c:pt idx="103">
                  <c:v>1232.7118262327567</c:v>
                </c:pt>
                <c:pt idx="104">
                  <c:v>1291.6339983882949</c:v>
                </c:pt>
                <c:pt idx="105">
                  <c:v>1291.6339983882949</c:v>
                </c:pt>
                <c:pt idx="106">
                  <c:v>1339.5900428145983</c:v>
                </c:pt>
                <c:pt idx="107">
                  <c:v>1349.2724797167407</c:v>
                </c:pt>
                <c:pt idx="108">
                  <c:v>1350.6465287572128</c:v>
                </c:pt>
                <c:pt idx="109">
                  <c:v>1350.6465287572128</c:v>
                </c:pt>
                <c:pt idx="110">
                  <c:v>1351.3913029096057</c:v>
                </c:pt>
                <c:pt idx="111">
                  <c:v>1351.3913029096057</c:v>
                </c:pt>
                <c:pt idx="112">
                  <c:v>1362.2486316161455</c:v>
                </c:pt>
                <c:pt idx="113">
                  <c:v>1398.6174614014781</c:v>
                </c:pt>
                <c:pt idx="114">
                  <c:v>1434.2859745585108</c:v>
                </c:pt>
                <c:pt idx="115">
                  <c:v>1434.2859745585108</c:v>
                </c:pt>
                <c:pt idx="116">
                  <c:v>1453.0208476716987</c:v>
                </c:pt>
                <c:pt idx="117">
                  <c:v>1453.0208476716987</c:v>
                </c:pt>
                <c:pt idx="118">
                  <c:v>1491.5744974671134</c:v>
                </c:pt>
                <c:pt idx="119">
                  <c:v>1508.0711227302716</c:v>
                </c:pt>
                <c:pt idx="120">
                  <c:v>1508.0711227302716</c:v>
                </c:pt>
                <c:pt idx="121">
                  <c:v>1535.9770344133869</c:v>
                </c:pt>
                <c:pt idx="122">
                  <c:v>1535.9770344133869</c:v>
                </c:pt>
                <c:pt idx="123">
                  <c:v>1580.7740261969186</c:v>
                </c:pt>
                <c:pt idx="124">
                  <c:v>1580.7740261969186</c:v>
                </c:pt>
                <c:pt idx="125">
                  <c:v>1580.7740261969186</c:v>
                </c:pt>
                <c:pt idx="126">
                  <c:v>1580.7740261969186</c:v>
                </c:pt>
                <c:pt idx="127">
                  <c:v>1580.7740261969186</c:v>
                </c:pt>
                <c:pt idx="128">
                  <c:v>1580.7740261969186</c:v>
                </c:pt>
                <c:pt idx="129">
                  <c:v>1630.1503103619043</c:v>
                </c:pt>
                <c:pt idx="130">
                  <c:v>1650.4644794087649</c:v>
                </c:pt>
                <c:pt idx="131">
                  <c:v>1669.3774236662807</c:v>
                </c:pt>
                <c:pt idx="132">
                  <c:v>1687.4402231694137</c:v>
                </c:pt>
                <c:pt idx="133">
                  <c:v>1687.4402231694137</c:v>
                </c:pt>
                <c:pt idx="134">
                  <c:v>1708.148025837181</c:v>
                </c:pt>
                <c:pt idx="135">
                  <c:v>1708.148025837181</c:v>
                </c:pt>
                <c:pt idx="136">
                  <c:v>1708.148025837181</c:v>
                </c:pt>
                <c:pt idx="137">
                  <c:v>1708.148025837181</c:v>
                </c:pt>
                <c:pt idx="138">
                  <c:v>1728.0922585326548</c:v>
                </c:pt>
                <c:pt idx="139">
                  <c:v>1766.8470065893373</c:v>
                </c:pt>
                <c:pt idx="140">
                  <c:v>1807.5086610739177</c:v>
                </c:pt>
                <c:pt idx="141">
                  <c:v>1847.7431261920597</c:v>
                </c:pt>
                <c:pt idx="142">
                  <c:v>1889.0203955090806</c:v>
                </c:pt>
                <c:pt idx="143">
                  <c:v>1931.2858815386242</c:v>
                </c:pt>
                <c:pt idx="144">
                  <c:v>1975.8499894381455</c:v>
                </c:pt>
                <c:pt idx="145">
                  <c:v>1975.8499894381455</c:v>
                </c:pt>
                <c:pt idx="146">
                  <c:v>1975.8499894381455</c:v>
                </c:pt>
                <c:pt idx="147">
                  <c:v>1994.2770155905528</c:v>
                </c:pt>
                <c:pt idx="148">
                  <c:v>1994.2770155905528</c:v>
                </c:pt>
                <c:pt idx="149">
                  <c:v>1994.2770155905528</c:v>
                </c:pt>
                <c:pt idx="150">
                  <c:v>1994.2770155905528</c:v>
                </c:pt>
                <c:pt idx="151">
                  <c:v>1994.2770155905528</c:v>
                </c:pt>
                <c:pt idx="152">
                  <c:v>1994.2770155905528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62C-4C8B-98B2-2B066FB3C7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8517760"/>
        <c:axId val="1958518176"/>
      </c:scatterChart>
      <c:valAx>
        <c:axId val="1958517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8518176"/>
        <c:crosses val="autoZero"/>
        <c:crossBetween val="midCat"/>
      </c:valAx>
      <c:valAx>
        <c:axId val="1958518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85177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'Main Data'!$AM$1</c:f>
              <c:strCache>
                <c:ptCount val="1"/>
                <c:pt idx="0">
                  <c:v>BSFC (g/Kwh)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'Main Data'!$G$2:$G$158</c:f>
              <c:numCache>
                <c:formatCode>0.0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'Main Data'!$AM$2:$AM$158</c:f>
              <c:numCache>
                <c:formatCode>General</c:formatCode>
                <c:ptCount val="157"/>
                <c:pt idx="1">
                  <c:v>310</c:v>
                </c:pt>
                <c:pt idx="2">
                  <c:v>200</c:v>
                </c:pt>
                <c:pt idx="3">
                  <c:v>200</c:v>
                </c:pt>
                <c:pt idx="4">
                  <c:v>310</c:v>
                </c:pt>
                <c:pt idx="5">
                  <c:v>200</c:v>
                </c:pt>
                <c:pt idx="6">
                  <c:v>200</c:v>
                </c:pt>
                <c:pt idx="7">
                  <c:v>310</c:v>
                </c:pt>
                <c:pt idx="8">
                  <c:v>200</c:v>
                </c:pt>
                <c:pt idx="9">
                  <c:v>310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310</c:v>
                </c:pt>
                <c:pt idx="14">
                  <c:v>200</c:v>
                </c:pt>
                <c:pt idx="15">
                  <c:v>310</c:v>
                </c:pt>
                <c:pt idx="16">
                  <c:v>285</c:v>
                </c:pt>
                <c:pt idx="17">
                  <c:v>200</c:v>
                </c:pt>
                <c:pt idx="18">
                  <c:v>285</c:v>
                </c:pt>
                <c:pt idx="19">
                  <c:v>180</c:v>
                </c:pt>
                <c:pt idx="20">
                  <c:v>310</c:v>
                </c:pt>
                <c:pt idx="21">
                  <c:v>175</c:v>
                </c:pt>
                <c:pt idx="22">
                  <c:v>190</c:v>
                </c:pt>
                <c:pt idx="23">
                  <c:v>195</c:v>
                </c:pt>
                <c:pt idx="24">
                  <c:v>200</c:v>
                </c:pt>
                <c:pt idx="25">
                  <c:v>205</c:v>
                </c:pt>
                <c:pt idx="26">
                  <c:v>300</c:v>
                </c:pt>
                <c:pt idx="27">
                  <c:v>300</c:v>
                </c:pt>
                <c:pt idx="28">
                  <c:v>285</c:v>
                </c:pt>
                <c:pt idx="29">
                  <c:v>285</c:v>
                </c:pt>
                <c:pt idx="30">
                  <c:v>195</c:v>
                </c:pt>
                <c:pt idx="31">
                  <c:v>300</c:v>
                </c:pt>
                <c:pt idx="32">
                  <c:v>205</c:v>
                </c:pt>
                <c:pt idx="33">
                  <c:v>300</c:v>
                </c:pt>
                <c:pt idx="34">
                  <c:v>310</c:v>
                </c:pt>
                <c:pt idx="35">
                  <c:v>200</c:v>
                </c:pt>
                <c:pt idx="36">
                  <c:v>215</c:v>
                </c:pt>
                <c:pt idx="37">
                  <c:v>200</c:v>
                </c:pt>
                <c:pt idx="38">
                  <c:v>300</c:v>
                </c:pt>
                <c:pt idx="39">
                  <c:v>300</c:v>
                </c:pt>
                <c:pt idx="40">
                  <c:v>215</c:v>
                </c:pt>
                <c:pt idx="41">
                  <c:v>195</c:v>
                </c:pt>
                <c:pt idx="42">
                  <c:v>210</c:v>
                </c:pt>
                <c:pt idx="43">
                  <c:v>180</c:v>
                </c:pt>
                <c:pt idx="44">
                  <c:v>285</c:v>
                </c:pt>
                <c:pt idx="45">
                  <c:v>285</c:v>
                </c:pt>
                <c:pt idx="46">
                  <c:v>285</c:v>
                </c:pt>
                <c:pt idx="47">
                  <c:v>190</c:v>
                </c:pt>
                <c:pt idx="48">
                  <c:v>310</c:v>
                </c:pt>
                <c:pt idx="49">
                  <c:v>285</c:v>
                </c:pt>
                <c:pt idx="50">
                  <c:v>285</c:v>
                </c:pt>
                <c:pt idx="51">
                  <c:v>190</c:v>
                </c:pt>
                <c:pt idx="52">
                  <c:v>285</c:v>
                </c:pt>
                <c:pt idx="53">
                  <c:v>190</c:v>
                </c:pt>
                <c:pt idx="54">
                  <c:v>285</c:v>
                </c:pt>
                <c:pt idx="55">
                  <c:v>285</c:v>
                </c:pt>
                <c:pt idx="56">
                  <c:v>185</c:v>
                </c:pt>
                <c:pt idx="57">
                  <c:v>200</c:v>
                </c:pt>
                <c:pt idx="58">
                  <c:v>285</c:v>
                </c:pt>
                <c:pt idx="59">
                  <c:v>175</c:v>
                </c:pt>
                <c:pt idx="60">
                  <c:v>175</c:v>
                </c:pt>
                <c:pt idx="61">
                  <c:v>310</c:v>
                </c:pt>
                <c:pt idx="62">
                  <c:v>175</c:v>
                </c:pt>
                <c:pt idx="63">
                  <c:v>185</c:v>
                </c:pt>
                <c:pt idx="64">
                  <c:v>185</c:v>
                </c:pt>
                <c:pt idx="65">
                  <c:v>300</c:v>
                </c:pt>
                <c:pt idx="66">
                  <c:v>285</c:v>
                </c:pt>
                <c:pt idx="67">
                  <c:v>200</c:v>
                </c:pt>
                <c:pt idx="68">
                  <c:v>200</c:v>
                </c:pt>
                <c:pt idx="69">
                  <c:v>192</c:v>
                </c:pt>
                <c:pt idx="70">
                  <c:v>180</c:v>
                </c:pt>
                <c:pt idx="71">
                  <c:v>185</c:v>
                </c:pt>
                <c:pt idx="72">
                  <c:v>200</c:v>
                </c:pt>
                <c:pt idx="73">
                  <c:v>205</c:v>
                </c:pt>
                <c:pt idx="74">
                  <c:v>300</c:v>
                </c:pt>
                <c:pt idx="75">
                  <c:v>300</c:v>
                </c:pt>
                <c:pt idx="76">
                  <c:v>285</c:v>
                </c:pt>
                <c:pt idx="77">
                  <c:v>200</c:v>
                </c:pt>
                <c:pt idx="78">
                  <c:v>285</c:v>
                </c:pt>
                <c:pt idx="79">
                  <c:v>285</c:v>
                </c:pt>
                <c:pt idx="80">
                  <c:v>235</c:v>
                </c:pt>
                <c:pt idx="81">
                  <c:v>200</c:v>
                </c:pt>
                <c:pt idx="82">
                  <c:v>200</c:v>
                </c:pt>
                <c:pt idx="83">
                  <c:v>200</c:v>
                </c:pt>
                <c:pt idx="84">
                  <c:v>285</c:v>
                </c:pt>
                <c:pt idx="85">
                  <c:v>285</c:v>
                </c:pt>
                <c:pt idx="86">
                  <c:v>285</c:v>
                </c:pt>
                <c:pt idx="87">
                  <c:v>200</c:v>
                </c:pt>
                <c:pt idx="88">
                  <c:v>285</c:v>
                </c:pt>
                <c:pt idx="89">
                  <c:v>285</c:v>
                </c:pt>
                <c:pt idx="90">
                  <c:v>310</c:v>
                </c:pt>
                <c:pt idx="91">
                  <c:v>200</c:v>
                </c:pt>
                <c:pt idx="92">
                  <c:v>200</c:v>
                </c:pt>
                <c:pt idx="93">
                  <c:v>200</c:v>
                </c:pt>
                <c:pt idx="94">
                  <c:v>310</c:v>
                </c:pt>
                <c:pt idx="95">
                  <c:v>310</c:v>
                </c:pt>
                <c:pt idx="96">
                  <c:v>200</c:v>
                </c:pt>
                <c:pt idx="97">
                  <c:v>200</c:v>
                </c:pt>
                <c:pt idx="98">
                  <c:v>200</c:v>
                </c:pt>
                <c:pt idx="99">
                  <c:v>200</c:v>
                </c:pt>
                <c:pt idx="100">
                  <c:v>200</c:v>
                </c:pt>
                <c:pt idx="101">
                  <c:v>200</c:v>
                </c:pt>
                <c:pt idx="102">
                  <c:v>195</c:v>
                </c:pt>
                <c:pt idx="103">
                  <c:v>310</c:v>
                </c:pt>
                <c:pt idx="104">
                  <c:v>310</c:v>
                </c:pt>
                <c:pt idx="105">
                  <c:v>285</c:v>
                </c:pt>
                <c:pt idx="106">
                  <c:v>200</c:v>
                </c:pt>
                <c:pt idx="107">
                  <c:v>285</c:v>
                </c:pt>
                <c:pt idx="108">
                  <c:v>285</c:v>
                </c:pt>
                <c:pt idx="109">
                  <c:v>285</c:v>
                </c:pt>
                <c:pt idx="110">
                  <c:v>200</c:v>
                </c:pt>
                <c:pt idx="111">
                  <c:v>300</c:v>
                </c:pt>
                <c:pt idx="112">
                  <c:v>185</c:v>
                </c:pt>
                <c:pt idx="113">
                  <c:v>310</c:v>
                </c:pt>
                <c:pt idx="114">
                  <c:v>310</c:v>
                </c:pt>
                <c:pt idx="115">
                  <c:v>300</c:v>
                </c:pt>
                <c:pt idx="116">
                  <c:v>180</c:v>
                </c:pt>
                <c:pt idx="117">
                  <c:v>300</c:v>
                </c:pt>
                <c:pt idx="118">
                  <c:v>180</c:v>
                </c:pt>
                <c:pt idx="119">
                  <c:v>300</c:v>
                </c:pt>
                <c:pt idx="120">
                  <c:v>300</c:v>
                </c:pt>
                <c:pt idx="121">
                  <c:v>200</c:v>
                </c:pt>
                <c:pt idx="122">
                  <c:v>285</c:v>
                </c:pt>
                <c:pt idx="123">
                  <c:v>200</c:v>
                </c:pt>
                <c:pt idx="124">
                  <c:v>285</c:v>
                </c:pt>
                <c:pt idx="125">
                  <c:v>200</c:v>
                </c:pt>
                <c:pt idx="126">
                  <c:v>200</c:v>
                </c:pt>
                <c:pt idx="127">
                  <c:v>200</c:v>
                </c:pt>
                <c:pt idx="128">
                  <c:v>200</c:v>
                </c:pt>
                <c:pt idx="129">
                  <c:v>200</c:v>
                </c:pt>
                <c:pt idx="130">
                  <c:v>285</c:v>
                </c:pt>
                <c:pt idx="131">
                  <c:v>285</c:v>
                </c:pt>
                <c:pt idx="132">
                  <c:v>285</c:v>
                </c:pt>
                <c:pt idx="133">
                  <c:v>300</c:v>
                </c:pt>
                <c:pt idx="134">
                  <c:v>180</c:v>
                </c:pt>
                <c:pt idx="135">
                  <c:v>300</c:v>
                </c:pt>
                <c:pt idx="136">
                  <c:v>180</c:v>
                </c:pt>
                <c:pt idx="137">
                  <c:v>180</c:v>
                </c:pt>
                <c:pt idx="138">
                  <c:v>192</c:v>
                </c:pt>
                <c:pt idx="139">
                  <c:v>300</c:v>
                </c:pt>
                <c:pt idx="140">
                  <c:v>300</c:v>
                </c:pt>
                <c:pt idx="141">
                  <c:v>285</c:v>
                </c:pt>
                <c:pt idx="142">
                  <c:v>285</c:v>
                </c:pt>
                <c:pt idx="143">
                  <c:v>285</c:v>
                </c:pt>
                <c:pt idx="144">
                  <c:v>285</c:v>
                </c:pt>
                <c:pt idx="145">
                  <c:v>285</c:v>
                </c:pt>
                <c:pt idx="146">
                  <c:v>200</c:v>
                </c:pt>
                <c:pt idx="147">
                  <c:v>200</c:v>
                </c:pt>
                <c:pt idx="148">
                  <c:v>285</c:v>
                </c:pt>
                <c:pt idx="149">
                  <c:v>200</c:v>
                </c:pt>
                <c:pt idx="150">
                  <c:v>200</c:v>
                </c:pt>
                <c:pt idx="151">
                  <c:v>200</c:v>
                </c:pt>
                <c:pt idx="152">
                  <c:v>200</c:v>
                </c:pt>
                <c:pt idx="153">
                  <c:v>200</c:v>
                </c:pt>
                <c:pt idx="155">
                  <c:v>242.44444444444446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B1-43AC-AE64-E895EFEAC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719919"/>
        <c:axId val="123720335"/>
      </c:scatterChart>
      <c:valAx>
        <c:axId val="1237199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720335"/>
        <c:crosses val="autoZero"/>
        <c:crossBetween val="midCat"/>
      </c:valAx>
      <c:valAx>
        <c:axId val="123720335"/>
        <c:scaling>
          <c:orientation val="minMax"/>
          <c:min val="1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BSFC</a:t>
                </a:r>
                <a:r>
                  <a:rPr lang="en-GB" baseline="0"/>
                  <a:t> (g/KWh)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7199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Fuel Usage Per Lap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'Main Data'!$AP$1</c:f>
              <c:strCache>
                <c:ptCount val="1"/>
                <c:pt idx="0">
                  <c:v>Cum Fuel Usage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'Main Data'!$G$2:$G$158</c:f>
              <c:numCache>
                <c:formatCode>0.0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'Main Data'!$AP$2:$AP$158</c:f>
              <c:numCache>
                <c:formatCode>0.00</c:formatCode>
                <c:ptCount val="157"/>
                <c:pt idx="1">
                  <c:v>0</c:v>
                </c:pt>
                <c:pt idx="2">
                  <c:v>2.5346554217258936</c:v>
                </c:pt>
                <c:pt idx="3">
                  <c:v>3.5965160594360914</c:v>
                </c:pt>
                <c:pt idx="4">
                  <c:v>3.5965160594360914</c:v>
                </c:pt>
                <c:pt idx="5">
                  <c:v>6.2294683090034884</c:v>
                </c:pt>
                <c:pt idx="6">
                  <c:v>8.8908808150908349</c:v>
                </c:pt>
                <c:pt idx="7">
                  <c:v>8.8908808150908349</c:v>
                </c:pt>
                <c:pt idx="8">
                  <c:v>11.603124054199057</c:v>
                </c:pt>
                <c:pt idx="9">
                  <c:v>11.603124054199057</c:v>
                </c:pt>
                <c:pt idx="10">
                  <c:v>14.35753826502042</c:v>
                </c:pt>
                <c:pt idx="11">
                  <c:v>17.129928703438207</c:v>
                </c:pt>
                <c:pt idx="12">
                  <c:v>19.906198367450877</c:v>
                </c:pt>
                <c:pt idx="13">
                  <c:v>19.906198367450877</c:v>
                </c:pt>
                <c:pt idx="14">
                  <c:v>22.463254695732093</c:v>
                </c:pt>
                <c:pt idx="15">
                  <c:v>22.463254695732093</c:v>
                </c:pt>
                <c:pt idx="16">
                  <c:v>22.463254695732093</c:v>
                </c:pt>
                <c:pt idx="17">
                  <c:v>24.434099772980399</c:v>
                </c:pt>
                <c:pt idx="18">
                  <c:v>24.434099772980399</c:v>
                </c:pt>
                <c:pt idx="19">
                  <c:v>25.869946261022768</c:v>
                </c:pt>
                <c:pt idx="20">
                  <c:v>25.869946261022768</c:v>
                </c:pt>
                <c:pt idx="21">
                  <c:v>26.951247375750363</c:v>
                </c:pt>
                <c:pt idx="22">
                  <c:v>27.977683023942465</c:v>
                </c:pt>
                <c:pt idx="23">
                  <c:v>28.90718128525732</c:v>
                </c:pt>
                <c:pt idx="24">
                  <c:v>31.618243366789724</c:v>
                </c:pt>
                <c:pt idx="25">
                  <c:v>32.435256895794979</c:v>
                </c:pt>
                <c:pt idx="26">
                  <c:v>32.435256895794979</c:v>
                </c:pt>
                <c:pt idx="27">
                  <c:v>32.435256895794979</c:v>
                </c:pt>
                <c:pt idx="28">
                  <c:v>32.435256895794979</c:v>
                </c:pt>
                <c:pt idx="29">
                  <c:v>32.435256895794979</c:v>
                </c:pt>
                <c:pt idx="30">
                  <c:v>33.276110667769245</c:v>
                </c:pt>
                <c:pt idx="31">
                  <c:v>33.276110667769245</c:v>
                </c:pt>
                <c:pt idx="32">
                  <c:v>34.017394895612576</c:v>
                </c:pt>
                <c:pt idx="33">
                  <c:v>34.017394895612576</c:v>
                </c:pt>
                <c:pt idx="34">
                  <c:v>34.017394895612576</c:v>
                </c:pt>
                <c:pt idx="35">
                  <c:v>35.036989833185423</c:v>
                </c:pt>
                <c:pt idx="36">
                  <c:v>35.658054680098218</c:v>
                </c:pt>
                <c:pt idx="37">
                  <c:v>38.49232570115683</c:v>
                </c:pt>
                <c:pt idx="38">
                  <c:v>38.49232570115683</c:v>
                </c:pt>
                <c:pt idx="39">
                  <c:v>38.49232570115683</c:v>
                </c:pt>
                <c:pt idx="40">
                  <c:v>38.984411983805359</c:v>
                </c:pt>
                <c:pt idx="41">
                  <c:v>39.871240874503229</c:v>
                </c:pt>
                <c:pt idx="42">
                  <c:v>40.4996124120932</c:v>
                </c:pt>
                <c:pt idx="43">
                  <c:v>41.346637537583611</c:v>
                </c:pt>
                <c:pt idx="44">
                  <c:v>41.346637537583611</c:v>
                </c:pt>
                <c:pt idx="45">
                  <c:v>41.346637537583611</c:v>
                </c:pt>
                <c:pt idx="46">
                  <c:v>41.346637537583611</c:v>
                </c:pt>
                <c:pt idx="47">
                  <c:v>42.51310903030101</c:v>
                </c:pt>
                <c:pt idx="48">
                  <c:v>42.51310903030101</c:v>
                </c:pt>
                <c:pt idx="49">
                  <c:v>42.51310903030101</c:v>
                </c:pt>
                <c:pt idx="50">
                  <c:v>42.51310903030101</c:v>
                </c:pt>
                <c:pt idx="51">
                  <c:v>43.554819358216953</c:v>
                </c:pt>
                <c:pt idx="52">
                  <c:v>43.554819358216953</c:v>
                </c:pt>
                <c:pt idx="53">
                  <c:v>44.593367576909344</c:v>
                </c:pt>
                <c:pt idx="54">
                  <c:v>44.593367576909344</c:v>
                </c:pt>
                <c:pt idx="55">
                  <c:v>44.593367576909344</c:v>
                </c:pt>
                <c:pt idx="56">
                  <c:v>46.158248689098592</c:v>
                </c:pt>
                <c:pt idx="57">
                  <c:v>47.984817877098429</c:v>
                </c:pt>
                <c:pt idx="58">
                  <c:v>47.984817877098429</c:v>
                </c:pt>
                <c:pt idx="59">
                  <c:v>49.129197540066578</c:v>
                </c:pt>
                <c:pt idx="60">
                  <c:v>50.321898979452293</c:v>
                </c:pt>
                <c:pt idx="61">
                  <c:v>50.321898979452293</c:v>
                </c:pt>
                <c:pt idx="62">
                  <c:v>51.629642935303572</c:v>
                </c:pt>
                <c:pt idx="63">
                  <c:v>53.067577297679975</c:v>
                </c:pt>
                <c:pt idx="64">
                  <c:v>54.557756369001119</c:v>
                </c:pt>
                <c:pt idx="65">
                  <c:v>54.557756369001119</c:v>
                </c:pt>
                <c:pt idx="66">
                  <c:v>54.630340157856644</c:v>
                </c:pt>
                <c:pt idx="67">
                  <c:v>56.411194987081544</c:v>
                </c:pt>
                <c:pt idx="68">
                  <c:v>58.771542451668672</c:v>
                </c:pt>
                <c:pt idx="69">
                  <c:v>60.332130081122216</c:v>
                </c:pt>
                <c:pt idx="70">
                  <c:v>61.775558507820364</c:v>
                </c:pt>
                <c:pt idx="71">
                  <c:v>63.2779546050118</c:v>
                </c:pt>
                <c:pt idx="72">
                  <c:v>65.31078895627013</c:v>
                </c:pt>
                <c:pt idx="73">
                  <c:v>65.981347921365426</c:v>
                </c:pt>
                <c:pt idx="74">
                  <c:v>65.981347921365426</c:v>
                </c:pt>
                <c:pt idx="75">
                  <c:v>65.981347921365426</c:v>
                </c:pt>
                <c:pt idx="76">
                  <c:v>65.981347921365426</c:v>
                </c:pt>
                <c:pt idx="77">
                  <c:v>67.784618494585203</c:v>
                </c:pt>
                <c:pt idx="78">
                  <c:v>67.784618494585203</c:v>
                </c:pt>
                <c:pt idx="79">
                  <c:v>67.784618494585203</c:v>
                </c:pt>
                <c:pt idx="80">
                  <c:v>68.266674785192151</c:v>
                </c:pt>
                <c:pt idx="81">
                  <c:v>70.26102213792386</c:v>
                </c:pt>
                <c:pt idx="82">
                  <c:v>71.053505651942643</c:v>
                </c:pt>
                <c:pt idx="83">
                  <c:v>73.127007588006947</c:v>
                </c:pt>
                <c:pt idx="84">
                  <c:v>73.127007588006947</c:v>
                </c:pt>
                <c:pt idx="85">
                  <c:v>73.127007588006947</c:v>
                </c:pt>
                <c:pt idx="86">
                  <c:v>73.127007588006947</c:v>
                </c:pt>
                <c:pt idx="87">
                  <c:v>75.374458413355583</c:v>
                </c:pt>
                <c:pt idx="88">
                  <c:v>75.374458413355583</c:v>
                </c:pt>
                <c:pt idx="89">
                  <c:v>75.374458413355583</c:v>
                </c:pt>
                <c:pt idx="90">
                  <c:v>75.374458413355583</c:v>
                </c:pt>
                <c:pt idx="91">
                  <c:v>77.764999640006707</c:v>
                </c:pt>
                <c:pt idx="92">
                  <c:v>80.195140809628654</c:v>
                </c:pt>
                <c:pt idx="93">
                  <c:v>82.661651808739919</c:v>
                </c:pt>
                <c:pt idx="94">
                  <c:v>82.661651808739919</c:v>
                </c:pt>
                <c:pt idx="95">
                  <c:v>82.825724138152864</c:v>
                </c:pt>
                <c:pt idx="96">
                  <c:v>85.395451544012317</c:v>
                </c:pt>
                <c:pt idx="97">
                  <c:v>87.997151891433674</c:v>
                </c:pt>
                <c:pt idx="98">
                  <c:v>90.629215285660877</c:v>
                </c:pt>
                <c:pt idx="99">
                  <c:v>93.289856640702368</c:v>
                </c:pt>
                <c:pt idx="100">
                  <c:v>95.977063859958378</c:v>
                </c:pt>
                <c:pt idx="101">
                  <c:v>98.688575411768937</c:v>
                </c:pt>
                <c:pt idx="102">
                  <c:v>100.33284528602056</c:v>
                </c:pt>
                <c:pt idx="103">
                  <c:v>100.33284528602056</c:v>
                </c:pt>
                <c:pt idx="104">
                  <c:v>100.33284528602056</c:v>
                </c:pt>
                <c:pt idx="105">
                  <c:v>100.33284528602056</c:v>
                </c:pt>
                <c:pt idx="106">
                  <c:v>102.49121803182426</c:v>
                </c:pt>
                <c:pt idx="107">
                  <c:v>102.49121803182426</c:v>
                </c:pt>
                <c:pt idx="108">
                  <c:v>102.49121803182426</c:v>
                </c:pt>
                <c:pt idx="109">
                  <c:v>102.49121803182426</c:v>
                </c:pt>
                <c:pt idx="110">
                  <c:v>104.20335005817007</c:v>
                </c:pt>
                <c:pt idx="111">
                  <c:v>104.20335005817007</c:v>
                </c:pt>
                <c:pt idx="112">
                  <c:v>105.52571953037217</c:v>
                </c:pt>
                <c:pt idx="113">
                  <c:v>105.52571953037217</c:v>
                </c:pt>
                <c:pt idx="114">
                  <c:v>105.52571953037217</c:v>
                </c:pt>
                <c:pt idx="115">
                  <c:v>105.52571953037217</c:v>
                </c:pt>
                <c:pt idx="116">
                  <c:v>106.89448329480325</c:v>
                </c:pt>
                <c:pt idx="117">
                  <c:v>106.89448329480325</c:v>
                </c:pt>
                <c:pt idx="118">
                  <c:v>108.30626528967618</c:v>
                </c:pt>
                <c:pt idx="119">
                  <c:v>108.30626528967618</c:v>
                </c:pt>
                <c:pt idx="120">
                  <c:v>108.30626528967618</c:v>
                </c:pt>
                <c:pt idx="121">
                  <c:v>110.04464074866777</c:v>
                </c:pt>
                <c:pt idx="122">
                  <c:v>110.04464074866777</c:v>
                </c:pt>
                <c:pt idx="123">
                  <c:v>111.88710201650859</c:v>
                </c:pt>
                <c:pt idx="124">
                  <c:v>111.88710201650859</c:v>
                </c:pt>
                <c:pt idx="125">
                  <c:v>113.83098048568941</c:v>
                </c:pt>
                <c:pt idx="126">
                  <c:v>115.81995221596306</c:v>
                </c:pt>
                <c:pt idx="127">
                  <c:v>117.84895474587584</c:v>
                </c:pt>
                <c:pt idx="128">
                  <c:v>119.90674857386381</c:v>
                </c:pt>
                <c:pt idx="129">
                  <c:v>121.91574501281274</c:v>
                </c:pt>
                <c:pt idx="130">
                  <c:v>121.91574501281274</c:v>
                </c:pt>
                <c:pt idx="131">
                  <c:v>121.91574501281274</c:v>
                </c:pt>
                <c:pt idx="132">
                  <c:v>121.91574501281274</c:v>
                </c:pt>
                <c:pt idx="133">
                  <c:v>121.91574501281274</c:v>
                </c:pt>
                <c:pt idx="134">
                  <c:v>123.39580400251327</c:v>
                </c:pt>
                <c:pt idx="135">
                  <c:v>123.39580400251327</c:v>
                </c:pt>
                <c:pt idx="136">
                  <c:v>124.86369953365966</c:v>
                </c:pt>
                <c:pt idx="137">
                  <c:v>126.33357033516779</c:v>
                </c:pt>
                <c:pt idx="138">
                  <c:v>127.94699090098784</c:v>
                </c:pt>
                <c:pt idx="139">
                  <c:v>127.94699090098784</c:v>
                </c:pt>
                <c:pt idx="140">
                  <c:v>127.94699090098784</c:v>
                </c:pt>
                <c:pt idx="141">
                  <c:v>127.94699090098784</c:v>
                </c:pt>
                <c:pt idx="142">
                  <c:v>127.94699090098784</c:v>
                </c:pt>
                <c:pt idx="143">
                  <c:v>127.94699090098784</c:v>
                </c:pt>
                <c:pt idx="144">
                  <c:v>127.94699090098784</c:v>
                </c:pt>
                <c:pt idx="145">
                  <c:v>127.94699090098784</c:v>
                </c:pt>
                <c:pt idx="146">
                  <c:v>129.93456453659414</c:v>
                </c:pt>
                <c:pt idx="147">
                  <c:v>131.96907854873146</c:v>
                </c:pt>
                <c:pt idx="148">
                  <c:v>131.96907854873146</c:v>
                </c:pt>
                <c:pt idx="149">
                  <c:v>134.09323411944109</c:v>
                </c:pt>
                <c:pt idx="150">
                  <c:v>136.26114104971262</c:v>
                </c:pt>
                <c:pt idx="151">
                  <c:v>138.47181136221906</c:v>
                </c:pt>
                <c:pt idx="152">
                  <c:v>140.7241068472494</c:v>
                </c:pt>
                <c:pt idx="153">
                  <c:v>143.01383720355079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CA-406C-9AE4-7618C96A52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8040943"/>
        <c:axId val="1788038447"/>
      </c:scatterChart>
      <c:valAx>
        <c:axId val="17880409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8038447"/>
        <c:crosses val="autoZero"/>
        <c:crossBetween val="midCat"/>
      </c:valAx>
      <c:valAx>
        <c:axId val="1788038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Used (ml)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8040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4.xml"/><Relationship Id="rId7" Type="http://schemas.openxmlformats.org/officeDocument/2006/relationships/chart" Target="../charts/chart7.xml"/><Relationship Id="rId2" Type="http://schemas.openxmlformats.org/officeDocument/2006/relationships/image" Target="../media/image3.png"/><Relationship Id="rId1" Type="http://schemas.openxmlformats.org/officeDocument/2006/relationships/chart" Target="../charts/chart3.xml"/><Relationship Id="rId6" Type="http://schemas.openxmlformats.org/officeDocument/2006/relationships/chart" Target="../charts/chart6.xml"/><Relationship Id="rId5" Type="http://schemas.openxmlformats.org/officeDocument/2006/relationships/image" Target="../media/image4.png"/><Relationship Id="rId10" Type="http://schemas.openxmlformats.org/officeDocument/2006/relationships/image" Target="../media/image5.png"/><Relationship Id="rId4" Type="http://schemas.openxmlformats.org/officeDocument/2006/relationships/chart" Target="../charts/chart5.xml"/><Relationship Id="rId9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180975</xdr:colOff>
      <xdr:row>2</xdr:row>
      <xdr:rowOff>76201</xdr:rowOff>
    </xdr:from>
    <xdr:to>
      <xdr:col>22</xdr:col>
      <xdr:colOff>133350</xdr:colOff>
      <xdr:row>27</xdr:row>
      <xdr:rowOff>42151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8A55D9B-D2D6-4829-97F5-0653D19F5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0" y="438151"/>
          <a:ext cx="6048375" cy="4490325"/>
        </a:xfrm>
        <a:prstGeom prst="rect">
          <a:avLst/>
        </a:prstGeom>
      </xdr:spPr>
    </xdr:pic>
    <xdr:clientData/>
  </xdr:twoCellAnchor>
  <xdr:twoCellAnchor>
    <xdr:from>
      <xdr:col>2</xdr:col>
      <xdr:colOff>523874</xdr:colOff>
      <xdr:row>2</xdr:row>
      <xdr:rowOff>123824</xdr:rowOff>
    </xdr:from>
    <xdr:to>
      <xdr:col>11</xdr:col>
      <xdr:colOff>333375</xdr:colOff>
      <xdr:row>22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10CAAC-1525-469C-89A2-7A3E87E0ED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439232</xdr:colOff>
      <xdr:row>25</xdr:row>
      <xdr:rowOff>57796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17E06E-1F05-4178-BD7A-E0990B7DE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754432" cy="4629796"/>
        </a:xfrm>
        <a:prstGeom prst="rect">
          <a:avLst/>
        </a:prstGeom>
      </xdr:spPr>
    </xdr:pic>
    <xdr:clientData/>
  </xdr:twoCellAnchor>
  <xdr:twoCellAnchor>
    <xdr:from>
      <xdr:col>14</xdr:col>
      <xdr:colOff>223520</xdr:colOff>
      <xdr:row>16</xdr:row>
      <xdr:rowOff>169333</xdr:rowOff>
    </xdr:from>
    <xdr:to>
      <xdr:col>21</xdr:col>
      <xdr:colOff>528320</xdr:colOff>
      <xdr:row>31</xdr:row>
      <xdr:rowOff>169333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D5484F4-3083-4A32-928A-8F09C417CB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466697</xdr:colOff>
      <xdr:row>113</xdr:row>
      <xdr:rowOff>98002</xdr:rowOff>
    </xdr:from>
    <xdr:to>
      <xdr:col>179</xdr:col>
      <xdr:colOff>140820</xdr:colOff>
      <xdr:row>150</xdr:row>
      <xdr:rowOff>123402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5805694-59F6-4D29-BECE-3B1EFC2783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57</xdr:col>
      <xdr:colOff>364217</xdr:colOff>
      <xdr:row>27</xdr:row>
      <xdr:rowOff>26609</xdr:rowOff>
    </xdr:from>
    <xdr:to>
      <xdr:col>68</xdr:col>
      <xdr:colOff>281582</xdr:colOff>
      <xdr:row>47</xdr:row>
      <xdr:rowOff>35597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CF8ED4A-20A4-47C4-8FB6-D16AE464C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699917" y="4827209"/>
          <a:ext cx="6978565" cy="3564988"/>
        </a:xfrm>
        <a:prstGeom prst="rect">
          <a:avLst/>
        </a:prstGeom>
      </xdr:spPr>
    </xdr:pic>
    <xdr:clientData/>
  </xdr:twoCellAnchor>
  <xdr:twoCellAnchor>
    <xdr:from>
      <xdr:col>163</xdr:col>
      <xdr:colOff>355600</xdr:colOff>
      <xdr:row>45</xdr:row>
      <xdr:rowOff>30480</xdr:rowOff>
    </xdr:from>
    <xdr:to>
      <xdr:col>175</xdr:col>
      <xdr:colOff>63501</xdr:colOff>
      <xdr:row>64</xdr:row>
      <xdr:rowOff>44239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56158A2-1551-4CF6-A9CB-55A4A0E6E5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163</xdr:col>
      <xdr:colOff>355600</xdr:colOff>
      <xdr:row>65</xdr:row>
      <xdr:rowOff>69427</xdr:rowOff>
    </xdr:from>
    <xdr:to>
      <xdr:col>175</xdr:col>
      <xdr:colOff>76200</xdr:colOff>
      <xdr:row>81</xdr:row>
      <xdr:rowOff>141394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4819B53-8FC5-4FCE-BB29-26066D65C1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46</xdr:col>
      <xdr:colOff>772885</xdr:colOff>
      <xdr:row>30</xdr:row>
      <xdr:rowOff>85268</xdr:rowOff>
    </xdr:from>
    <xdr:to>
      <xdr:col>53</xdr:col>
      <xdr:colOff>400956</xdr:colOff>
      <xdr:row>51</xdr:row>
      <xdr:rowOff>45995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F931345-FE26-4231-ACC7-4E2D9298F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253385" y="5419268"/>
          <a:ext cx="7044871" cy="3694527"/>
        </a:xfrm>
        <a:prstGeom prst="rect">
          <a:avLst/>
        </a:prstGeom>
      </xdr:spPr>
    </xdr:pic>
    <xdr:clientData/>
  </xdr:twoCellAnchor>
  <xdr:twoCellAnchor>
    <xdr:from>
      <xdr:col>141</xdr:col>
      <xdr:colOff>374650</xdr:colOff>
      <xdr:row>80</xdr:row>
      <xdr:rowOff>30480</xdr:rowOff>
    </xdr:from>
    <xdr:to>
      <xdr:col>162</xdr:col>
      <xdr:colOff>546100</xdr:colOff>
      <xdr:row>111</xdr:row>
      <xdr:rowOff>175260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58AC726-AB32-4A57-B4AC-385E3CAF74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133</xdr:col>
      <xdr:colOff>412115</xdr:colOff>
      <xdr:row>74</xdr:row>
      <xdr:rowOff>126046</xdr:rowOff>
    </xdr:from>
    <xdr:to>
      <xdr:col>156</xdr:col>
      <xdr:colOff>400050</xdr:colOff>
      <xdr:row>113</xdr:row>
      <xdr:rowOff>92709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FD8237F-5AD0-4E2B-BCE4-2C7E83B416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135</xdr:col>
      <xdr:colOff>603250</xdr:colOff>
      <xdr:row>34</xdr:row>
      <xdr:rowOff>51116</xdr:rowOff>
    </xdr:from>
    <xdr:to>
      <xdr:col>153</xdr:col>
      <xdr:colOff>379095</xdr:colOff>
      <xdr:row>65</xdr:row>
      <xdr:rowOff>149859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E936DB9-2050-4CEA-B70F-F334373A92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129</xdr:col>
      <xdr:colOff>329881</xdr:colOff>
      <xdr:row>76</xdr:row>
      <xdr:rowOff>124460</xdr:rowOff>
    </xdr:from>
    <xdr:to>
      <xdr:col>150</xdr:col>
      <xdr:colOff>447040</xdr:colOff>
      <xdr:row>119</xdr:row>
      <xdr:rowOff>52704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68313333-CCE9-451D-ACD1-BA172AD8B4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46</xdr:col>
      <xdr:colOff>1294823</xdr:colOff>
      <xdr:row>53</xdr:row>
      <xdr:rowOff>47914</xdr:rowOff>
    </xdr:from>
    <xdr:to>
      <xdr:col>51</xdr:col>
      <xdr:colOff>881558</xdr:colOff>
      <xdr:row>87</xdr:row>
      <xdr:rowOff>114638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EDA2214E-6328-45C0-95B1-610F9FF60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1669950" y="9593696"/>
          <a:ext cx="4699063" cy="61904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15586</xdr:colOff>
      <xdr:row>21</xdr:row>
      <xdr:rowOff>26843</xdr:rowOff>
    </xdr:from>
    <xdr:to>
      <xdr:col>20</xdr:col>
      <xdr:colOff>290946</xdr:colOff>
      <xdr:row>45</xdr:row>
      <xdr:rowOff>134729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9537B46-2F97-4124-8391-1D5BD16E1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9695" y="3809134"/>
          <a:ext cx="10139796" cy="443050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134888</xdr:colOff>
      <xdr:row>1</xdr:row>
      <xdr:rowOff>13446</xdr:rowOff>
    </xdr:from>
    <xdr:to>
      <xdr:col>30</xdr:col>
      <xdr:colOff>348343</xdr:colOff>
      <xdr:row>25</xdr:row>
      <xdr:rowOff>10885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C8F075-41C9-432C-91E4-262D7634AA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150909</xdr:colOff>
      <xdr:row>49</xdr:row>
      <xdr:rowOff>11238</xdr:rowOff>
    </xdr:from>
    <xdr:to>
      <xdr:col>30</xdr:col>
      <xdr:colOff>152400</xdr:colOff>
      <xdr:row>66</xdr:row>
      <xdr:rowOff>119743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B1A71A4-420B-408B-8467-7453DB5E07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539528</xdr:colOff>
      <xdr:row>49</xdr:row>
      <xdr:rowOff>15806</xdr:rowOff>
    </xdr:from>
    <xdr:to>
      <xdr:col>21</xdr:col>
      <xdr:colOff>519248</xdr:colOff>
      <xdr:row>66</xdr:row>
      <xdr:rowOff>78377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E959099-7F34-42ED-95AA-26505615D7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531645</xdr:colOff>
      <xdr:row>26</xdr:row>
      <xdr:rowOff>41087</xdr:rowOff>
    </xdr:from>
    <xdr:to>
      <xdr:col>14</xdr:col>
      <xdr:colOff>511629</xdr:colOff>
      <xdr:row>48</xdr:row>
      <xdr:rowOff>32657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7D30C2E-948A-4DD5-8FC1-2360DA1CAC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437886</xdr:colOff>
      <xdr:row>4</xdr:row>
      <xdr:rowOff>44730</xdr:rowOff>
    </xdr:from>
    <xdr:to>
      <xdr:col>10</xdr:col>
      <xdr:colOff>571919</xdr:colOff>
      <xdr:row>21</xdr:row>
      <xdr:rowOff>115557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540110C-FC65-4C46-8216-D7F8B1D451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54429</xdr:colOff>
      <xdr:row>25</xdr:row>
      <xdr:rowOff>140376</xdr:rowOff>
    </xdr:from>
    <xdr:to>
      <xdr:col>29</xdr:col>
      <xdr:colOff>21771</xdr:colOff>
      <xdr:row>47</xdr:row>
      <xdr:rowOff>108857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A371934-03F9-48EB-BD12-3D66C28942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381000</xdr:colOff>
      <xdr:row>48</xdr:row>
      <xdr:rowOff>164912</xdr:rowOff>
    </xdr:from>
    <xdr:to>
      <xdr:col>10</xdr:col>
      <xdr:colOff>566058</xdr:colOff>
      <xdr:row>68</xdr:row>
      <xdr:rowOff>44077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ADA082-BD92-4EDA-8052-3C55EB7112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7A658-D135-4EC3-ADBE-2737DF78E86A}">
  <dimension ref="A1:F77"/>
  <sheetViews>
    <sheetView zoomScale="80" zoomScaleNormal="80" workbookViewId="0">
      <selection activeCell="E29" sqref="E29"/>
    </sheetView>
  </sheetViews>
  <sheetFormatPr defaultRowHeight="14.4" x14ac:dyDescent="0.3"/>
  <cols>
    <col min="1" max="1" width="12" bestFit="1" customWidth="1"/>
    <col min="2" max="2" width="12.6640625" bestFit="1" customWidth="1"/>
    <col min="3" max="3" width="11.21875" bestFit="1" customWidth="1"/>
    <col min="4" max="4" width="18" bestFit="1" customWidth="1"/>
    <col min="5" max="5" width="12.6640625" bestFit="1" customWidth="1"/>
    <col min="6" max="6" width="13.6640625" style="1" bestFit="1" customWidth="1"/>
  </cols>
  <sheetData>
    <row r="1" spans="1:6" x14ac:dyDescent="0.3">
      <c r="A1" t="s">
        <v>0</v>
      </c>
      <c r="B1" t="s">
        <v>1</v>
      </c>
      <c r="F1"/>
    </row>
    <row r="2" spans="1:6" x14ac:dyDescent="0.3">
      <c r="A2">
        <v>51.049260185999998</v>
      </c>
      <c r="B2">
        <v>-1.2326290600000001</v>
      </c>
    </row>
    <row r="3" spans="1:6" x14ac:dyDescent="0.3">
      <c r="A3">
        <v>51.048953103999999</v>
      </c>
      <c r="B3">
        <v>-1.2327683659999999</v>
      </c>
    </row>
    <row r="4" spans="1:6" x14ac:dyDescent="0.3">
      <c r="A4">
        <v>51.048657136000003</v>
      </c>
      <c r="B4">
        <v>-1.2328438399999999</v>
      </c>
    </row>
    <row r="5" spans="1:6" x14ac:dyDescent="0.3">
      <c r="A5">
        <v>51.048298801000001</v>
      </c>
      <c r="B5">
        <v>-1.23271609</v>
      </c>
    </row>
    <row r="6" spans="1:6" x14ac:dyDescent="0.3">
      <c r="A6">
        <v>51.048041206999997</v>
      </c>
      <c r="B6">
        <v>-1.2325765630000001</v>
      </c>
    </row>
    <row r="7" spans="1:6" x14ac:dyDescent="0.3">
      <c r="A7">
        <v>51.047895873999998</v>
      </c>
      <c r="B7">
        <v>-1.232400433</v>
      </c>
    </row>
    <row r="8" spans="1:6" x14ac:dyDescent="0.3">
      <c r="A8">
        <v>51.047881353999998</v>
      </c>
      <c r="B8">
        <v>-1.232168446</v>
      </c>
    </row>
    <row r="9" spans="1:6" x14ac:dyDescent="0.3">
      <c r="A9">
        <v>51.048004313</v>
      </c>
      <c r="B9">
        <v>-1.2320103490000001</v>
      </c>
    </row>
    <row r="10" spans="1:6" x14ac:dyDescent="0.3">
      <c r="A10">
        <v>51.048305442</v>
      </c>
      <c r="B10">
        <v>-1.23200317</v>
      </c>
    </row>
    <row r="11" spans="1:6" x14ac:dyDescent="0.3">
      <c r="A11">
        <v>51.048283216999998</v>
      </c>
      <c r="B11">
        <v>-1.2317377789999999</v>
      </c>
    </row>
    <row r="12" spans="1:6" x14ac:dyDescent="0.3">
      <c r="A12">
        <v>51.048049370999998</v>
      </c>
      <c r="B12">
        <v>-1.23053474</v>
      </c>
    </row>
    <row r="13" spans="1:6" x14ac:dyDescent="0.3">
      <c r="A13">
        <v>51.047975618000002</v>
      </c>
      <c r="B13">
        <v>-1.230439646</v>
      </c>
    </row>
    <row r="14" spans="1:6" x14ac:dyDescent="0.3">
      <c r="A14">
        <v>51.047819490000002</v>
      </c>
      <c r="B14">
        <v>-1.230703927</v>
      </c>
    </row>
    <row r="15" spans="1:6" x14ac:dyDescent="0.3">
      <c r="A15">
        <v>51.047801018999998</v>
      </c>
      <c r="B15">
        <v>-1.231062662</v>
      </c>
    </row>
    <row r="16" spans="1:6" x14ac:dyDescent="0.3">
      <c r="A16">
        <v>51.047787812000003</v>
      </c>
      <c r="B16">
        <v>-1.231558844</v>
      </c>
    </row>
    <row r="17" spans="1:2" x14ac:dyDescent="0.3">
      <c r="A17">
        <v>51.047756608</v>
      </c>
      <c r="B17">
        <v>-1.2318114849999999</v>
      </c>
    </row>
    <row r="18" spans="1:2" x14ac:dyDescent="0.3">
      <c r="A18">
        <v>51.047651059000003</v>
      </c>
      <c r="B18">
        <v>-1.2318775689999999</v>
      </c>
    </row>
    <row r="19" spans="1:2" x14ac:dyDescent="0.3">
      <c r="A19">
        <v>51.047076539000003</v>
      </c>
      <c r="B19">
        <v>-1.2312948749999999</v>
      </c>
    </row>
    <row r="20" spans="1:2" x14ac:dyDescent="0.3">
      <c r="A20">
        <v>51.046919023000001</v>
      </c>
      <c r="B20">
        <v>-1.2312348129999999</v>
      </c>
    </row>
    <row r="21" spans="1:2" x14ac:dyDescent="0.3">
      <c r="A21">
        <v>51.046814705000003</v>
      </c>
      <c r="B21">
        <v>-1.2313976689999999</v>
      </c>
    </row>
    <row r="22" spans="1:2" x14ac:dyDescent="0.3">
      <c r="A22">
        <v>51.046826115000002</v>
      </c>
      <c r="B22">
        <v>-1.2316637070000001</v>
      </c>
    </row>
    <row r="23" spans="1:2" x14ac:dyDescent="0.3">
      <c r="A23">
        <v>51.046938949000001</v>
      </c>
      <c r="B23">
        <v>-1.2319043119999999</v>
      </c>
    </row>
    <row r="24" spans="1:2" x14ac:dyDescent="0.3">
      <c r="A24">
        <v>51.046940620000001</v>
      </c>
      <c r="B24">
        <v>-1.232225508</v>
      </c>
    </row>
    <row r="25" spans="1:2" x14ac:dyDescent="0.3">
      <c r="A25">
        <v>51.046785217</v>
      </c>
      <c r="B25">
        <v>-1.232353086</v>
      </c>
    </row>
    <row r="26" spans="1:2" x14ac:dyDescent="0.3">
      <c r="A26">
        <v>51.046626130999996</v>
      </c>
      <c r="B26">
        <v>-1.232245926</v>
      </c>
    </row>
    <row r="27" spans="1:2" x14ac:dyDescent="0.3">
      <c r="A27">
        <v>51.046555368999996</v>
      </c>
      <c r="B27">
        <v>-1.2318546930000001</v>
      </c>
    </row>
    <row r="28" spans="1:2" x14ac:dyDescent="0.3">
      <c r="A28">
        <v>51.046616925000002</v>
      </c>
      <c r="B28">
        <v>-1.231286994</v>
      </c>
    </row>
    <row r="29" spans="1:2" x14ac:dyDescent="0.3">
      <c r="A29">
        <v>51.046770330999998</v>
      </c>
      <c r="B29">
        <v>-1.230732857</v>
      </c>
    </row>
    <row r="30" spans="1:2" x14ac:dyDescent="0.3">
      <c r="A30">
        <v>51.046948645000001</v>
      </c>
      <c r="B30">
        <v>-1.230646744</v>
      </c>
    </row>
    <row r="31" spans="1:2" x14ac:dyDescent="0.3">
      <c r="A31">
        <v>51.047142018000002</v>
      </c>
      <c r="B31">
        <v>-1.230877462</v>
      </c>
    </row>
    <row r="32" spans="1:2" x14ac:dyDescent="0.3">
      <c r="A32">
        <v>51.047320353000003</v>
      </c>
      <c r="B32">
        <v>-1.231168279</v>
      </c>
    </row>
    <row r="33" spans="1:2" x14ac:dyDescent="0.3">
      <c r="A33">
        <v>51.047478169000001</v>
      </c>
      <c r="B33">
        <v>-1.2311332180000001</v>
      </c>
    </row>
    <row r="34" spans="1:2" x14ac:dyDescent="0.3">
      <c r="A34">
        <v>51.047728837999998</v>
      </c>
      <c r="B34">
        <v>-1.229974793</v>
      </c>
    </row>
    <row r="35" spans="1:2" x14ac:dyDescent="0.3">
      <c r="A35">
        <v>51.047614991000003</v>
      </c>
      <c r="B35">
        <v>-1.2300414930000001</v>
      </c>
    </row>
    <row r="36" spans="1:2" x14ac:dyDescent="0.3">
      <c r="A36">
        <v>51.047523888000001</v>
      </c>
      <c r="B36">
        <v>-1.2302093329999999</v>
      </c>
    </row>
    <row r="37" spans="1:2" x14ac:dyDescent="0.3">
      <c r="A37">
        <v>51.047416286999997</v>
      </c>
      <c r="B37">
        <v>-1.2301384390000001</v>
      </c>
    </row>
    <row r="38" spans="1:2" x14ac:dyDescent="0.3">
      <c r="A38">
        <v>51.047408931</v>
      </c>
      <c r="B38">
        <v>-1.229879545</v>
      </c>
    </row>
    <row r="39" spans="1:2" x14ac:dyDescent="0.3">
      <c r="A39">
        <v>51.047504697000001</v>
      </c>
      <c r="B39">
        <v>-1.229648592</v>
      </c>
    </row>
    <row r="40" spans="1:2" x14ac:dyDescent="0.3">
      <c r="A40">
        <v>51.047685403000003</v>
      </c>
      <c r="B40">
        <v>-1.2295949589999999</v>
      </c>
    </row>
    <row r="41" spans="1:2" x14ac:dyDescent="0.3">
      <c r="A41">
        <v>51.047953442999997</v>
      </c>
      <c r="B41">
        <v>-1.22979964</v>
      </c>
    </row>
    <row r="42" spans="1:2" x14ac:dyDescent="0.3">
      <c r="A42">
        <v>51.048225137999999</v>
      </c>
      <c r="B42">
        <v>-1.230350611</v>
      </c>
    </row>
    <row r="43" spans="1:2" x14ac:dyDescent="0.3">
      <c r="A43">
        <v>51.048446398999999</v>
      </c>
      <c r="B43">
        <v>-1.23104163</v>
      </c>
    </row>
    <row r="44" spans="1:2" x14ac:dyDescent="0.3">
      <c r="A44">
        <v>51.048665552000003</v>
      </c>
      <c r="B44">
        <v>-1.2313254309999999</v>
      </c>
    </row>
    <row r="45" spans="1:2" x14ac:dyDescent="0.3">
      <c r="A45">
        <v>51.048861530000003</v>
      </c>
      <c r="B45">
        <v>-1.2309754509999999</v>
      </c>
    </row>
    <row r="46" spans="1:2" x14ac:dyDescent="0.3">
      <c r="A46">
        <v>51.049039833999998</v>
      </c>
      <c r="B46">
        <v>-1.2304226110000001</v>
      </c>
    </row>
    <row r="47" spans="1:2" x14ac:dyDescent="0.3">
      <c r="A47">
        <v>51.049027944999999</v>
      </c>
      <c r="B47">
        <v>-1.23011793</v>
      </c>
    </row>
    <row r="48" spans="1:2" x14ac:dyDescent="0.3">
      <c r="A48">
        <v>51.048862124999999</v>
      </c>
      <c r="B48">
        <v>-1.2293964079999999</v>
      </c>
    </row>
    <row r="49" spans="1:2" x14ac:dyDescent="0.3">
      <c r="A49">
        <v>51.048707518999997</v>
      </c>
      <c r="B49">
        <v>-1.22924016</v>
      </c>
    </row>
    <row r="50" spans="1:2" x14ac:dyDescent="0.3">
      <c r="A50">
        <v>51.048601884999997</v>
      </c>
      <c r="B50">
        <v>-1.229378723</v>
      </c>
    </row>
    <row r="51" spans="1:2" x14ac:dyDescent="0.3">
      <c r="A51">
        <v>51.048650780000003</v>
      </c>
      <c r="B51">
        <v>-1.229820726</v>
      </c>
    </row>
    <row r="52" spans="1:2" x14ac:dyDescent="0.3">
      <c r="A52">
        <v>51.048807652000001</v>
      </c>
      <c r="B52">
        <v>-1.2303484250000001</v>
      </c>
    </row>
    <row r="53" spans="1:2" x14ac:dyDescent="0.3">
      <c r="A53">
        <v>51.048758890999999</v>
      </c>
      <c r="B53">
        <v>-1.230607894</v>
      </c>
    </row>
    <row r="54" spans="1:2" x14ac:dyDescent="0.3">
      <c r="A54">
        <v>51.048602193999997</v>
      </c>
      <c r="B54">
        <v>-1.230422854</v>
      </c>
    </row>
    <row r="55" spans="1:2" x14ac:dyDescent="0.3">
      <c r="A55">
        <v>51.048418693999999</v>
      </c>
      <c r="B55">
        <v>-1.2298742170000001</v>
      </c>
    </row>
    <row r="56" spans="1:2" x14ac:dyDescent="0.3">
      <c r="A56">
        <v>51.048342462000001</v>
      </c>
      <c r="B56">
        <v>-1.229263993</v>
      </c>
    </row>
    <row r="57" spans="1:2" x14ac:dyDescent="0.3">
      <c r="A57">
        <v>51.048551875000001</v>
      </c>
      <c r="B57">
        <v>-1.228976504</v>
      </c>
    </row>
    <row r="58" spans="1:2" x14ac:dyDescent="0.3">
      <c r="A58">
        <v>51.048966595000003</v>
      </c>
      <c r="B58">
        <v>-1.2288225559999999</v>
      </c>
    </row>
    <row r="59" spans="1:2" x14ac:dyDescent="0.3">
      <c r="A59">
        <v>51.049085363000003</v>
      </c>
      <c r="B59">
        <v>-1.2289976520000001</v>
      </c>
    </row>
    <row r="60" spans="1:2" x14ac:dyDescent="0.3">
      <c r="A60">
        <v>51.049226842000003</v>
      </c>
      <c r="B60">
        <v>-1.2296818430000001</v>
      </c>
    </row>
    <row r="61" spans="1:2" x14ac:dyDescent="0.3">
      <c r="A61">
        <v>51.049231878000001</v>
      </c>
      <c r="B61">
        <v>-1.230251886</v>
      </c>
    </row>
    <row r="62" spans="1:2" x14ac:dyDescent="0.3">
      <c r="A62">
        <v>51.049266684999999</v>
      </c>
      <c r="B62">
        <v>-1.230770108</v>
      </c>
    </row>
    <row r="63" spans="1:2" x14ac:dyDescent="0.3">
      <c r="A63">
        <v>51.049357428</v>
      </c>
      <c r="B63">
        <v>-1.2308141480000001</v>
      </c>
    </row>
    <row r="64" spans="1:2" x14ac:dyDescent="0.3">
      <c r="A64">
        <v>51.049419098000001</v>
      </c>
      <c r="B64">
        <v>-1.2304230869999999</v>
      </c>
    </row>
    <row r="65" spans="1:2" x14ac:dyDescent="0.3">
      <c r="A65">
        <v>51.049432007999997</v>
      </c>
      <c r="B65">
        <v>-1.22975229</v>
      </c>
    </row>
    <row r="66" spans="1:2" x14ac:dyDescent="0.3">
      <c r="A66">
        <v>51.049497475000003</v>
      </c>
      <c r="B66">
        <v>-1.2296704890000001</v>
      </c>
    </row>
    <row r="67" spans="1:2" x14ac:dyDescent="0.3">
      <c r="A67">
        <v>51.049574124999999</v>
      </c>
      <c r="B67">
        <v>-1.2298403339999999</v>
      </c>
    </row>
    <row r="68" spans="1:2" x14ac:dyDescent="0.3">
      <c r="A68">
        <v>51.049631511000001</v>
      </c>
      <c r="B68">
        <v>-1.230259545</v>
      </c>
    </row>
    <row r="69" spans="1:2" x14ac:dyDescent="0.3">
      <c r="A69">
        <v>51.049613006999998</v>
      </c>
      <c r="B69">
        <v>-1.2306964890000001</v>
      </c>
    </row>
    <row r="70" spans="1:2" x14ac:dyDescent="0.3">
      <c r="A70">
        <v>51.049503743999999</v>
      </c>
      <c r="B70">
        <v>-1.2310845749999999</v>
      </c>
    </row>
    <row r="71" spans="1:2" x14ac:dyDescent="0.3">
      <c r="A71">
        <v>51.048990846000002</v>
      </c>
      <c r="B71">
        <v>-1.231521903</v>
      </c>
    </row>
    <row r="72" spans="1:2" x14ac:dyDescent="0.3">
      <c r="A72">
        <v>51.048703639999999</v>
      </c>
      <c r="B72">
        <v>-1.231882181</v>
      </c>
    </row>
    <row r="73" spans="1:2" x14ac:dyDescent="0.3">
      <c r="A73">
        <v>51.048661264000003</v>
      </c>
      <c r="B73">
        <v>-1.2321336679999999</v>
      </c>
    </row>
    <row r="74" spans="1:2" x14ac:dyDescent="0.3">
      <c r="A74">
        <v>51.048805975000001</v>
      </c>
      <c r="B74">
        <v>-1.2323701970000001</v>
      </c>
    </row>
    <row r="75" spans="1:2" x14ac:dyDescent="0.3">
      <c r="A75">
        <v>51.049074398999998</v>
      </c>
      <c r="B75">
        <v>-1.2324566729999999</v>
      </c>
    </row>
    <row r="76" spans="1:2" x14ac:dyDescent="0.3">
      <c r="A76">
        <v>51.049603247999997</v>
      </c>
      <c r="B76">
        <v>-1.2321938859999999</v>
      </c>
    </row>
    <row r="77" spans="1:2" x14ac:dyDescent="0.3">
      <c r="A77">
        <v>51.049260185999998</v>
      </c>
      <c r="B77">
        <v>-1.2326290600000001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0A3BD-22E7-4772-8B5A-5DFF2E7C677C}">
  <dimension ref="O1:R16"/>
  <sheetViews>
    <sheetView zoomScale="90" zoomScaleNormal="90" workbookViewId="0">
      <selection activeCell="K28" sqref="K28"/>
    </sheetView>
  </sheetViews>
  <sheetFormatPr defaultRowHeight="14.4" x14ac:dyDescent="0.3"/>
  <cols>
    <col min="15" max="15" width="17.88671875" bestFit="1" customWidth="1"/>
    <col min="16" max="16" width="12" bestFit="1" customWidth="1"/>
    <col min="17" max="17" width="13.33203125" bestFit="1" customWidth="1"/>
    <col min="18" max="18" width="10.33203125" bestFit="1" customWidth="1"/>
  </cols>
  <sheetData>
    <row r="1" spans="15:18" x14ac:dyDescent="0.3">
      <c r="O1" t="s">
        <v>22</v>
      </c>
      <c r="P1" t="s">
        <v>23</v>
      </c>
      <c r="Q1" t="s">
        <v>36</v>
      </c>
      <c r="R1" t="s">
        <v>37</v>
      </c>
    </row>
    <row r="2" spans="15:18" x14ac:dyDescent="0.3">
      <c r="O2">
        <v>2612.3228600000002</v>
      </c>
      <c r="P2">
        <f>3.32016*2</f>
        <v>6.64032</v>
      </c>
      <c r="Q2">
        <f>(O2*P2)/5252</f>
        <v>3.3028674283539989</v>
      </c>
      <c r="R2">
        <f>Q2*0.7457</f>
        <v>2.462948241323577</v>
      </c>
    </row>
    <row r="3" spans="15:18" x14ac:dyDescent="0.3">
      <c r="O3">
        <v>3208.7202400000001</v>
      </c>
      <c r="P3">
        <f>3.73145*2</f>
        <v>7.4629000000000003</v>
      </c>
      <c r="Q3">
        <f t="shared" ref="Q3:Q16" si="0">(O3*P3)/5252</f>
        <v>4.5594741582437175</v>
      </c>
      <c r="R3">
        <f t="shared" ref="R3:R16" si="1">Q3*0.7457</f>
        <v>3.3999998798023401</v>
      </c>
    </row>
    <row r="4" spans="15:18" x14ac:dyDescent="0.3">
      <c r="O4">
        <v>3525.8067500000002</v>
      </c>
      <c r="P4">
        <f>4.03135*2</f>
        <v>8.0626999999999995</v>
      </c>
      <c r="Q4">
        <f t="shared" si="0"/>
        <v>5.4127041285653084</v>
      </c>
      <c r="R4">
        <f t="shared" si="1"/>
        <v>4.0362534686711502</v>
      </c>
    </row>
    <row r="5" spans="15:18" x14ac:dyDescent="0.3">
      <c r="O5">
        <v>4109.6122400000004</v>
      </c>
      <c r="P5">
        <f>4.47406*2</f>
        <v>8.9481199999999994</v>
      </c>
      <c r="Q5">
        <f t="shared" si="0"/>
        <v>7.0017714160298556</v>
      </c>
      <c r="R5">
        <f t="shared" si="1"/>
        <v>5.2212209449334637</v>
      </c>
    </row>
    <row r="6" spans="15:18" x14ac:dyDescent="0.3">
      <c r="O6">
        <v>4718.6015100000004</v>
      </c>
      <c r="P6">
        <f>4.83822*2</f>
        <v>9.6764399999999995</v>
      </c>
      <c r="Q6">
        <f t="shared" si="0"/>
        <v>8.693690859753314</v>
      </c>
      <c r="R6">
        <f t="shared" si="1"/>
        <v>6.4828852741180469</v>
      </c>
    </row>
    <row r="7" spans="15:18" x14ac:dyDescent="0.3">
      <c r="O7">
        <v>5403.1420600000001</v>
      </c>
      <c r="P7">
        <f>5.12241*2</f>
        <v>10.244820000000001</v>
      </c>
      <c r="Q7">
        <f t="shared" si="0"/>
        <v>10.539645437762605</v>
      </c>
      <c r="R7">
        <f t="shared" si="1"/>
        <v>7.8594136029395747</v>
      </c>
    </row>
    <row r="8" spans="15:18" x14ac:dyDescent="0.3">
      <c r="O8">
        <v>5733.9651800000001</v>
      </c>
      <c r="P8">
        <f>5.24951*2</f>
        <v>10.49902</v>
      </c>
      <c r="Q8">
        <f t="shared" si="0"/>
        <v>11.462493355697564</v>
      </c>
      <c r="R8">
        <f t="shared" si="1"/>
        <v>8.5475812953436741</v>
      </c>
    </row>
    <row r="9" spans="15:18" x14ac:dyDescent="0.3">
      <c r="O9">
        <v>6038.4598100000003</v>
      </c>
      <c r="P9">
        <f>5.26522*2</f>
        <v>10.53044</v>
      </c>
      <c r="Q9">
        <f t="shared" si="0"/>
        <v>12.107318873118128</v>
      </c>
      <c r="R9">
        <f t="shared" si="1"/>
        <v>9.028427683684189</v>
      </c>
    </row>
    <row r="10" spans="15:18" x14ac:dyDescent="0.3">
      <c r="O10">
        <v>6189.5624100000005</v>
      </c>
      <c r="P10">
        <f>5.32805*2</f>
        <v>10.6561</v>
      </c>
      <c r="Q10">
        <f t="shared" si="0"/>
        <v>12.558376998705446</v>
      </c>
      <c r="R10">
        <f t="shared" si="1"/>
        <v>9.3647817279346519</v>
      </c>
    </row>
    <row r="11" spans="15:18" x14ac:dyDescent="0.3">
      <c r="O11">
        <v>6608.5286999999998</v>
      </c>
      <c r="P11">
        <f>5.28093*2</f>
        <v>10.561859999999999</v>
      </c>
      <c r="Q11">
        <f t="shared" si="0"/>
        <v>13.289861945046077</v>
      </c>
      <c r="R11">
        <f t="shared" si="1"/>
        <v>9.9102500524208601</v>
      </c>
    </row>
    <row r="12" spans="15:18" x14ac:dyDescent="0.3">
      <c r="O12">
        <v>6785.9597800000001</v>
      </c>
      <c r="P12">
        <f>5.20238*2</f>
        <v>10.40476</v>
      </c>
      <c r="Q12">
        <f t="shared" si="0"/>
        <v>13.443694379389337</v>
      </c>
      <c r="R12">
        <f t="shared" si="1"/>
        <v>10.024962898710628</v>
      </c>
    </row>
    <row r="13" spans="15:18" x14ac:dyDescent="0.3">
      <c r="O13">
        <v>7394.9490400000004</v>
      </c>
      <c r="P13">
        <f>4.20557*2</f>
        <v>8.4111399999999996</v>
      </c>
      <c r="Q13">
        <f t="shared" si="0"/>
        <v>11.84309818513054</v>
      </c>
      <c r="R13">
        <f t="shared" si="1"/>
        <v>8.8313983166518444</v>
      </c>
    </row>
    <row r="14" spans="15:18" x14ac:dyDescent="0.3">
      <c r="O14">
        <v>7611.3004899999996</v>
      </c>
      <c r="P14">
        <f>3.92138*2</f>
        <v>7.8427600000000002</v>
      </c>
      <c r="Q14">
        <f t="shared" si="0"/>
        <v>11.365880241993983</v>
      </c>
      <c r="R14">
        <f t="shared" si="1"/>
        <v>8.4755368964549138</v>
      </c>
    </row>
    <row r="15" spans="15:18" x14ac:dyDescent="0.3">
      <c r="O15">
        <v>8181.3693800000001</v>
      </c>
      <c r="P15">
        <f>2.62325*2</f>
        <v>5.2465000000000002</v>
      </c>
      <c r="Q15">
        <f t="shared" si="0"/>
        <v>8.1728016854855294</v>
      </c>
      <c r="R15">
        <f t="shared" si="1"/>
        <v>6.0944582168665598</v>
      </c>
    </row>
    <row r="16" spans="15:18" x14ac:dyDescent="0.3">
      <c r="O16">
        <v>8372.5370700000003</v>
      </c>
      <c r="P16">
        <f>1.99061*2</f>
        <v>3.98122</v>
      </c>
      <c r="Q16">
        <f t="shared" si="0"/>
        <v>6.3467083080398705</v>
      </c>
      <c r="R16">
        <f t="shared" si="1"/>
        <v>4.7327403853053314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CA1C6-8BB2-4059-A529-99491F195E1E}">
  <dimension ref="A1:BI159"/>
  <sheetViews>
    <sheetView tabSelected="1" topLeftCell="AK1" zoomScale="55" zoomScaleNormal="55" workbookViewId="0">
      <selection activeCell="AU25" sqref="AU25"/>
    </sheetView>
  </sheetViews>
  <sheetFormatPr defaultRowHeight="14.4" x14ac:dyDescent="0.3"/>
  <cols>
    <col min="1" max="1" width="14.109375" customWidth="1"/>
    <col min="2" max="2" width="14.6640625" bestFit="1" customWidth="1"/>
    <col min="3" max="3" width="17.109375" customWidth="1"/>
    <col min="4" max="4" width="0.88671875" style="2" hidden="1" customWidth="1"/>
    <col min="5" max="5" width="14.6640625" bestFit="1" customWidth="1"/>
    <col min="6" max="6" width="35.88671875" style="2" hidden="1" customWidth="1"/>
    <col min="7" max="7" width="13.33203125" style="1" customWidth="1"/>
    <col min="8" max="8" width="0.109375" hidden="1" customWidth="1"/>
    <col min="9" max="10" width="14.6640625" style="2" hidden="1" customWidth="1"/>
    <col min="11" max="11" width="12.6640625" customWidth="1"/>
    <col min="12" max="12" width="14.6640625" bestFit="1" customWidth="1"/>
    <col min="13" max="13" width="18.88671875" bestFit="1" customWidth="1"/>
    <col min="14" max="14" width="21.109375" bestFit="1" customWidth="1"/>
    <col min="15" max="15" width="12.33203125" bestFit="1" customWidth="1"/>
    <col min="16" max="16" width="21.6640625" bestFit="1" customWidth="1"/>
    <col min="17" max="17" width="12" bestFit="1" customWidth="1"/>
    <col min="19" max="19" width="12.6640625" bestFit="1" customWidth="1"/>
    <col min="20" max="20" width="16.21875" bestFit="1" customWidth="1"/>
    <col min="21" max="21" width="16.44140625" bestFit="1" customWidth="1"/>
    <col min="22" max="22" width="15.6640625" bestFit="1" customWidth="1"/>
    <col min="23" max="23" width="23.109375" bestFit="1" customWidth="1"/>
    <col min="24" max="24" width="26.6640625" bestFit="1" customWidth="1"/>
    <col min="25" max="25" width="37.109375" bestFit="1" customWidth="1"/>
    <col min="26" max="26" width="12.44140625" customWidth="1"/>
    <col min="27" max="27" width="15" style="6" customWidth="1"/>
    <col min="28" max="28" width="18.109375" style="3" bestFit="1" customWidth="1"/>
    <col min="29" max="29" width="15.109375" style="3" bestFit="1" customWidth="1"/>
    <col min="30" max="30" width="14.6640625" style="7" bestFit="1" customWidth="1"/>
    <col min="31" max="31" width="14.6640625" style="3" bestFit="1" customWidth="1"/>
    <col min="32" max="32" width="23.33203125" style="3" bestFit="1" customWidth="1"/>
    <col min="33" max="33" width="21.109375" style="3" bestFit="1" customWidth="1"/>
    <col min="34" max="34" width="19.88671875" style="4" customWidth="1"/>
    <col min="35" max="35" width="5.88671875" bestFit="1" customWidth="1"/>
    <col min="36" max="39" width="18.6640625" customWidth="1"/>
    <col min="40" max="40" width="23.6640625" bestFit="1" customWidth="1"/>
    <col min="41" max="41" width="23.6640625" customWidth="1"/>
    <col min="42" max="43" width="18.6640625" customWidth="1"/>
    <col min="44" max="44" width="23.77734375" bestFit="1" customWidth="1"/>
    <col min="45" max="45" width="25.33203125" bestFit="1" customWidth="1"/>
    <col min="46" max="46" width="21.5546875" bestFit="1" customWidth="1"/>
    <col min="47" max="47" width="22.5546875" bestFit="1" customWidth="1"/>
    <col min="48" max="48" width="16.6640625" bestFit="1" customWidth="1"/>
    <col min="50" max="50" width="17.33203125" bestFit="1" customWidth="1"/>
    <col min="52" max="52" width="24.88671875" bestFit="1" customWidth="1"/>
    <col min="58" max="59" width="11.5546875" bestFit="1" customWidth="1"/>
  </cols>
  <sheetData>
    <row r="1" spans="1:61" x14ac:dyDescent="0.3">
      <c r="A1" t="s">
        <v>2</v>
      </c>
      <c r="B1" t="s">
        <v>24</v>
      </c>
      <c r="C1" t="s">
        <v>26</v>
      </c>
      <c r="D1" s="2">
        <f>1349/152</f>
        <v>8.875</v>
      </c>
      <c r="E1" t="s">
        <v>3</v>
      </c>
      <c r="G1" s="1" t="s">
        <v>4</v>
      </c>
      <c r="J1" s="2" t="s">
        <v>6</v>
      </c>
      <c r="K1" t="s">
        <v>6</v>
      </c>
      <c r="L1" t="s">
        <v>5</v>
      </c>
      <c r="M1" t="s">
        <v>7</v>
      </c>
      <c r="N1" t="s">
        <v>10</v>
      </c>
      <c r="O1" t="s">
        <v>9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  <c r="V1" t="s">
        <v>57</v>
      </c>
      <c r="W1" t="s">
        <v>20</v>
      </c>
      <c r="X1" t="s">
        <v>31</v>
      </c>
      <c r="Y1" t="s">
        <v>21</v>
      </c>
      <c r="Z1" t="s">
        <v>25</v>
      </c>
      <c r="AA1" s="6" t="s">
        <v>27</v>
      </c>
      <c r="AB1" t="s">
        <v>35</v>
      </c>
      <c r="AC1" t="s">
        <v>49</v>
      </c>
      <c r="AD1" s="6" t="s">
        <v>50</v>
      </c>
      <c r="AE1" t="s">
        <v>50</v>
      </c>
      <c r="AF1" t="s">
        <v>51</v>
      </c>
      <c r="AG1" t="s">
        <v>52</v>
      </c>
      <c r="AH1" t="s">
        <v>45</v>
      </c>
      <c r="AI1" t="s">
        <v>40</v>
      </c>
      <c r="AJ1" t="s">
        <v>41</v>
      </c>
      <c r="AK1" t="s">
        <v>46</v>
      </c>
      <c r="AL1" t="s">
        <v>47</v>
      </c>
      <c r="AM1" t="s">
        <v>48</v>
      </c>
      <c r="AN1" t="s">
        <v>53</v>
      </c>
      <c r="AO1" t="s">
        <v>55</v>
      </c>
      <c r="AP1" t="s">
        <v>54</v>
      </c>
      <c r="AQ1" t="s">
        <v>42</v>
      </c>
      <c r="AR1" s="12" t="s">
        <v>43</v>
      </c>
      <c r="AS1" t="s">
        <v>44</v>
      </c>
      <c r="AU1" s="13" t="s">
        <v>63</v>
      </c>
    </row>
    <row r="2" spans="1:61" x14ac:dyDescent="0.3">
      <c r="A2">
        <v>0</v>
      </c>
      <c r="B2">
        <v>0</v>
      </c>
      <c r="C2">
        <v>0</v>
      </c>
      <c r="J2" s="2">
        <v>0</v>
      </c>
      <c r="K2">
        <v>0</v>
      </c>
      <c r="L2">
        <v>0</v>
      </c>
      <c r="M2">
        <v>0</v>
      </c>
      <c r="N2">
        <v>0</v>
      </c>
      <c r="O2">
        <v>0</v>
      </c>
      <c r="Q2">
        <v>0</v>
      </c>
      <c r="R2">
        <v>0</v>
      </c>
      <c r="AB2"/>
      <c r="AC2"/>
      <c r="AD2" s="6"/>
      <c r="AE2"/>
      <c r="AF2"/>
      <c r="AG2"/>
      <c r="AH2"/>
      <c r="AT2" t="s">
        <v>8</v>
      </c>
      <c r="AV2" t="s">
        <v>34</v>
      </c>
      <c r="AW2">
        <v>13.4</v>
      </c>
    </row>
    <row r="3" spans="1:61" x14ac:dyDescent="0.3">
      <c r="A3">
        <f>A2+$D$1</f>
        <v>8.875</v>
      </c>
      <c r="B3">
        <f>(2*$A$3)/(J2+J3)</f>
        <v>1.3847299345983251</v>
      </c>
      <c r="C3">
        <f>B3+C2</f>
        <v>1.3847299345983251</v>
      </c>
      <c r="D3" s="2">
        <v>170.91178630100001</v>
      </c>
      <c r="E3">
        <f>D3*0.27</f>
        <v>46.146182301270002</v>
      </c>
      <c r="F3" s="2">
        <v>0</v>
      </c>
      <c r="G3" s="1">
        <f>F3*$I$3</f>
        <v>0</v>
      </c>
      <c r="H3" s="2">
        <f>182*0.16</f>
        <v>29.12</v>
      </c>
      <c r="I3" s="2">
        <v>3.7</v>
      </c>
      <c r="J3" s="2">
        <v>12.818383972575001</v>
      </c>
      <c r="K3">
        <f>AB3/X3</f>
        <v>12.818383972575001</v>
      </c>
      <c r="L3">
        <f>0.5*1.223*1.34*0.6*(J3*J3)</f>
        <v>80.782830010282282</v>
      </c>
      <c r="O3">
        <v>141.6</v>
      </c>
      <c r="P3">
        <f>O3-121.2</f>
        <v>20.399999999999991</v>
      </c>
      <c r="Q3">
        <f>(0.5*$AU$3*(J3*J3))/1000</f>
        <v>43.542406432117431</v>
      </c>
      <c r="R3">
        <f>($AU$3*9.81*P3)/1000</f>
        <v>106.06571999999996</v>
      </c>
      <c r="S3">
        <f t="shared" ref="S3:S34" si="0">(P4-P3)/(A4-A3)</f>
        <v>0.31549295774648017</v>
      </c>
      <c r="T3">
        <f t="shared" ref="T3:T34" si="1">ATAN((P4-P3)/(A4-A3))</f>
        <v>0.30560922060917778</v>
      </c>
      <c r="U3">
        <f>T3*180/PI()</f>
        <v>17.510118521188385</v>
      </c>
      <c r="V3">
        <f>($AU$3*9.81*SIN(U3))</f>
        <v>-5060.7682462425737</v>
      </c>
      <c r="W3">
        <f t="shared" ref="W3:W49" si="2">(0.12*($AU$3*9.81))</f>
        <v>623.91600000000005</v>
      </c>
      <c r="X3">
        <f>(L3+N3+V3+W3)/1000</f>
        <v>-4.3560694162322919</v>
      </c>
      <c r="Y3">
        <f>SUM(X$3:X3)</f>
        <v>-4.3560694162322919</v>
      </c>
      <c r="Z3">
        <v>0.5</v>
      </c>
      <c r="AA3" s="6">
        <f>(X3*J3)</f>
        <v>-55.83777038845615</v>
      </c>
      <c r="AB3" s="3">
        <f t="shared" ref="AB3:AB13" si="3">IF(AA3&gt;$AW$2,J3-1,AA3)</f>
        <v>-55.83777038845615</v>
      </c>
      <c r="AC3" s="3">
        <f>IF(AB3&gt;0,AB3,0)</f>
        <v>0</v>
      </c>
      <c r="AD3" s="7">
        <f>IF(AB3&lt;0,AB3,0)</f>
        <v>-55.83777038845615</v>
      </c>
      <c r="AE3" s="3">
        <f>AD3*-1</f>
        <v>55.83777038845615</v>
      </c>
      <c r="AF3" s="3">
        <f>SUM(AC$3:AC3)</f>
        <v>0</v>
      </c>
      <c r="AG3" s="3">
        <f>SUM(AE$3:AE3)</f>
        <v>55.83777038845615</v>
      </c>
      <c r="AH3" s="4">
        <f>IF(AB3&lt;0,0,AB3)</f>
        <v>0</v>
      </c>
      <c r="AI3" cm="1">
        <f t="array" ref="AI3">_xlfn.IFS(K3&lt;4,1,K3&lt;8,2,K3&gt;8,3)</f>
        <v>3</v>
      </c>
      <c r="AJ3" cm="1">
        <f t="array" ref="AJ3">_xlfn.IFS(K3&lt;9,2000,K3&lt;10,3500,K3&lt;12,5000,K3&lt;14,6500)</f>
        <v>6500</v>
      </c>
      <c r="AK3">
        <f t="shared" ref="AK3:AK38" si="4">MATCH(AH3,$AV$10:$BI$10,1)</f>
        <v>1</v>
      </c>
      <c r="AL3">
        <f t="shared" ref="AL3:AL34" si="5">MATCH(AJ3,$AU$11:$AU$25,1)</f>
        <v>13</v>
      </c>
      <c r="AM3" cm="1">
        <f t="array" ref="AM3">INDEX($AW$11:$BI$25,AL3,AK3)</f>
        <v>310</v>
      </c>
      <c r="AN3">
        <f>(AC3*AM3/760)/$AR$14</f>
        <v>0</v>
      </c>
      <c r="AO3">
        <f>(AN3/3600)*1000</f>
        <v>0</v>
      </c>
      <c r="AP3" s="3">
        <f>SUM(AO$3:AO3)</f>
        <v>0</v>
      </c>
      <c r="AQ3">
        <f>MAX(AB:AB)</f>
        <v>13.251175968320094</v>
      </c>
      <c r="AR3" s="11">
        <f>AVERAGE(AC3:AC155)</f>
        <v>4.450739381595465</v>
      </c>
      <c r="AS3">
        <f>AQ3/AW2</f>
        <v>0.98889372897911143</v>
      </c>
      <c r="AT3" t="s">
        <v>17</v>
      </c>
      <c r="AU3" s="13">
        <v>530</v>
      </c>
    </row>
    <row r="4" spans="1:61" x14ac:dyDescent="0.3">
      <c r="A4">
        <f t="shared" ref="A4:A67" si="6">A3+$D$1</f>
        <v>17.75</v>
      </c>
      <c r="B4">
        <f t="shared" ref="B4:B67" si="7">(2*$A$3)/(J3+J4)</f>
        <v>0.69150216112276863</v>
      </c>
      <c r="C4">
        <f t="shared" ref="C4:C67" si="8">B4+C3</f>
        <v>2.0762320957210938</v>
      </c>
      <c r="D4" s="2">
        <v>171.33828893</v>
      </c>
      <c r="E4">
        <f t="shared" ref="E4:E67" si="9">D4*0.27</f>
        <v>46.261338011100001</v>
      </c>
      <c r="F4" s="2">
        <v>0.26</v>
      </c>
      <c r="G4" s="1">
        <f t="shared" ref="G4:G5" si="10">F4*$I$3</f>
        <v>0.96200000000000008</v>
      </c>
      <c r="J4" s="2">
        <v>12.85037166975</v>
      </c>
      <c r="K4">
        <f t="shared" ref="K4:K67" si="11">AB4/X4</f>
        <v>2.0196043998701216</v>
      </c>
      <c r="L4">
        <f t="shared" ref="L4" si="12">0.5*1.223*1.34*0.6*(J4*J4)</f>
        <v>81.186512862525049</v>
      </c>
      <c r="M4">
        <f t="shared" ref="M4:M35" si="13">(J4-J3)/(C4-C3)</f>
        <v>4.6258275061732489E-2</v>
      </c>
      <c r="N4">
        <f>M4*$AU$3</f>
        <v>24.516885782718219</v>
      </c>
      <c r="O4">
        <v>144.4</v>
      </c>
      <c r="P4">
        <f>O4-121.2</f>
        <v>23.200000000000003</v>
      </c>
      <c r="Q4">
        <f t="shared" ref="Q4:Q67" si="14">(0.5*$AU$3*(J4*J4))/1000</f>
        <v>43.759993793439051</v>
      </c>
      <c r="R4">
        <f t="shared" ref="R4:R67" si="15">($AU$3*9.81*P4)/1000</f>
        <v>120.62376000000002</v>
      </c>
      <c r="S4">
        <f t="shared" si="0"/>
        <v>0.13521126760563251</v>
      </c>
      <c r="T4">
        <f t="shared" si="1"/>
        <v>0.13439620830796811</v>
      </c>
      <c r="U4">
        <f t="shared" ref="U4:U67" si="16">T4*180/PI()</f>
        <v>7.7003355186076234</v>
      </c>
      <c r="V4">
        <f t="shared" ref="V4:V67" si="17">($AU$3*9.81*SIN(U4))</f>
        <v>5138.0503640627821</v>
      </c>
      <c r="W4">
        <f t="shared" si="2"/>
        <v>623.91600000000005</v>
      </c>
      <c r="X4">
        <f t="shared" ref="X4:X67" si="18">(L4+N4+V4+W4)/1000</f>
        <v>5.8676697627080259</v>
      </c>
      <c r="Y4">
        <f>SUM(X$3:X4)</f>
        <v>1.5116003464757339</v>
      </c>
      <c r="Z4">
        <v>0.5</v>
      </c>
      <c r="AA4" s="6">
        <f t="shared" ref="AA4:AA34" si="19">(X4*J4)</f>
        <v>75.401737286151928</v>
      </c>
      <c r="AB4" s="3">
        <f t="shared" si="3"/>
        <v>11.85037166975</v>
      </c>
      <c r="AC4" s="3">
        <f t="shared" ref="AC4:AC67" si="20">IF(AB4&gt;0,AB4,0)</f>
        <v>11.85037166975</v>
      </c>
      <c r="AD4" s="7">
        <f t="shared" ref="AD4:AD67" si="21">IF(AB4&lt;0,AB4,0)</f>
        <v>0</v>
      </c>
      <c r="AE4" s="3">
        <f t="shared" ref="AE4:AE67" si="22">AD4*-1</f>
        <v>0</v>
      </c>
      <c r="AF4" s="3">
        <f>SUM(AC$3:AC4)</f>
        <v>11.85037166975</v>
      </c>
      <c r="AG4" s="3">
        <f>SUM(AE$3:AE4)</f>
        <v>55.83777038845615</v>
      </c>
      <c r="AH4" s="4">
        <f t="shared" ref="AH4:AH67" si="23">IF(AB4&lt;0,0,AB4)</f>
        <v>11.85037166975</v>
      </c>
      <c r="AI4" cm="1">
        <f t="array" ref="AI4">_xlfn.IFS(K4&lt;4,1,K4&lt;8,2,K4&gt;8,3)</f>
        <v>1</v>
      </c>
      <c r="AJ4" cm="1">
        <f t="array" ref="AJ4">_xlfn.IFS(K4&lt;1,2000,K4&lt;2,3500,K4&lt;3,5000,K4&lt;4,6500)</f>
        <v>5000</v>
      </c>
      <c r="AK4">
        <f t="shared" si="4"/>
        <v>12</v>
      </c>
      <c r="AL4">
        <f t="shared" si="5"/>
        <v>10</v>
      </c>
      <c r="AM4" cm="1">
        <f t="array" ref="AM4">INDEX($AW$11:$BI$25,AL4,AK4)</f>
        <v>200</v>
      </c>
      <c r="AN4">
        <f t="shared" ref="AN4:AN67" si="24">(AC4*AM4/760)/$AR$14</f>
        <v>9.1247595182132173</v>
      </c>
      <c r="AO4">
        <f t="shared" ref="AO4:AO67" si="25">(AN4/3600)*1000</f>
        <v>2.5346554217258936</v>
      </c>
      <c r="AP4" s="3">
        <f>SUM(AO$3:AO4)</f>
        <v>2.5346554217258936</v>
      </c>
      <c r="AT4" t="s">
        <v>19</v>
      </c>
    </row>
    <row r="5" spans="1:61" x14ac:dyDescent="0.3">
      <c r="A5">
        <f t="shared" si="6"/>
        <v>26.625</v>
      </c>
      <c r="B5">
        <f t="shared" si="7"/>
        <v>0.68628075100482333</v>
      </c>
      <c r="C5">
        <f t="shared" si="8"/>
        <v>2.762512846725917</v>
      </c>
      <c r="D5" s="2">
        <v>173.515717714</v>
      </c>
      <c r="E5">
        <f t="shared" si="9"/>
        <v>46.849243782780007</v>
      </c>
      <c r="F5" s="2">
        <v>0.54</v>
      </c>
      <c r="G5" s="1">
        <f t="shared" si="10"/>
        <v>1.9980000000000002</v>
      </c>
      <c r="J5" s="2">
        <v>13.013678828550002</v>
      </c>
      <c r="K5">
        <f t="shared" si="11"/>
        <v>13.013678828550002</v>
      </c>
      <c r="L5">
        <f t="shared" ref="L5" si="26">0.5*1.223*1*0.6*(J5*J5)</f>
        <v>62.136656467857492</v>
      </c>
      <c r="M5">
        <f t="shared" si="13"/>
        <v>0.23795969588378327</v>
      </c>
      <c r="N5">
        <f t="shared" ref="N5:N68" si="27">M5*$AU$3</f>
        <v>126.11863881840513</v>
      </c>
      <c r="O5">
        <v>145.6</v>
      </c>
      <c r="P5">
        <f t="shared" ref="P5:P67" si="28">O5-121.2</f>
        <v>24.399999999999991</v>
      </c>
      <c r="Q5">
        <f t="shared" si="14"/>
        <v>44.879296712952396</v>
      </c>
      <c r="R5">
        <f t="shared" si="15"/>
        <v>126.86291999999996</v>
      </c>
      <c r="S5">
        <f t="shared" si="0"/>
        <v>5.6338028169014086E-2</v>
      </c>
      <c r="T5">
        <f t="shared" si="1"/>
        <v>5.6278536288761963E-2</v>
      </c>
      <c r="U5">
        <f t="shared" si="16"/>
        <v>3.224522606519908</v>
      </c>
      <c r="V5">
        <f t="shared" si="17"/>
        <v>-430.68364558048717</v>
      </c>
      <c r="W5">
        <f t="shared" si="2"/>
        <v>623.91600000000005</v>
      </c>
      <c r="X5">
        <f t="shared" si="18"/>
        <v>0.38148764970577553</v>
      </c>
      <c r="Y5">
        <f>SUM(X$3:X5)</f>
        <v>1.8930879961815095</v>
      </c>
      <c r="Z5">
        <v>0.5</v>
      </c>
      <c r="AA5" s="6">
        <f t="shared" si="19"/>
        <v>4.9645577503293508</v>
      </c>
      <c r="AB5" s="3">
        <f t="shared" si="3"/>
        <v>4.9645577503293508</v>
      </c>
      <c r="AC5" s="3">
        <f t="shared" si="20"/>
        <v>4.9645577503293508</v>
      </c>
      <c r="AD5" s="7">
        <f t="shared" si="21"/>
        <v>0</v>
      </c>
      <c r="AE5" s="3">
        <f t="shared" si="22"/>
        <v>0</v>
      </c>
      <c r="AF5" s="3">
        <f>SUM(AC$3:AC5)</f>
        <v>16.814929420079352</v>
      </c>
      <c r="AG5" s="3">
        <f>SUM(AE$3:AE5)</f>
        <v>55.83777038845615</v>
      </c>
      <c r="AH5" s="4">
        <f t="shared" si="23"/>
        <v>4.9645577503293508</v>
      </c>
      <c r="AI5" cm="1">
        <f t="array" ref="AI5">_xlfn.IFS(K5&lt;4,1,K5&lt;8,2,K5&gt;8,3)</f>
        <v>3</v>
      </c>
      <c r="AJ5" cm="1">
        <f t="array" ref="AJ5">_xlfn.IFS(K5&lt;9,2000,K5&lt;10,3500,K5&lt;12,5000,K5&lt;14,6500)</f>
        <v>6500</v>
      </c>
      <c r="AK5">
        <f t="shared" si="4"/>
        <v>5</v>
      </c>
      <c r="AL5">
        <f t="shared" si="5"/>
        <v>13</v>
      </c>
      <c r="AM5" cm="1">
        <f t="array" ref="AM5">INDEX($AW$11:$BI$25,AL5,AK5)</f>
        <v>200</v>
      </c>
      <c r="AN5">
        <f t="shared" si="24"/>
        <v>3.8226982957567119</v>
      </c>
      <c r="AO5">
        <f t="shared" si="25"/>
        <v>1.0618606377101978</v>
      </c>
      <c r="AP5" s="3">
        <f>SUM(AO$3:AO5)</f>
        <v>3.5965160594360914</v>
      </c>
      <c r="AT5" t="s">
        <v>18</v>
      </c>
    </row>
    <row r="6" spans="1:61" x14ac:dyDescent="0.3">
      <c r="A6">
        <f t="shared" si="6"/>
        <v>35.5</v>
      </c>
      <c r="B6">
        <f t="shared" si="7"/>
        <v>0.67807298800759841</v>
      </c>
      <c r="C6">
        <f t="shared" si="8"/>
        <v>3.4405858347335156</v>
      </c>
      <c r="D6" s="2">
        <v>175.512588755</v>
      </c>
      <c r="E6">
        <f t="shared" si="9"/>
        <v>47.388398963850001</v>
      </c>
      <c r="F6" s="2">
        <v>0.81</v>
      </c>
      <c r="G6" s="1">
        <f t="shared" ref="G6:G7" si="29">F6*$I$3</f>
        <v>2.9970000000000003</v>
      </c>
      <c r="J6" s="2">
        <v>13.163444156624999</v>
      </c>
      <c r="K6">
        <f t="shared" si="11"/>
        <v>13.163444156624999</v>
      </c>
      <c r="L6">
        <f t="shared" ref="L6:L7" si="30">0.5*1.223*1*0.6*(J6*J6)</f>
        <v>63.575060551496179</v>
      </c>
      <c r="M6">
        <f t="shared" si="13"/>
        <v>0.22086903729207183</v>
      </c>
      <c r="N6">
        <f t="shared" si="27"/>
        <v>117.06058976479807</v>
      </c>
      <c r="O6">
        <v>146.1</v>
      </c>
      <c r="P6">
        <f t="shared" si="28"/>
        <v>24.899999999999991</v>
      </c>
      <c r="Q6">
        <f t="shared" si="14"/>
        <v>45.918209447114982</v>
      </c>
      <c r="R6">
        <f t="shared" si="15"/>
        <v>129.46256999999997</v>
      </c>
      <c r="S6">
        <f t="shared" si="0"/>
        <v>-0.13521126760563251</v>
      </c>
      <c r="T6">
        <f t="shared" si="1"/>
        <v>-0.13439620830796811</v>
      </c>
      <c r="U6">
        <f t="shared" si="16"/>
        <v>-7.7003355186076234</v>
      </c>
      <c r="V6">
        <f t="shared" si="17"/>
        <v>-5138.0503640627821</v>
      </c>
      <c r="W6">
        <f t="shared" si="2"/>
        <v>623.91600000000005</v>
      </c>
      <c r="X6">
        <f t="shared" si="18"/>
        <v>-4.3334987137464873</v>
      </c>
      <c r="Y6">
        <f>SUM(X$3:X6)</f>
        <v>-2.4404107175649781</v>
      </c>
      <c r="Z6">
        <v>0.5</v>
      </c>
      <c r="AA6" s="6">
        <f t="shared" si="19"/>
        <v>-57.043768321208148</v>
      </c>
      <c r="AB6" s="3">
        <f t="shared" si="3"/>
        <v>-57.043768321208148</v>
      </c>
      <c r="AC6" s="3">
        <f t="shared" si="20"/>
        <v>0</v>
      </c>
      <c r="AD6" s="7">
        <f t="shared" si="21"/>
        <v>-57.043768321208148</v>
      </c>
      <c r="AE6" s="3">
        <f t="shared" si="22"/>
        <v>57.043768321208148</v>
      </c>
      <c r="AF6" s="3">
        <f>SUM(AC$3:AC6)</f>
        <v>16.814929420079352</v>
      </c>
      <c r="AG6" s="3">
        <f>SUM(AE$3:AE6)</f>
        <v>112.8815387096643</v>
      </c>
      <c r="AH6" s="4">
        <f t="shared" si="23"/>
        <v>0</v>
      </c>
      <c r="AI6" cm="1">
        <f t="array" ref="AI6">_xlfn.IFS(K6&lt;4,1,K6&lt;8,2,K6&gt;8,3)</f>
        <v>3</v>
      </c>
      <c r="AJ6" cm="1">
        <f t="array" ref="AJ6">_xlfn.IFS(K6&lt;9,2000,K6&lt;10,3500,K6&lt;12,5000,K6&lt;14,6500)</f>
        <v>6500</v>
      </c>
      <c r="AK6">
        <f t="shared" si="4"/>
        <v>1</v>
      </c>
      <c r="AL6">
        <f t="shared" si="5"/>
        <v>13</v>
      </c>
      <c r="AM6" cm="1">
        <f t="array" ref="AM6">INDEX($AW$11:$BI$25,AL6,AK6)</f>
        <v>310</v>
      </c>
      <c r="AN6">
        <f t="shared" si="24"/>
        <v>0</v>
      </c>
      <c r="AO6">
        <f t="shared" si="25"/>
        <v>0</v>
      </c>
      <c r="AP6" s="3">
        <f>SUM(AO$3:AO6)</f>
        <v>3.5965160594360914</v>
      </c>
    </row>
    <row r="7" spans="1:61" x14ac:dyDescent="0.3">
      <c r="A7">
        <f t="shared" si="6"/>
        <v>44.375</v>
      </c>
      <c r="B7">
        <f t="shared" si="7"/>
        <v>0.67048467069231199</v>
      </c>
      <c r="C7">
        <f t="shared" si="8"/>
        <v>4.1110705054258272</v>
      </c>
      <c r="D7" s="2">
        <v>177.465901301</v>
      </c>
      <c r="E7">
        <f t="shared" si="9"/>
        <v>47.915793351270004</v>
      </c>
      <c r="F7" s="2">
        <v>1.0900000000000001</v>
      </c>
      <c r="G7" s="1">
        <f t="shared" si="29"/>
        <v>4.0330000000000004</v>
      </c>
      <c r="J7" s="2">
        <v>13.309942597575001</v>
      </c>
      <c r="K7">
        <f t="shared" si="11"/>
        <v>2.726042664086505</v>
      </c>
      <c r="L7">
        <f t="shared" si="30"/>
        <v>64.998012448727067</v>
      </c>
      <c r="M7">
        <f t="shared" si="13"/>
        <v>0.2184963316144628</v>
      </c>
      <c r="N7">
        <f t="shared" si="27"/>
        <v>115.80305575566528</v>
      </c>
      <c r="O7">
        <v>144.9</v>
      </c>
      <c r="P7">
        <f t="shared" si="28"/>
        <v>23.700000000000003</v>
      </c>
      <c r="Q7">
        <f t="shared" si="14"/>
        <v>46.945961566946508</v>
      </c>
      <c r="R7">
        <f t="shared" si="15"/>
        <v>123.22341000000002</v>
      </c>
      <c r="S7">
        <f t="shared" si="0"/>
        <v>-0.18028169014084444</v>
      </c>
      <c r="T7">
        <f t="shared" si="1"/>
        <v>-0.17836577463171718</v>
      </c>
      <c r="U7">
        <f t="shared" si="16"/>
        <v>-10.219606095979</v>
      </c>
      <c r="V7">
        <f t="shared" si="17"/>
        <v>3710.9652282427378</v>
      </c>
      <c r="W7">
        <f t="shared" si="2"/>
        <v>623.91600000000005</v>
      </c>
      <c r="X7">
        <f t="shared" si="18"/>
        <v>4.5156822964471299</v>
      </c>
      <c r="Y7">
        <f>SUM(X$3:X7)</f>
        <v>2.0752715788821519</v>
      </c>
      <c r="Z7">
        <v>0.5</v>
      </c>
      <c r="AA7" s="6">
        <f t="shared" si="19"/>
        <v>60.103472154596957</v>
      </c>
      <c r="AB7" s="3">
        <f t="shared" si="3"/>
        <v>12.309942597575001</v>
      </c>
      <c r="AC7" s="3">
        <f t="shared" si="20"/>
        <v>12.309942597575001</v>
      </c>
      <c r="AD7" s="7">
        <f t="shared" si="21"/>
        <v>0</v>
      </c>
      <c r="AE7" s="3">
        <f t="shared" si="22"/>
        <v>0</v>
      </c>
      <c r="AF7" s="3">
        <f>SUM(AC$3:AC7)</f>
        <v>29.124872017654354</v>
      </c>
      <c r="AG7" s="3">
        <f>SUM(AE$3:AE7)</f>
        <v>112.8815387096643</v>
      </c>
      <c r="AH7" s="4">
        <f t="shared" si="23"/>
        <v>12.309942597575001</v>
      </c>
      <c r="AI7" cm="1">
        <f t="array" ref="AI7">_xlfn.IFS(K7&lt;4,1,K7&lt;8,2,K7&gt;8,3)</f>
        <v>1</v>
      </c>
      <c r="AJ7" cm="1">
        <f t="array" ref="AJ7">_xlfn.IFS(K7&lt;1,2000,K7&lt;2,3500,K7&lt;3,5000,K7&lt;4,6500)</f>
        <v>5000</v>
      </c>
      <c r="AK7">
        <f t="shared" si="4"/>
        <v>13</v>
      </c>
      <c r="AL7">
        <f t="shared" si="5"/>
        <v>10</v>
      </c>
      <c r="AM7" cm="1">
        <f t="array" ref="AM7">INDEX($AW$11:$BI$25,AL7,AK7)</f>
        <v>200</v>
      </c>
      <c r="AN7">
        <f t="shared" si="24"/>
        <v>9.478628098442627</v>
      </c>
      <c r="AO7">
        <f t="shared" si="25"/>
        <v>2.6329522495673965</v>
      </c>
      <c r="AP7" s="3">
        <f>SUM(AO$3:AO7)</f>
        <v>6.2294683090034884</v>
      </c>
      <c r="AS7" t="s">
        <v>61</v>
      </c>
    </row>
    <row r="8" spans="1:61" x14ac:dyDescent="0.3">
      <c r="A8">
        <f t="shared" si="6"/>
        <v>53.25</v>
      </c>
      <c r="B8">
        <f t="shared" si="7"/>
        <v>0.66347831945695812</v>
      </c>
      <c r="C8">
        <f t="shared" si="8"/>
        <v>4.7745488248827854</v>
      </c>
      <c r="D8" s="2">
        <v>179.24005234699999</v>
      </c>
      <c r="E8">
        <f t="shared" si="9"/>
        <v>48.394814133689998</v>
      </c>
      <c r="F8" s="2">
        <v>1.36</v>
      </c>
      <c r="G8" s="1">
        <f t="shared" ref="G8:G10" si="31">F8*$I$3</f>
        <v>5.0320000000000009</v>
      </c>
      <c r="J8" s="2">
        <v>13.443003926025</v>
      </c>
      <c r="K8">
        <f t="shared" si="11"/>
        <v>2.1243654024470868</v>
      </c>
      <c r="L8">
        <f t="shared" ref="L8:L10" si="32">0.5*1.223*1*0.6*(J8*J8)</f>
        <v>66.304096686274832</v>
      </c>
      <c r="M8">
        <f t="shared" si="13"/>
        <v>0.20055113264123978</v>
      </c>
      <c r="N8">
        <f t="shared" si="27"/>
        <v>106.29210029985708</v>
      </c>
      <c r="O8">
        <v>143.30000000000001</v>
      </c>
      <c r="P8">
        <f t="shared" si="28"/>
        <v>22.100000000000009</v>
      </c>
      <c r="Q8">
        <f t="shared" si="14"/>
        <v>47.889303957107742</v>
      </c>
      <c r="R8">
        <f t="shared" si="15"/>
        <v>114.90453000000004</v>
      </c>
      <c r="S8">
        <f t="shared" si="0"/>
        <v>-0.31549295774648017</v>
      </c>
      <c r="T8">
        <f t="shared" si="1"/>
        <v>-0.30560922060917778</v>
      </c>
      <c r="U8">
        <f t="shared" si="16"/>
        <v>-17.510118521188385</v>
      </c>
      <c r="V8">
        <f t="shared" si="17"/>
        <v>5060.7682462425737</v>
      </c>
      <c r="W8">
        <f t="shared" si="2"/>
        <v>623.91600000000005</v>
      </c>
      <c r="X8">
        <f t="shared" si="18"/>
        <v>5.8572804432287056</v>
      </c>
      <c r="Y8">
        <f>SUM(X$3:X8)</f>
        <v>7.9325520221108574</v>
      </c>
      <c r="Z8">
        <v>0.5</v>
      </c>
      <c r="AA8" s="6">
        <f t="shared" si="19"/>
        <v>78.739443994152936</v>
      </c>
      <c r="AB8" s="3">
        <f t="shared" si="3"/>
        <v>12.443003926025</v>
      </c>
      <c r="AC8" s="3">
        <f t="shared" si="20"/>
        <v>12.443003926025</v>
      </c>
      <c r="AD8" s="7">
        <f t="shared" si="21"/>
        <v>0</v>
      </c>
      <c r="AE8" s="3">
        <f t="shared" si="22"/>
        <v>0</v>
      </c>
      <c r="AF8" s="3">
        <f>SUM(AC$3:AC8)</f>
        <v>41.567875943679354</v>
      </c>
      <c r="AG8" s="3">
        <f>SUM(AE$3:AE8)</f>
        <v>112.8815387096643</v>
      </c>
      <c r="AH8" s="4">
        <f t="shared" si="23"/>
        <v>12.443003926025</v>
      </c>
      <c r="AI8" cm="1">
        <f t="array" ref="AI8">_xlfn.IFS(K8&lt;4,1,K8&lt;8,2,K8&gt;8,3)</f>
        <v>1</v>
      </c>
      <c r="AJ8" cm="1">
        <f t="array" ref="AJ8">_xlfn.IFS(K8&lt;1,2000,K8&lt;2,3500,K8&lt;3,5000,K8&lt;4,6500)</f>
        <v>5000</v>
      </c>
      <c r="AK8">
        <f t="shared" si="4"/>
        <v>13</v>
      </c>
      <c r="AL8">
        <f t="shared" si="5"/>
        <v>10</v>
      </c>
      <c r="AM8" cm="1">
        <f t="array" ref="AM8">INDEX($AW$11:$BI$25,AL8,AK8)</f>
        <v>200</v>
      </c>
      <c r="AN8">
        <f t="shared" si="24"/>
        <v>9.5810850219144488</v>
      </c>
      <c r="AO8">
        <f t="shared" si="25"/>
        <v>2.661412506087347</v>
      </c>
      <c r="AP8" s="3">
        <f>SUM(AO$3:AO8)</f>
        <v>8.8908808150908349</v>
      </c>
      <c r="AR8" t="s">
        <v>60</v>
      </c>
      <c r="AS8" s="8">
        <v>1.2068709E-2</v>
      </c>
    </row>
    <row r="9" spans="1:61" x14ac:dyDescent="0.3">
      <c r="A9">
        <f t="shared" si="6"/>
        <v>62.125</v>
      </c>
      <c r="B9">
        <f t="shared" si="7"/>
        <v>0.65716681849277114</v>
      </c>
      <c r="C9">
        <f t="shared" si="8"/>
        <v>5.4317156433755569</v>
      </c>
      <c r="D9" s="2">
        <v>180.89174373099999</v>
      </c>
      <c r="E9">
        <f t="shared" si="9"/>
        <v>48.840770807369999</v>
      </c>
      <c r="F9" s="2">
        <v>1.63</v>
      </c>
      <c r="G9" s="1">
        <f t="shared" si="31"/>
        <v>6.0309999999999997</v>
      </c>
      <c r="J9" s="2">
        <v>13.566880779824999</v>
      </c>
      <c r="K9">
        <f t="shared" si="11"/>
        <v>13.566880779824999</v>
      </c>
      <c r="L9">
        <f t="shared" si="32"/>
        <v>67.531707227083075</v>
      </c>
      <c r="M9">
        <f t="shared" si="13"/>
        <v>0.1885013824710649</v>
      </c>
      <c r="N9">
        <f t="shared" si="27"/>
        <v>99.905732709664406</v>
      </c>
      <c r="O9">
        <v>140.5</v>
      </c>
      <c r="P9">
        <f t="shared" si="28"/>
        <v>19.299999999999997</v>
      </c>
      <c r="Q9">
        <f t="shared" si="14"/>
        <v>48.775967334906014</v>
      </c>
      <c r="R9">
        <f t="shared" si="15"/>
        <v>100.34648999999999</v>
      </c>
      <c r="S9">
        <f t="shared" si="0"/>
        <v>-0.13521126760563251</v>
      </c>
      <c r="T9">
        <f t="shared" si="1"/>
        <v>-0.13439620830796811</v>
      </c>
      <c r="U9">
        <f t="shared" si="16"/>
        <v>-7.7003355186076234</v>
      </c>
      <c r="V9">
        <f t="shared" si="17"/>
        <v>-5138.0503640627821</v>
      </c>
      <c r="W9">
        <f t="shared" si="2"/>
        <v>623.91600000000005</v>
      </c>
      <c r="X9">
        <f t="shared" si="18"/>
        <v>-4.3466969241260349</v>
      </c>
      <c r="Y9">
        <f>SUM(X$3:X9)</f>
        <v>3.5858550979848225</v>
      </c>
      <c r="Z9">
        <v>0.5</v>
      </c>
      <c r="AA9" s="6">
        <f t="shared" si="19"/>
        <v>-58.971118955649942</v>
      </c>
      <c r="AB9" s="3">
        <f t="shared" si="3"/>
        <v>-58.971118955649942</v>
      </c>
      <c r="AC9" s="3">
        <f t="shared" si="20"/>
        <v>0</v>
      </c>
      <c r="AD9" s="7">
        <f t="shared" si="21"/>
        <v>-58.971118955649942</v>
      </c>
      <c r="AE9" s="3">
        <f t="shared" si="22"/>
        <v>58.971118955649942</v>
      </c>
      <c r="AF9" s="3">
        <f>SUM(AC$3:AC9)</f>
        <v>41.567875943679354</v>
      </c>
      <c r="AG9" s="3">
        <f>SUM(AE$3:AE9)</f>
        <v>171.85265766531424</v>
      </c>
      <c r="AH9" s="4">
        <f t="shared" si="23"/>
        <v>0</v>
      </c>
      <c r="AI9" cm="1">
        <f t="array" ref="AI9">_xlfn.IFS(K9&lt;4,1,K9&lt;8,2,K9&gt;8,3)</f>
        <v>3</v>
      </c>
      <c r="AJ9" cm="1">
        <f t="array" ref="AJ9">_xlfn.IFS(K9&lt;9,2000,K9&lt;10,3500,K9&lt;12,5000,K9&lt;14,6500)</f>
        <v>6500</v>
      </c>
      <c r="AK9">
        <f t="shared" si="4"/>
        <v>1</v>
      </c>
      <c r="AL9">
        <f t="shared" si="5"/>
        <v>13</v>
      </c>
      <c r="AM9" cm="1">
        <f t="array" ref="AM9">INDEX($AW$11:$BI$25,AL9,AK9)</f>
        <v>310</v>
      </c>
      <c r="AN9">
        <f t="shared" si="24"/>
        <v>0</v>
      </c>
      <c r="AO9">
        <f t="shared" si="25"/>
        <v>0</v>
      </c>
      <c r="AP9" s="3">
        <f>SUM(AO$3:AO9)</f>
        <v>8.8908808150908349</v>
      </c>
    </row>
    <row r="10" spans="1:61" x14ac:dyDescent="0.3">
      <c r="A10">
        <f t="shared" si="6"/>
        <v>71</v>
      </c>
      <c r="B10">
        <f t="shared" si="7"/>
        <v>0.6514350608845566</v>
      </c>
      <c r="C10">
        <f t="shared" si="8"/>
        <v>6.0831507042601132</v>
      </c>
      <c r="D10" s="2">
        <v>182.408730679</v>
      </c>
      <c r="E10">
        <f t="shared" si="9"/>
        <v>49.250357283330004</v>
      </c>
      <c r="F10" s="2">
        <v>1.9</v>
      </c>
      <c r="G10" s="1">
        <f t="shared" si="31"/>
        <v>7.03</v>
      </c>
      <c r="J10" s="2">
        <v>13.680654800925002</v>
      </c>
      <c r="K10">
        <f t="shared" si="11"/>
        <v>3.2404133410948579</v>
      </c>
      <c r="L10">
        <f t="shared" si="32"/>
        <v>68.669119860442322</v>
      </c>
      <c r="M10">
        <f t="shared" si="13"/>
        <v>0.17465136270914547</v>
      </c>
      <c r="N10">
        <f t="shared" si="27"/>
        <v>92.565222235847102</v>
      </c>
      <c r="O10">
        <v>139.30000000000001</v>
      </c>
      <c r="P10">
        <f t="shared" si="28"/>
        <v>18.100000000000009</v>
      </c>
      <c r="Q10">
        <f t="shared" si="14"/>
        <v>49.597483682249162</v>
      </c>
      <c r="R10">
        <f t="shared" si="15"/>
        <v>94.107330000000047</v>
      </c>
      <c r="S10">
        <f t="shared" si="0"/>
        <v>1.1267605633802176E-2</v>
      </c>
      <c r="T10">
        <f t="shared" si="1"/>
        <v>1.1267128829045545E-2</v>
      </c>
      <c r="U10">
        <f t="shared" si="16"/>
        <v>0.64555892913448698</v>
      </c>
      <c r="V10">
        <f t="shared" si="17"/>
        <v>3128.1327690763464</v>
      </c>
      <c r="W10">
        <f t="shared" si="2"/>
        <v>623.91600000000005</v>
      </c>
      <c r="X10">
        <f t="shared" si="18"/>
        <v>3.9132831111726358</v>
      </c>
      <c r="Y10">
        <f>SUM(X$3:X10)</f>
        <v>7.4991382091574579</v>
      </c>
      <c r="Z10">
        <v>0.5</v>
      </c>
      <c r="AA10" s="6">
        <f t="shared" si="19"/>
        <v>53.53627538224265</v>
      </c>
      <c r="AB10" s="3">
        <f t="shared" si="3"/>
        <v>12.680654800925002</v>
      </c>
      <c r="AC10" s="3">
        <f t="shared" si="20"/>
        <v>12.680654800925002</v>
      </c>
      <c r="AD10" s="7">
        <f t="shared" si="21"/>
        <v>0</v>
      </c>
      <c r="AE10" s="3">
        <f t="shared" si="22"/>
        <v>0</v>
      </c>
      <c r="AF10" s="3">
        <f>SUM(AC$3:AC10)</f>
        <v>54.248530744604352</v>
      </c>
      <c r="AG10" s="3">
        <f>SUM(AE$3:AE10)</f>
        <v>171.85265766531424</v>
      </c>
      <c r="AH10" s="4">
        <f t="shared" si="23"/>
        <v>12.680654800925002</v>
      </c>
      <c r="AI10" cm="1">
        <f t="array" ref="AI10">_xlfn.IFS(K10&lt;4,1,K10&lt;8,2,K10&gt;8,3)</f>
        <v>1</v>
      </c>
      <c r="AJ10" cm="1">
        <f t="array" ref="AJ10">_xlfn.IFS(K10&lt;5,2000,K10&lt;6,3500,K10&lt;7,5000,K10&lt;8,6500)</f>
        <v>2000</v>
      </c>
      <c r="AK10">
        <f t="shared" si="4"/>
        <v>13</v>
      </c>
      <c r="AL10">
        <f t="shared" si="5"/>
        <v>4</v>
      </c>
      <c r="AM10" cm="1">
        <f t="array" ref="AM10">INDEX($AW$11:$BI$25,AL10,AK10)</f>
        <v>200</v>
      </c>
      <c r="AN10">
        <f t="shared" si="24"/>
        <v>9.7640756607895973</v>
      </c>
      <c r="AO10">
        <f t="shared" si="25"/>
        <v>2.7122432391082216</v>
      </c>
      <c r="AP10" s="3">
        <f>SUM(AO$3:AO10)</f>
        <v>11.603124054199057</v>
      </c>
      <c r="AT10" t="s">
        <v>37</v>
      </c>
      <c r="AV10">
        <v>0</v>
      </c>
      <c r="AW10">
        <v>1</v>
      </c>
      <c r="AX10">
        <v>2</v>
      </c>
      <c r="AY10">
        <v>3</v>
      </c>
      <c r="AZ10">
        <v>4</v>
      </c>
      <c r="BA10">
        <v>5</v>
      </c>
      <c r="BB10">
        <v>6</v>
      </c>
      <c r="BC10">
        <v>7</v>
      </c>
      <c r="BD10">
        <v>8</v>
      </c>
      <c r="BE10">
        <v>9</v>
      </c>
      <c r="BF10">
        <v>10</v>
      </c>
      <c r="BG10">
        <v>11</v>
      </c>
      <c r="BH10">
        <v>12</v>
      </c>
      <c r="BI10">
        <v>13</v>
      </c>
    </row>
    <row r="11" spans="1:61" x14ac:dyDescent="0.3">
      <c r="A11">
        <f t="shared" si="6"/>
        <v>79.875</v>
      </c>
      <c r="B11">
        <f t="shared" si="7"/>
        <v>0.64627963022014789</v>
      </c>
      <c r="C11">
        <f t="shared" si="8"/>
        <v>6.7294303344802611</v>
      </c>
      <c r="D11" s="2">
        <v>183.78982425000001</v>
      </c>
      <c r="E11">
        <f t="shared" si="9"/>
        <v>49.623252547500009</v>
      </c>
      <c r="F11" s="2">
        <v>2.17</v>
      </c>
      <c r="G11" s="1">
        <f t="shared" ref="G11:G12" si="33">F11*$I$3</f>
        <v>8.0289999999999999</v>
      </c>
      <c r="J11" s="2">
        <v>13.784236818750003</v>
      </c>
      <c r="K11">
        <f t="shared" si="11"/>
        <v>13.784236818750001</v>
      </c>
      <c r="L11">
        <f t="shared" ref="L11:L12" si="34">0.5*1.223*1*0.6*(J11*J11)</f>
        <v>69.712902257398099</v>
      </c>
      <c r="M11">
        <f t="shared" si="13"/>
        <v>0.16027430384850172</v>
      </c>
      <c r="N11">
        <f t="shared" si="27"/>
        <v>84.945381039705907</v>
      </c>
      <c r="O11">
        <v>139.4</v>
      </c>
      <c r="P11">
        <f t="shared" si="28"/>
        <v>18.200000000000003</v>
      </c>
      <c r="Q11">
        <f t="shared" si="14"/>
        <v>50.35137393897655</v>
      </c>
      <c r="R11">
        <f t="shared" si="15"/>
        <v>94.627260000000021</v>
      </c>
      <c r="S11">
        <f t="shared" si="0"/>
        <v>-0.15774647887324009</v>
      </c>
      <c r="T11">
        <f t="shared" si="1"/>
        <v>-0.15645722198519479</v>
      </c>
      <c r="U11">
        <f t="shared" si="16"/>
        <v>-8.9643384940930968</v>
      </c>
      <c r="V11">
        <f t="shared" si="17"/>
        <v>-2310.2665770428507</v>
      </c>
      <c r="W11">
        <f t="shared" si="2"/>
        <v>623.91600000000005</v>
      </c>
      <c r="X11">
        <f t="shared" si="18"/>
        <v>-1.5316922937457467</v>
      </c>
      <c r="Y11">
        <f>SUM(X$3:X11)</f>
        <v>5.9674459154117114</v>
      </c>
      <c r="Z11">
        <v>0.5</v>
      </c>
      <c r="AA11" s="6">
        <f t="shared" si="19"/>
        <v>-21.113209310445765</v>
      </c>
      <c r="AB11" s="3">
        <f t="shared" si="3"/>
        <v>-21.113209310445765</v>
      </c>
      <c r="AC11" s="3">
        <f t="shared" si="20"/>
        <v>0</v>
      </c>
      <c r="AD11" s="7">
        <f t="shared" si="21"/>
        <v>-21.113209310445765</v>
      </c>
      <c r="AE11" s="3">
        <f t="shared" si="22"/>
        <v>21.113209310445765</v>
      </c>
      <c r="AF11" s="3">
        <f>SUM(AC$3:AC11)</f>
        <v>54.248530744604352</v>
      </c>
      <c r="AG11" s="3">
        <f>SUM(AE$3:AE11)</f>
        <v>192.96586697576001</v>
      </c>
      <c r="AH11" s="4">
        <f t="shared" si="23"/>
        <v>0</v>
      </c>
      <c r="AI11" cm="1">
        <f t="array" ref="AI11">_xlfn.IFS(K11&lt;4,1,K11&lt;8,2,K11&gt;8,3)</f>
        <v>3</v>
      </c>
      <c r="AJ11" cm="1">
        <f t="array" ref="AJ11">_xlfn.IFS(K11&lt;9,2000,K11&lt;10,3500,K11&lt;12,5000,K11&lt;14,6500)</f>
        <v>6500</v>
      </c>
      <c r="AK11">
        <f t="shared" si="4"/>
        <v>1</v>
      </c>
      <c r="AL11">
        <f t="shared" si="5"/>
        <v>13</v>
      </c>
      <c r="AM11" cm="1">
        <f t="array" ref="AM11">INDEX($AW$11:$BI$25,AL11,AK11)</f>
        <v>310</v>
      </c>
      <c r="AN11">
        <f t="shared" si="24"/>
        <v>0</v>
      </c>
      <c r="AO11">
        <f t="shared" si="25"/>
        <v>0</v>
      </c>
      <c r="AP11" s="3">
        <f>SUM(AO$3:AO11)</f>
        <v>11.603124054199057</v>
      </c>
      <c r="AR11" t="s">
        <v>58</v>
      </c>
      <c r="AT11" t="s">
        <v>39</v>
      </c>
      <c r="AU11">
        <v>500</v>
      </c>
      <c r="AW11">
        <v>300</v>
      </c>
      <c r="AX11">
        <v>260</v>
      </c>
      <c r="AY11">
        <v>235</v>
      </c>
      <c r="AZ11">
        <v>210</v>
      </c>
      <c r="BA11">
        <v>200</v>
      </c>
      <c r="BB11">
        <v>205</v>
      </c>
      <c r="BC11">
        <v>195</v>
      </c>
      <c r="BD11">
        <v>195</v>
      </c>
      <c r="BE11">
        <v>195</v>
      </c>
      <c r="BF11">
        <v>195</v>
      </c>
      <c r="BG11">
        <v>195</v>
      </c>
      <c r="BH11">
        <v>195</v>
      </c>
      <c r="BI11">
        <v>195</v>
      </c>
    </row>
    <row r="12" spans="1:61" x14ac:dyDescent="0.3">
      <c r="A12">
        <f t="shared" si="6"/>
        <v>88.75</v>
      </c>
      <c r="B12">
        <f t="shared" si="7"/>
        <v>0.64167321929487675</v>
      </c>
      <c r="C12">
        <f t="shared" si="8"/>
        <v>7.3711035537751375</v>
      </c>
      <c r="D12" s="2">
        <v>185.03757815700001</v>
      </c>
      <c r="E12">
        <f t="shared" si="9"/>
        <v>49.960146102390006</v>
      </c>
      <c r="F12" s="2">
        <v>2.44</v>
      </c>
      <c r="G12" s="1">
        <f t="shared" si="33"/>
        <v>9.0280000000000005</v>
      </c>
      <c r="J12" s="2">
        <v>13.877818361775001</v>
      </c>
      <c r="K12">
        <f t="shared" si="11"/>
        <v>4.1147577025706195</v>
      </c>
      <c r="L12">
        <f t="shared" si="34"/>
        <v>70.662680806799656</v>
      </c>
      <c r="M12">
        <f t="shared" si="13"/>
        <v>0.14583987645274163</v>
      </c>
      <c r="N12">
        <f t="shared" si="27"/>
        <v>77.295134519953066</v>
      </c>
      <c r="O12">
        <v>138</v>
      </c>
      <c r="P12">
        <f t="shared" si="28"/>
        <v>16.799999999999997</v>
      </c>
      <c r="Q12">
        <f t="shared" si="14"/>
        <v>51.037368257841123</v>
      </c>
      <c r="R12">
        <f t="shared" si="15"/>
        <v>87.34823999999999</v>
      </c>
      <c r="S12">
        <f t="shared" si="0"/>
        <v>-0.87887323943662099</v>
      </c>
      <c r="T12">
        <f t="shared" si="1"/>
        <v>-0.72101948656878545</v>
      </c>
      <c r="U12">
        <f t="shared" si="16"/>
        <v>-41.311373527080953</v>
      </c>
      <c r="V12">
        <f t="shared" si="17"/>
        <v>2357.7924475809805</v>
      </c>
      <c r="W12">
        <f t="shared" si="2"/>
        <v>623.91600000000005</v>
      </c>
      <c r="X12">
        <f t="shared" si="18"/>
        <v>3.1296662629077332</v>
      </c>
      <c r="Y12">
        <f>SUM(X$3:X12)</f>
        <v>9.0971121783194455</v>
      </c>
      <c r="Z12">
        <v>0.5</v>
      </c>
      <c r="AA12" s="6">
        <f t="shared" si="19"/>
        <v>43.432939929608686</v>
      </c>
      <c r="AB12" s="3">
        <f t="shared" si="3"/>
        <v>12.877818361775001</v>
      </c>
      <c r="AC12" s="3">
        <f t="shared" si="20"/>
        <v>12.877818361775001</v>
      </c>
      <c r="AD12" s="7">
        <f t="shared" si="21"/>
        <v>0</v>
      </c>
      <c r="AE12" s="3">
        <f t="shared" si="22"/>
        <v>0</v>
      </c>
      <c r="AF12" s="3">
        <f>SUM(AC$3:AC12)</f>
        <v>67.126349106379351</v>
      </c>
      <c r="AG12" s="3">
        <f>SUM(AE$3:AE12)</f>
        <v>192.96586697576001</v>
      </c>
      <c r="AH12" s="4">
        <f t="shared" si="23"/>
        <v>12.877818361775001</v>
      </c>
      <c r="AI12" cm="1">
        <f t="array" ref="AI12">_xlfn.IFS(K12&lt;4,1,K12&lt;8,2,K12&gt;8,3)</f>
        <v>2</v>
      </c>
      <c r="AJ12" cm="1">
        <f t="array" ref="AJ12">_xlfn.IFS(K12&lt;5,2000,K12&lt;6,3500,K12&lt;7,5000,K12&lt;8,6500)</f>
        <v>2000</v>
      </c>
      <c r="AK12">
        <f t="shared" si="4"/>
        <v>13</v>
      </c>
      <c r="AL12">
        <f t="shared" si="5"/>
        <v>4</v>
      </c>
      <c r="AM12" cm="1">
        <f t="array" ref="AM12">INDEX($AW$11:$BI$25,AL12,AK12)</f>
        <v>200</v>
      </c>
      <c r="AN12">
        <f t="shared" si="24"/>
        <v>9.9158911589569048</v>
      </c>
      <c r="AO12">
        <f t="shared" si="25"/>
        <v>2.7544142108213623</v>
      </c>
      <c r="AP12" s="3">
        <f>SUM(AO$3:AO12)</f>
        <v>14.35753826502042</v>
      </c>
      <c r="AR12" t="s">
        <v>59</v>
      </c>
      <c r="AU12">
        <v>1000</v>
      </c>
      <c r="AW12">
        <v>300</v>
      </c>
      <c r="AX12">
        <v>255</v>
      </c>
      <c r="AY12">
        <v>225</v>
      </c>
      <c r="AZ12">
        <v>210</v>
      </c>
      <c r="BA12">
        <v>195</v>
      </c>
      <c r="BB12">
        <v>195</v>
      </c>
      <c r="BC12">
        <v>195</v>
      </c>
      <c r="BD12">
        <v>195</v>
      </c>
      <c r="BE12">
        <v>195</v>
      </c>
      <c r="BF12">
        <v>195</v>
      </c>
      <c r="BG12">
        <v>195</v>
      </c>
      <c r="BH12">
        <v>195</v>
      </c>
      <c r="BI12">
        <v>195</v>
      </c>
    </row>
    <row r="13" spans="1:61" x14ac:dyDescent="0.3">
      <c r="A13">
        <f t="shared" si="6"/>
        <v>97.625</v>
      </c>
      <c r="B13">
        <f t="shared" si="7"/>
        <v>0.63757912933920025</v>
      </c>
      <c r="C13">
        <f t="shared" si="8"/>
        <v>8.008682683114337</v>
      </c>
      <c r="D13" s="2">
        <v>186.158177438</v>
      </c>
      <c r="E13">
        <f t="shared" si="9"/>
        <v>50.262707908260005</v>
      </c>
      <c r="F13" s="2">
        <v>2.71</v>
      </c>
      <c r="G13" s="1">
        <f t="shared" ref="G13:G14" si="35">F13*$I$3</f>
        <v>10.027000000000001</v>
      </c>
      <c r="J13" s="2">
        <v>13.961863307850001</v>
      </c>
      <c r="K13">
        <f t="shared" si="11"/>
        <v>4.2144620158296169</v>
      </c>
      <c r="L13">
        <f t="shared" ref="L13:L14" si="36">0.5*1.223*1*0.6*(J13*J13)</f>
        <v>71.521147756238648</v>
      </c>
      <c r="M13">
        <f t="shared" si="13"/>
        <v>0.13181884758697496</v>
      </c>
      <c r="N13">
        <f t="shared" si="27"/>
        <v>69.86398922109673</v>
      </c>
      <c r="O13">
        <v>130.19999999999999</v>
      </c>
      <c r="P13">
        <f t="shared" si="28"/>
        <v>8.9999999999999858</v>
      </c>
      <c r="Q13">
        <f t="shared" si="14"/>
        <v>51.65741116217837</v>
      </c>
      <c r="R13">
        <f t="shared" si="15"/>
        <v>46.793699999999923</v>
      </c>
      <c r="S13">
        <f t="shared" si="0"/>
        <v>0.15774647887324009</v>
      </c>
      <c r="T13">
        <f t="shared" si="1"/>
        <v>0.15645722198519479</v>
      </c>
      <c r="U13">
        <f t="shared" si="16"/>
        <v>8.9643384940930968</v>
      </c>
      <c r="V13">
        <f t="shared" si="17"/>
        <v>2310.2665770428507</v>
      </c>
      <c r="W13">
        <f t="shared" si="2"/>
        <v>623.91600000000005</v>
      </c>
      <c r="X13">
        <f t="shared" si="18"/>
        <v>3.075567714020186</v>
      </c>
      <c r="Y13">
        <f>SUM(X$3:X13)</f>
        <v>12.172679892339632</v>
      </c>
      <c r="Z13">
        <v>0.5</v>
      </c>
      <c r="AA13" s="6">
        <f t="shared" si="19"/>
        <v>42.940656017186541</v>
      </c>
      <c r="AB13" s="3">
        <f t="shared" si="3"/>
        <v>12.961863307850001</v>
      </c>
      <c r="AC13" s="3">
        <f t="shared" si="20"/>
        <v>12.961863307850001</v>
      </c>
      <c r="AD13" s="7">
        <f t="shared" si="21"/>
        <v>0</v>
      </c>
      <c r="AE13" s="3">
        <f t="shared" si="22"/>
        <v>0</v>
      </c>
      <c r="AF13" s="3">
        <f>SUM(AC$3:AC13)</f>
        <v>80.088212414229346</v>
      </c>
      <c r="AG13" s="3">
        <f>SUM(AE$3:AE13)</f>
        <v>192.96586697576001</v>
      </c>
      <c r="AH13" s="4">
        <f t="shared" si="23"/>
        <v>12.961863307850001</v>
      </c>
      <c r="AI13" cm="1">
        <f t="array" ref="AI13">_xlfn.IFS(K13&lt;4,1,K13&lt;8,2,K13&gt;8,3)</f>
        <v>2</v>
      </c>
      <c r="AJ13" cm="1">
        <f t="array" ref="AJ13">_xlfn.IFS(K13&lt;5,2000,K13&lt;6,3500,K13&lt;7,5000,K13&lt;8,6500)</f>
        <v>2000</v>
      </c>
      <c r="AK13">
        <f t="shared" si="4"/>
        <v>13</v>
      </c>
      <c r="AL13">
        <f t="shared" si="5"/>
        <v>4</v>
      </c>
      <c r="AM13" cm="1">
        <f t="array" ref="AM13">INDEX($AW$11:$BI$25,AL13,AK13)</f>
        <v>200</v>
      </c>
      <c r="AN13">
        <f t="shared" si="24"/>
        <v>9.9806055783040364</v>
      </c>
      <c r="AO13">
        <f t="shared" si="25"/>
        <v>2.772390438417788</v>
      </c>
      <c r="AP13" s="3">
        <f>SUM(AO$3:AO13)</f>
        <v>17.129928703438207</v>
      </c>
      <c r="AU13">
        <v>1500</v>
      </c>
      <c r="AW13">
        <v>300</v>
      </c>
      <c r="AX13">
        <v>255</v>
      </c>
      <c r="AY13">
        <v>220</v>
      </c>
      <c r="AZ13">
        <v>210</v>
      </c>
      <c r="BA13">
        <v>195</v>
      </c>
      <c r="BB13">
        <v>195</v>
      </c>
      <c r="BC13">
        <v>192</v>
      </c>
      <c r="BD13">
        <v>195</v>
      </c>
      <c r="BE13">
        <v>195</v>
      </c>
      <c r="BF13">
        <v>195</v>
      </c>
      <c r="BG13">
        <v>195</v>
      </c>
      <c r="BH13">
        <v>195</v>
      </c>
      <c r="BI13">
        <v>195</v>
      </c>
    </row>
    <row r="14" spans="1:61" x14ac:dyDescent="0.3">
      <c r="A14">
        <f t="shared" si="6"/>
        <v>106.5</v>
      </c>
      <c r="B14">
        <f t="shared" si="7"/>
        <v>0.63395268292227613</v>
      </c>
      <c r="C14">
        <f t="shared" si="8"/>
        <v>8.6426353660366129</v>
      </c>
      <c r="D14" s="2">
        <v>187.16095669000001</v>
      </c>
      <c r="E14">
        <f t="shared" si="9"/>
        <v>50.533458306300005</v>
      </c>
      <c r="F14" s="2">
        <v>2.98</v>
      </c>
      <c r="G14" s="1">
        <f t="shared" si="35"/>
        <v>11.026</v>
      </c>
      <c r="J14" s="2">
        <v>14.03707175175</v>
      </c>
      <c r="K14">
        <f t="shared" si="11"/>
        <v>2.4160817844444611</v>
      </c>
      <c r="L14">
        <f t="shared" si="36"/>
        <v>72.293749756170087</v>
      </c>
      <c r="M14">
        <f t="shared" si="13"/>
        <v>0.11863415981350156</v>
      </c>
      <c r="N14">
        <f t="shared" si="27"/>
        <v>62.876104701155825</v>
      </c>
      <c r="O14">
        <v>131.6</v>
      </c>
      <c r="P14">
        <f t="shared" si="28"/>
        <v>10.399999999999991</v>
      </c>
      <c r="Q14">
        <f t="shared" si="14"/>
        <v>52.215436591401122</v>
      </c>
      <c r="R14">
        <f t="shared" si="15"/>
        <v>54.072719999999954</v>
      </c>
      <c r="S14">
        <f t="shared" si="0"/>
        <v>0.1464788732394379</v>
      </c>
      <c r="T14">
        <f t="shared" si="1"/>
        <v>0.14544453676659294</v>
      </c>
      <c r="U14">
        <f t="shared" si="16"/>
        <v>8.3333581099611056</v>
      </c>
      <c r="V14">
        <f t="shared" si="17"/>
        <v>4613.2488419795091</v>
      </c>
      <c r="W14">
        <f t="shared" si="2"/>
        <v>623.91600000000005</v>
      </c>
      <c r="X14">
        <f t="shared" si="18"/>
        <v>5.3723346964368348</v>
      </c>
      <c r="Y14">
        <f>SUM(X$3:X14)</f>
        <v>17.545014588776468</v>
      </c>
      <c r="Z14">
        <v>0.5</v>
      </c>
      <c r="AA14" s="6">
        <f t="shared" si="19"/>
        <v>75.411847608299908</v>
      </c>
      <c r="AB14" s="3">
        <v>12.98</v>
      </c>
      <c r="AC14" s="3">
        <f t="shared" si="20"/>
        <v>12.98</v>
      </c>
      <c r="AD14" s="7">
        <f t="shared" si="21"/>
        <v>0</v>
      </c>
      <c r="AE14" s="3">
        <f t="shared" si="22"/>
        <v>0</v>
      </c>
      <c r="AF14" s="3">
        <f>SUM(AC$3:AC14)</f>
        <v>93.06821241422935</v>
      </c>
      <c r="AG14" s="3">
        <f>SUM(AE$3:AE14)</f>
        <v>192.96586697576001</v>
      </c>
      <c r="AH14" s="4">
        <f t="shared" si="23"/>
        <v>12.98</v>
      </c>
      <c r="AI14" cm="1">
        <f t="array" ref="AI14">_xlfn.IFS(K14&lt;4,1,K14&lt;8,2,K14&gt;8,3)</f>
        <v>1</v>
      </c>
      <c r="AJ14" cm="1">
        <f t="array" ref="AJ14">_xlfn.IFS(K14&lt;1,2000,K14&lt;2,3500,K14&lt;3,5000,K14&lt;4,6500)</f>
        <v>5000</v>
      </c>
      <c r="AK14">
        <f t="shared" si="4"/>
        <v>13</v>
      </c>
      <c r="AL14">
        <f t="shared" si="5"/>
        <v>10</v>
      </c>
      <c r="AM14" cm="1">
        <f t="array" ref="AM14">INDEX($AW$11:$BI$25,AL14,AK14)</f>
        <v>200</v>
      </c>
      <c r="AN14">
        <f t="shared" si="24"/>
        <v>9.9945707904456143</v>
      </c>
      <c r="AO14">
        <f t="shared" si="25"/>
        <v>2.7762696640126703</v>
      </c>
      <c r="AP14" s="3">
        <f>SUM(AO$3:AO14)</f>
        <v>19.906198367450877</v>
      </c>
      <c r="AR14">
        <f>1/(AM157*AS8)</f>
        <v>0.34176449847646889</v>
      </c>
      <c r="AS14" t="s">
        <v>62</v>
      </c>
      <c r="AU14">
        <v>2000</v>
      </c>
      <c r="AW14">
        <v>300</v>
      </c>
      <c r="AX14">
        <v>250</v>
      </c>
      <c r="AY14">
        <v>215</v>
      </c>
      <c r="AZ14">
        <v>205</v>
      </c>
      <c r="BA14">
        <v>195</v>
      </c>
      <c r="BB14">
        <v>190</v>
      </c>
      <c r="BC14">
        <v>190</v>
      </c>
      <c r="BD14">
        <v>192</v>
      </c>
      <c r="BE14">
        <v>200</v>
      </c>
      <c r="BF14">
        <v>200</v>
      </c>
      <c r="BG14">
        <v>200</v>
      </c>
      <c r="BH14">
        <v>200</v>
      </c>
      <c r="BI14">
        <v>200</v>
      </c>
    </row>
    <row r="15" spans="1:61" x14ac:dyDescent="0.3">
      <c r="A15">
        <f t="shared" si="6"/>
        <v>115.375</v>
      </c>
      <c r="B15">
        <f t="shared" si="7"/>
        <v>0.63568073210203102</v>
      </c>
      <c r="C15">
        <f t="shared" si="8"/>
        <v>9.2783160981386441</v>
      </c>
      <c r="D15" s="2">
        <v>185.14333808399999</v>
      </c>
      <c r="E15">
        <f t="shared" si="9"/>
        <v>49.988701282680005</v>
      </c>
      <c r="F15" s="2">
        <v>3.25</v>
      </c>
      <c r="G15" s="1">
        <f t="shared" ref="G15:G17" si="37">F15*$I$3</f>
        <v>12.025</v>
      </c>
      <c r="J15" s="2">
        <v>13.885750356300001</v>
      </c>
      <c r="K15">
        <f t="shared" si="11"/>
        <v>13.885750356300001</v>
      </c>
      <c r="L15">
        <f t="shared" ref="L15:L17" si="38">0.5*1.223*1*0.6*(J15*J15)</f>
        <v>70.743479699101457</v>
      </c>
      <c r="M15">
        <f t="shared" si="13"/>
        <v>-0.23804622007280077</v>
      </c>
      <c r="N15">
        <f t="shared" si="27"/>
        <v>-126.16449663858441</v>
      </c>
      <c r="O15">
        <v>132.9</v>
      </c>
      <c r="P15">
        <f t="shared" si="28"/>
        <v>11.700000000000003</v>
      </c>
      <c r="Q15">
        <f t="shared" si="14"/>
        <v>51.09572668373368</v>
      </c>
      <c r="R15">
        <f t="shared" si="15"/>
        <v>60.831810000000019</v>
      </c>
      <c r="S15">
        <f t="shared" si="0"/>
        <v>9.0140845070420611E-2</v>
      </c>
      <c r="T15">
        <f t="shared" si="1"/>
        <v>8.989788582422456E-2</v>
      </c>
      <c r="U15">
        <f t="shared" si="16"/>
        <v>5.15076944487702</v>
      </c>
      <c r="V15">
        <f t="shared" si="17"/>
        <v>-4707.6557542442479</v>
      </c>
      <c r="W15">
        <f t="shared" si="2"/>
        <v>623.91600000000005</v>
      </c>
      <c r="X15">
        <f t="shared" si="18"/>
        <v>-4.1391607711837306</v>
      </c>
      <c r="Y15">
        <f>SUM(X$3:X15)</f>
        <v>13.405853817592737</v>
      </c>
      <c r="Z15">
        <v>0.5</v>
      </c>
      <c r="AA15" s="6">
        <f t="shared" si="19"/>
        <v>-57.475353153247475</v>
      </c>
      <c r="AB15" s="3">
        <f t="shared" ref="AB15:AB46" si="39">IF(AA15&gt;$AW$2,J15-1,AA15)</f>
        <v>-57.475353153247475</v>
      </c>
      <c r="AC15" s="3">
        <f t="shared" si="20"/>
        <v>0</v>
      </c>
      <c r="AD15" s="7">
        <f t="shared" si="21"/>
        <v>-57.475353153247475</v>
      </c>
      <c r="AE15" s="3">
        <f t="shared" si="22"/>
        <v>57.475353153247475</v>
      </c>
      <c r="AF15" s="3">
        <f>SUM(AC$3:AC15)</f>
        <v>93.06821241422935</v>
      </c>
      <c r="AG15" s="3">
        <f>SUM(AE$3:AE15)</f>
        <v>250.44122012900749</v>
      </c>
      <c r="AH15" s="4">
        <f t="shared" si="23"/>
        <v>0</v>
      </c>
      <c r="AI15" cm="1">
        <f t="array" ref="AI15">_xlfn.IFS(K15&lt;4,1,K15&lt;8,2,K15&gt;8,3)</f>
        <v>3</v>
      </c>
      <c r="AJ15" cm="1">
        <f t="array" ref="AJ15">_xlfn.IFS(K15&lt;9,2000,K15&lt;10,3500,K15&lt;12,5000,K15&lt;14,6500)</f>
        <v>6500</v>
      </c>
      <c r="AK15">
        <f t="shared" si="4"/>
        <v>1</v>
      </c>
      <c r="AL15">
        <f t="shared" si="5"/>
        <v>13</v>
      </c>
      <c r="AM15" cm="1">
        <f t="array" ref="AM15">INDEX($AW$11:$BI$25,AL15,AK15)</f>
        <v>310</v>
      </c>
      <c r="AN15">
        <f t="shared" si="24"/>
        <v>0</v>
      </c>
      <c r="AO15">
        <f t="shared" si="25"/>
        <v>0</v>
      </c>
      <c r="AP15" s="3">
        <f>SUM(AO$3:AO15)</f>
        <v>19.906198367450877</v>
      </c>
      <c r="AU15">
        <v>2500</v>
      </c>
      <c r="AW15">
        <v>285</v>
      </c>
      <c r="AX15">
        <v>245</v>
      </c>
      <c r="AY15">
        <v>210</v>
      </c>
      <c r="AZ15">
        <v>205</v>
      </c>
      <c r="BA15">
        <v>185</v>
      </c>
      <c r="BB15">
        <v>180</v>
      </c>
      <c r="BC15">
        <v>180</v>
      </c>
      <c r="BD15">
        <v>185</v>
      </c>
      <c r="BE15">
        <v>200</v>
      </c>
      <c r="BF15">
        <v>200</v>
      </c>
      <c r="BG15">
        <v>200</v>
      </c>
      <c r="BH15">
        <v>200</v>
      </c>
      <c r="BI15">
        <v>200</v>
      </c>
    </row>
    <row r="16" spans="1:61" x14ac:dyDescent="0.3">
      <c r="A16">
        <f t="shared" si="6"/>
        <v>124.25</v>
      </c>
      <c r="B16">
        <f t="shared" si="7"/>
        <v>0.6613053408668198</v>
      </c>
      <c r="C16">
        <f t="shared" si="8"/>
        <v>9.9396214390054638</v>
      </c>
      <c r="D16" s="2">
        <v>172.73471316000001</v>
      </c>
      <c r="E16">
        <f t="shared" si="9"/>
        <v>46.638372553200007</v>
      </c>
      <c r="F16" s="2">
        <v>3.52</v>
      </c>
      <c r="G16" s="1">
        <f t="shared" si="37"/>
        <v>13.024000000000001</v>
      </c>
      <c r="J16" s="2">
        <v>12.955103487000002</v>
      </c>
      <c r="K16">
        <f t="shared" si="11"/>
        <v>2.4216918609452032</v>
      </c>
      <c r="L16">
        <f t="shared" si="38"/>
        <v>61.578553763072939</v>
      </c>
      <c r="M16">
        <f t="shared" si="13"/>
        <v>-1.407287695696112</v>
      </c>
      <c r="N16">
        <f t="shared" si="27"/>
        <v>-745.86247871893931</v>
      </c>
      <c r="O16">
        <v>133.69999999999999</v>
      </c>
      <c r="P16">
        <f t="shared" si="28"/>
        <v>12.499999999999986</v>
      </c>
      <c r="Q16">
        <f t="shared" si="14"/>
        <v>44.476197185103103</v>
      </c>
      <c r="R16">
        <f t="shared" si="15"/>
        <v>64.991249999999923</v>
      </c>
      <c r="S16">
        <f t="shared" si="0"/>
        <v>2.2535211267607554E-2</v>
      </c>
      <c r="T16">
        <f t="shared" si="1"/>
        <v>2.2531397700924393E-2</v>
      </c>
      <c r="U16">
        <f t="shared" si="16"/>
        <v>1.2909539947937341</v>
      </c>
      <c r="V16">
        <f t="shared" si="17"/>
        <v>4997.0420244979287</v>
      </c>
      <c r="W16">
        <f t="shared" si="2"/>
        <v>623.91600000000005</v>
      </c>
      <c r="X16">
        <f t="shared" si="18"/>
        <v>4.9366740995420626</v>
      </c>
      <c r="Y16">
        <f>SUM(X$3:X16)</f>
        <v>18.342527917134799</v>
      </c>
      <c r="Z16">
        <v>0.5</v>
      </c>
      <c r="AA16" s="6">
        <f t="shared" si="19"/>
        <v>63.955123841159974</v>
      </c>
      <c r="AB16" s="3">
        <f t="shared" si="39"/>
        <v>11.955103487000002</v>
      </c>
      <c r="AC16" s="3">
        <f t="shared" si="20"/>
        <v>11.955103487000002</v>
      </c>
      <c r="AD16" s="7">
        <f t="shared" si="21"/>
        <v>0</v>
      </c>
      <c r="AE16" s="3">
        <f t="shared" si="22"/>
        <v>0</v>
      </c>
      <c r="AF16" s="3">
        <f>SUM(AC$3:AC16)</f>
        <v>105.02331590122935</v>
      </c>
      <c r="AG16" s="3">
        <f>SUM(AE$3:AE16)</f>
        <v>250.44122012900749</v>
      </c>
      <c r="AH16" s="4">
        <f t="shared" si="23"/>
        <v>11.955103487000002</v>
      </c>
      <c r="AI16" cm="1">
        <f t="array" ref="AI16">_xlfn.IFS(K16&lt;4,1,K16&lt;8,2,K16&gt;8,3)</f>
        <v>1</v>
      </c>
      <c r="AJ16" cm="1">
        <f t="array" ref="AJ16">_xlfn.IFS(K16&lt;1,2000,K16&lt;2,3500,K16&lt;3,5000,K16&lt;4,6500)</f>
        <v>5000</v>
      </c>
      <c r="AK16">
        <f t="shared" si="4"/>
        <v>12</v>
      </c>
      <c r="AL16">
        <f t="shared" si="5"/>
        <v>10</v>
      </c>
      <c r="AM16" cm="1">
        <f t="array" ref="AM16">INDEX($AW$11:$BI$25,AL16,AK16)</f>
        <v>200</v>
      </c>
      <c r="AN16">
        <f t="shared" si="24"/>
        <v>9.2054027818123814</v>
      </c>
      <c r="AO16">
        <f t="shared" si="25"/>
        <v>2.5570563282812171</v>
      </c>
      <c r="AP16" s="3">
        <f>SUM(AO$3:AO16)</f>
        <v>22.463254695732093</v>
      </c>
      <c r="AU16">
        <v>3000</v>
      </c>
      <c r="AW16">
        <v>285</v>
      </c>
      <c r="AX16">
        <v>230</v>
      </c>
      <c r="AY16">
        <v>210</v>
      </c>
      <c r="AZ16">
        <v>200</v>
      </c>
      <c r="BA16">
        <v>180</v>
      </c>
      <c r="BB16">
        <v>175</v>
      </c>
      <c r="BC16">
        <v>175</v>
      </c>
      <c r="BD16">
        <v>180</v>
      </c>
      <c r="BE16">
        <v>200</v>
      </c>
      <c r="BF16">
        <v>200</v>
      </c>
      <c r="BG16">
        <v>200</v>
      </c>
      <c r="BH16">
        <v>200</v>
      </c>
      <c r="BI16">
        <v>200</v>
      </c>
    </row>
    <row r="17" spans="1:61" x14ac:dyDescent="0.3">
      <c r="A17">
        <f t="shared" si="6"/>
        <v>133.125</v>
      </c>
      <c r="B17">
        <f t="shared" si="7"/>
        <v>0.71037501163722772</v>
      </c>
      <c r="C17">
        <f t="shared" si="8"/>
        <v>10.649996450642691</v>
      </c>
      <c r="D17" s="2">
        <v>160.42265131600001</v>
      </c>
      <c r="E17">
        <f t="shared" si="9"/>
        <v>43.314115855320004</v>
      </c>
      <c r="F17" s="2">
        <v>3.79</v>
      </c>
      <c r="G17" s="1">
        <f t="shared" si="37"/>
        <v>14.023000000000001</v>
      </c>
      <c r="J17" s="2">
        <v>12.031698848700001</v>
      </c>
      <c r="K17">
        <f t="shared" si="11"/>
        <v>12.031698848700001</v>
      </c>
      <c r="L17">
        <f t="shared" si="38"/>
        <v>53.113096049473299</v>
      </c>
      <c r="M17">
        <f t="shared" si="13"/>
        <v>-1.299883333694124</v>
      </c>
      <c r="N17">
        <f t="shared" si="27"/>
        <v>-688.93816685788568</v>
      </c>
      <c r="O17">
        <v>133.9</v>
      </c>
      <c r="P17">
        <f t="shared" si="28"/>
        <v>12.700000000000003</v>
      </c>
      <c r="Q17">
        <f t="shared" si="14"/>
        <v>38.361870954239372</v>
      </c>
      <c r="R17">
        <f t="shared" si="15"/>
        <v>66.031110000000012</v>
      </c>
      <c r="S17">
        <f t="shared" si="0"/>
        <v>0.31549295774647695</v>
      </c>
      <c r="T17">
        <f t="shared" si="1"/>
        <v>0.30560922060917484</v>
      </c>
      <c r="U17">
        <f t="shared" si="16"/>
        <v>17.510118521188215</v>
      </c>
      <c r="V17">
        <f t="shared" si="17"/>
        <v>-5060.7682462427774</v>
      </c>
      <c r="W17">
        <f t="shared" si="2"/>
        <v>623.91600000000005</v>
      </c>
      <c r="X17">
        <f t="shared" si="18"/>
        <v>-5.0726773170511894</v>
      </c>
      <c r="Y17">
        <f>SUM(X$3:X17)</f>
        <v>13.269850600083609</v>
      </c>
      <c r="Z17">
        <v>0.5</v>
      </c>
      <c r="AA17" s="6">
        <f t="shared" si="19"/>
        <v>-61.03292583539141</v>
      </c>
      <c r="AB17" s="3">
        <f t="shared" si="39"/>
        <v>-61.03292583539141</v>
      </c>
      <c r="AC17" s="3">
        <f t="shared" si="20"/>
        <v>0</v>
      </c>
      <c r="AD17" s="7">
        <f t="shared" si="21"/>
        <v>-61.03292583539141</v>
      </c>
      <c r="AE17" s="3">
        <f t="shared" si="22"/>
        <v>61.03292583539141</v>
      </c>
      <c r="AF17" s="3">
        <f>SUM(AC$3:AC17)</f>
        <v>105.02331590122935</v>
      </c>
      <c r="AG17" s="3">
        <f>SUM(AE$3:AE17)</f>
        <v>311.47414596439887</v>
      </c>
      <c r="AH17" s="4">
        <f t="shared" si="23"/>
        <v>0</v>
      </c>
      <c r="AI17" cm="1">
        <f t="array" ref="AI17">_xlfn.IFS(K17&lt;4,1,K17&lt;8,2,K17&gt;8,3)</f>
        <v>3</v>
      </c>
      <c r="AJ17" cm="1">
        <f t="array" ref="AJ17">_xlfn.IFS(K17&lt;9,2000,K17&lt;10,3500,K17&lt;12,5000,K17&lt;14,6500)</f>
        <v>6500</v>
      </c>
      <c r="AK17">
        <f t="shared" si="4"/>
        <v>1</v>
      </c>
      <c r="AL17">
        <f t="shared" si="5"/>
        <v>13</v>
      </c>
      <c r="AM17" cm="1">
        <f t="array" ref="AM17">INDEX($AW$11:$BI$25,AL17,AK17)</f>
        <v>310</v>
      </c>
      <c r="AN17">
        <f t="shared" si="24"/>
        <v>0</v>
      </c>
      <c r="AO17">
        <f t="shared" si="25"/>
        <v>0</v>
      </c>
      <c r="AP17" s="3">
        <f>SUM(AO$3:AO17)</f>
        <v>22.463254695732093</v>
      </c>
      <c r="AU17">
        <v>3500</v>
      </c>
      <c r="AW17">
        <v>285</v>
      </c>
      <c r="AX17">
        <v>230</v>
      </c>
      <c r="AY17">
        <v>210</v>
      </c>
      <c r="AZ17">
        <v>200</v>
      </c>
      <c r="BA17">
        <v>180</v>
      </c>
      <c r="BB17">
        <v>175</v>
      </c>
      <c r="BC17">
        <v>175</v>
      </c>
      <c r="BD17">
        <v>180</v>
      </c>
      <c r="BE17">
        <v>200</v>
      </c>
      <c r="BF17">
        <v>200</v>
      </c>
      <c r="BG17">
        <v>200</v>
      </c>
      <c r="BH17">
        <v>200</v>
      </c>
      <c r="BI17">
        <v>200</v>
      </c>
    </row>
    <row r="18" spans="1:61" x14ac:dyDescent="0.3">
      <c r="A18">
        <f t="shared" si="6"/>
        <v>142</v>
      </c>
      <c r="B18">
        <f t="shared" si="7"/>
        <v>0.76675827650487616</v>
      </c>
      <c r="C18">
        <f t="shared" si="8"/>
        <v>11.416754727147566</v>
      </c>
      <c r="D18" s="2">
        <v>148.23611888400001</v>
      </c>
      <c r="E18">
        <f t="shared" si="9"/>
        <v>40.023752098680006</v>
      </c>
      <c r="F18" s="2">
        <v>4.0599999999999996</v>
      </c>
      <c r="G18" s="1">
        <f t="shared" ref="G18:G19" si="40">F18*$I$3</f>
        <v>15.021999999999998</v>
      </c>
      <c r="J18" s="2">
        <v>11.117708916300002</v>
      </c>
      <c r="K18">
        <f t="shared" si="11"/>
        <v>11.117708916300002</v>
      </c>
      <c r="L18">
        <f t="shared" ref="L18:L19" si="41">0.5*1.223*1*0.6*(J18*J18)</f>
        <v>45.35010637280584</v>
      </c>
      <c r="M18">
        <f t="shared" si="13"/>
        <v>-1.1920183458159104</v>
      </c>
      <c r="N18">
        <f t="shared" si="27"/>
        <v>-631.76972328243255</v>
      </c>
      <c r="O18">
        <v>136.69999999999999</v>
      </c>
      <c r="P18">
        <f t="shared" si="28"/>
        <v>15.499999999999986</v>
      </c>
      <c r="Q18">
        <f t="shared" si="14"/>
        <v>32.754914660107787</v>
      </c>
      <c r="R18">
        <f t="shared" si="15"/>
        <v>80.589149999999933</v>
      </c>
      <c r="S18">
        <f t="shared" si="0"/>
        <v>0.10140845070422599</v>
      </c>
      <c r="T18">
        <f t="shared" si="1"/>
        <v>0.10106296279786396</v>
      </c>
      <c r="U18">
        <f t="shared" si="16"/>
        <v>5.7904812334052549</v>
      </c>
      <c r="V18">
        <f t="shared" si="17"/>
        <v>-2459.3211934988485</v>
      </c>
      <c r="W18">
        <f t="shared" si="2"/>
        <v>623.91600000000005</v>
      </c>
      <c r="X18">
        <f t="shared" si="18"/>
        <v>-2.421824810408475</v>
      </c>
      <c r="Y18">
        <f>SUM(X$3:X18)</f>
        <v>10.848025789675134</v>
      </c>
      <c r="Z18">
        <v>0.5</v>
      </c>
      <c r="AA18" s="6">
        <f t="shared" si="19"/>
        <v>-26.925143288394864</v>
      </c>
      <c r="AB18" s="3">
        <f t="shared" si="39"/>
        <v>-26.925143288394864</v>
      </c>
      <c r="AC18" s="3">
        <f t="shared" si="20"/>
        <v>0</v>
      </c>
      <c r="AD18" s="7">
        <f t="shared" si="21"/>
        <v>-26.925143288394864</v>
      </c>
      <c r="AE18" s="3">
        <f t="shared" si="22"/>
        <v>26.925143288394864</v>
      </c>
      <c r="AF18" s="3">
        <f>SUM(AC$3:AC18)</f>
        <v>105.02331590122935</v>
      </c>
      <c r="AG18" s="3">
        <f>SUM(AE$3:AE18)</f>
        <v>338.39928925279372</v>
      </c>
      <c r="AH18" s="4">
        <f t="shared" si="23"/>
        <v>0</v>
      </c>
      <c r="AI18" cm="1">
        <f t="array" ref="AI18">_xlfn.IFS(K18&lt;4,1,K18&lt;8,2,K18&gt;8,3)</f>
        <v>3</v>
      </c>
      <c r="AJ18" cm="1">
        <f t="array" ref="AJ18">_xlfn.IFS(K18&lt;9,2000,K18&lt;10,3500,K18&lt;12,5000,K18&lt;14,6500)</f>
        <v>5000</v>
      </c>
      <c r="AK18">
        <f t="shared" si="4"/>
        <v>1</v>
      </c>
      <c r="AL18">
        <f t="shared" si="5"/>
        <v>10</v>
      </c>
      <c r="AM18" cm="1">
        <f t="array" ref="AM18">INDEX($AW$11:$BI$25,AL18,AK18)</f>
        <v>285</v>
      </c>
      <c r="AN18">
        <f t="shared" si="24"/>
        <v>0</v>
      </c>
      <c r="AO18">
        <f t="shared" si="25"/>
        <v>0</v>
      </c>
      <c r="AP18" s="3">
        <f>SUM(AO$3:AO18)</f>
        <v>22.463254695732093</v>
      </c>
      <c r="AR18" s="10" t="s">
        <v>65</v>
      </c>
      <c r="AS18" s="9">
        <f>AP155</f>
        <v>143.01383720355079</v>
      </c>
      <c r="AT18" t="s">
        <v>66</v>
      </c>
      <c r="AU18">
        <v>4000</v>
      </c>
      <c r="AW18">
        <v>285</v>
      </c>
      <c r="AX18">
        <v>230</v>
      </c>
      <c r="AY18">
        <v>205</v>
      </c>
      <c r="AZ18">
        <v>195</v>
      </c>
      <c r="BA18">
        <v>180</v>
      </c>
      <c r="BB18">
        <v>175</v>
      </c>
      <c r="BC18">
        <v>175</v>
      </c>
      <c r="BD18">
        <v>180</v>
      </c>
      <c r="BE18">
        <v>200</v>
      </c>
      <c r="BF18">
        <v>200</v>
      </c>
      <c r="BG18">
        <v>200</v>
      </c>
      <c r="BH18">
        <v>200</v>
      </c>
      <c r="BI18">
        <v>200</v>
      </c>
    </row>
    <row r="19" spans="1:61" x14ac:dyDescent="0.3">
      <c r="A19">
        <f t="shared" si="6"/>
        <v>150.875</v>
      </c>
      <c r="B19">
        <f t="shared" si="7"/>
        <v>0.83208027253580719</v>
      </c>
      <c r="C19">
        <f t="shared" si="8"/>
        <v>12.248834999683373</v>
      </c>
      <c r="D19" s="2">
        <v>136.19156733599999</v>
      </c>
      <c r="E19">
        <f t="shared" si="9"/>
        <v>36.771723180720002</v>
      </c>
      <c r="F19" s="2">
        <v>4.33</v>
      </c>
      <c r="G19" s="1">
        <f t="shared" si="40"/>
        <v>16.021000000000001</v>
      </c>
      <c r="J19" s="2">
        <v>10.2143675502</v>
      </c>
      <c r="K19">
        <f t="shared" si="11"/>
        <v>3.5937439381816598</v>
      </c>
      <c r="L19">
        <f t="shared" si="41"/>
        <v>38.279889402917341</v>
      </c>
      <c r="M19">
        <f t="shared" si="13"/>
        <v>-1.0856420899717074</v>
      </c>
      <c r="N19">
        <f t="shared" si="27"/>
        <v>-575.39030768500493</v>
      </c>
      <c r="O19">
        <v>137.6</v>
      </c>
      <c r="P19">
        <f t="shared" si="28"/>
        <v>16.399999999999991</v>
      </c>
      <c r="Q19">
        <f t="shared" si="14"/>
        <v>27.648325679403371</v>
      </c>
      <c r="R19">
        <f t="shared" si="15"/>
        <v>85.268519999999967</v>
      </c>
      <c r="S19">
        <f t="shared" si="0"/>
        <v>0.676056338028169</v>
      </c>
      <c r="T19">
        <f t="shared" si="1"/>
        <v>0.59447500507486306</v>
      </c>
      <c r="U19">
        <f t="shared" si="16"/>
        <v>34.060908816807846</v>
      </c>
      <c r="V19">
        <f t="shared" si="17"/>
        <v>2477.1966701682441</v>
      </c>
      <c r="W19">
        <f t="shared" si="2"/>
        <v>623.91600000000005</v>
      </c>
      <c r="X19">
        <f t="shared" si="18"/>
        <v>2.5640022518861567</v>
      </c>
      <c r="Y19">
        <f>SUM(X$3:X19)</f>
        <v>13.412028041561291</v>
      </c>
      <c r="Z19">
        <v>0.5</v>
      </c>
      <c r="AA19" s="6">
        <f t="shared" si="19"/>
        <v>26.189661400305688</v>
      </c>
      <c r="AB19" s="3">
        <f t="shared" si="39"/>
        <v>9.2143675502000004</v>
      </c>
      <c r="AC19" s="3">
        <f t="shared" si="20"/>
        <v>9.2143675502000004</v>
      </c>
      <c r="AD19" s="7">
        <f t="shared" si="21"/>
        <v>0</v>
      </c>
      <c r="AE19" s="3">
        <f t="shared" si="22"/>
        <v>0</v>
      </c>
      <c r="AF19" s="3">
        <f>SUM(AC$3:AC19)</f>
        <v>114.23768345142935</v>
      </c>
      <c r="AG19" s="3">
        <f>SUM(AE$3:AE19)</f>
        <v>338.39928925279372</v>
      </c>
      <c r="AH19" s="4">
        <f t="shared" si="23"/>
        <v>9.2143675502000004</v>
      </c>
      <c r="AI19" cm="1">
        <f t="array" ref="AI19">_xlfn.IFS(K19&lt;4,1,K19&lt;8,2,K19&gt;8,3)</f>
        <v>1</v>
      </c>
      <c r="AJ19" cm="1">
        <f t="array" ref="AJ19">_xlfn.IFS(K19&lt;5,2000,K19&lt;6,3500,K19&lt;7,5000,K19&lt;8,6500)</f>
        <v>2000</v>
      </c>
      <c r="AK19">
        <f t="shared" si="4"/>
        <v>10</v>
      </c>
      <c r="AL19">
        <f t="shared" si="5"/>
        <v>4</v>
      </c>
      <c r="AM19" cm="1">
        <f t="array" ref="AM19">INDEX($AW$11:$BI$25,AL19,AK19)</f>
        <v>200</v>
      </c>
      <c r="AN19">
        <f t="shared" si="24"/>
        <v>7.095042278093902</v>
      </c>
      <c r="AO19">
        <f t="shared" si="25"/>
        <v>1.9708450772483059</v>
      </c>
      <c r="AP19" s="3">
        <f>SUM(AO$3:AO19)</f>
        <v>24.434099772980399</v>
      </c>
      <c r="AU19">
        <v>4500</v>
      </c>
      <c r="AW19">
        <v>260</v>
      </c>
      <c r="AX19">
        <v>225</v>
      </c>
      <c r="AY19">
        <v>200</v>
      </c>
      <c r="AZ19">
        <v>195</v>
      </c>
      <c r="BA19">
        <v>182</v>
      </c>
      <c r="BB19">
        <v>180</v>
      </c>
      <c r="BC19">
        <v>182</v>
      </c>
      <c r="BD19">
        <v>182</v>
      </c>
      <c r="BE19">
        <v>200</v>
      </c>
      <c r="BF19">
        <v>200</v>
      </c>
      <c r="BG19">
        <v>200</v>
      </c>
      <c r="BH19">
        <v>200</v>
      </c>
      <c r="BI19">
        <v>200</v>
      </c>
    </row>
    <row r="20" spans="1:61" x14ac:dyDescent="0.3">
      <c r="A20">
        <f t="shared" si="6"/>
        <v>159.75</v>
      </c>
      <c r="B20">
        <f t="shared" si="7"/>
        <v>0.90819899715778429</v>
      </c>
      <c r="C20">
        <f t="shared" si="8"/>
        <v>13.157033996841157</v>
      </c>
      <c r="D20" s="2">
        <v>124.39743067800001</v>
      </c>
      <c r="E20">
        <f t="shared" si="9"/>
        <v>33.587306283060002</v>
      </c>
      <c r="F20" s="2">
        <v>4.5999999999999996</v>
      </c>
      <c r="G20" s="1">
        <f t="shared" ref="G20:G21" si="42">F20*$I$3</f>
        <v>17.02</v>
      </c>
      <c r="J20" s="2">
        <v>9.3298073008500015</v>
      </c>
      <c r="K20">
        <f t="shared" si="11"/>
        <v>9.3298073008500015</v>
      </c>
      <c r="L20">
        <f t="shared" ref="L20:L21" si="43">0.5*1.223*1*0.6*(J20*J20)</f>
        <v>31.936922137027697</v>
      </c>
      <c r="M20">
        <f t="shared" si="13"/>
        <v>-0.97397184110336699</v>
      </c>
      <c r="N20">
        <f t="shared" si="27"/>
        <v>-516.20507578478453</v>
      </c>
      <c r="O20">
        <v>143.6</v>
      </c>
      <c r="P20">
        <f t="shared" si="28"/>
        <v>22.399999999999991</v>
      </c>
      <c r="Q20">
        <f t="shared" si="14"/>
        <v>23.067005631813409</v>
      </c>
      <c r="R20">
        <f t="shared" si="15"/>
        <v>116.46431999999996</v>
      </c>
      <c r="S20">
        <f t="shared" si="0"/>
        <v>0.32676056338028231</v>
      </c>
      <c r="T20">
        <f t="shared" si="1"/>
        <v>0.31582344344972918</v>
      </c>
      <c r="U20">
        <f t="shared" si="16"/>
        <v>18.095350380958106</v>
      </c>
      <c r="V20">
        <f t="shared" si="17"/>
        <v>-3560.0120284720988</v>
      </c>
      <c r="W20">
        <f t="shared" si="2"/>
        <v>623.91600000000005</v>
      </c>
      <c r="X20">
        <f t="shared" si="18"/>
        <v>-3.4203641821198554</v>
      </c>
      <c r="Y20">
        <f>SUM(X$3:X20)</f>
        <v>9.9916638594414344</v>
      </c>
      <c r="Z20">
        <v>0.5</v>
      </c>
      <c r="AA20" s="6">
        <f t="shared" si="19"/>
        <v>-31.911338717907672</v>
      </c>
      <c r="AB20" s="3">
        <f t="shared" si="39"/>
        <v>-31.911338717907672</v>
      </c>
      <c r="AC20" s="3">
        <f t="shared" si="20"/>
        <v>0</v>
      </c>
      <c r="AD20" s="7">
        <f t="shared" si="21"/>
        <v>-31.911338717907672</v>
      </c>
      <c r="AE20" s="3">
        <f t="shared" si="22"/>
        <v>31.911338717907672</v>
      </c>
      <c r="AF20" s="3">
        <f>SUM(AC$3:AC20)</f>
        <v>114.23768345142935</v>
      </c>
      <c r="AG20" s="3">
        <f>SUM(AE$3:AE20)</f>
        <v>370.31062797070138</v>
      </c>
      <c r="AH20" s="4">
        <f t="shared" si="23"/>
        <v>0</v>
      </c>
      <c r="AI20" cm="1">
        <f t="array" ref="AI20">_xlfn.IFS(K20&lt;4,1,K20&lt;8,2,K20&gt;8,3)</f>
        <v>3</v>
      </c>
      <c r="AJ20" cm="1">
        <f t="array" ref="AJ20">_xlfn.IFS(K20&lt;9,2000,K20&lt;10,3500,K20&lt;12,5000,K20&lt;14,6500)</f>
        <v>3500</v>
      </c>
      <c r="AK20">
        <f t="shared" si="4"/>
        <v>1</v>
      </c>
      <c r="AL20">
        <f t="shared" si="5"/>
        <v>7</v>
      </c>
      <c r="AM20" cm="1">
        <f t="array" ref="AM20">INDEX($AW$11:$BI$25,AL20,AK20)</f>
        <v>285</v>
      </c>
      <c r="AN20">
        <f t="shared" si="24"/>
        <v>0</v>
      </c>
      <c r="AO20">
        <f t="shared" si="25"/>
        <v>0</v>
      </c>
      <c r="AP20" s="3">
        <f>SUM(AO$3:AO20)</f>
        <v>24.434099772980399</v>
      </c>
      <c r="AU20">
        <v>5000</v>
      </c>
      <c r="AW20">
        <v>285</v>
      </c>
      <c r="AX20">
        <v>235</v>
      </c>
      <c r="AY20">
        <v>205</v>
      </c>
      <c r="AZ20">
        <v>200</v>
      </c>
      <c r="BA20">
        <v>185</v>
      </c>
      <c r="BB20">
        <v>182</v>
      </c>
      <c r="BC20">
        <v>185</v>
      </c>
      <c r="BD20">
        <v>185</v>
      </c>
      <c r="BE20">
        <v>200</v>
      </c>
      <c r="BF20">
        <v>200</v>
      </c>
      <c r="BG20">
        <v>200</v>
      </c>
      <c r="BH20">
        <v>200</v>
      </c>
      <c r="BI20">
        <v>200</v>
      </c>
    </row>
    <row r="21" spans="1:61" x14ac:dyDescent="0.3">
      <c r="A21">
        <f t="shared" si="6"/>
        <v>168.625</v>
      </c>
      <c r="B21">
        <f t="shared" si="7"/>
        <v>0.99782042879750399</v>
      </c>
      <c r="C21">
        <f t="shared" si="8"/>
        <v>14.154854425638661</v>
      </c>
      <c r="D21" s="2">
        <v>112.786194588</v>
      </c>
      <c r="E21">
        <f t="shared" si="9"/>
        <v>30.452272538760003</v>
      </c>
      <c r="F21" s="2">
        <v>4.87</v>
      </c>
      <c r="G21" s="1">
        <f t="shared" si="42"/>
        <v>18.019000000000002</v>
      </c>
      <c r="J21" s="2">
        <v>8.4589645941000011</v>
      </c>
      <c r="K21">
        <f t="shared" si="11"/>
        <v>1.4938386294645185</v>
      </c>
      <c r="L21">
        <f t="shared" si="43"/>
        <v>26.253192687354701</v>
      </c>
      <c r="M21">
        <f t="shared" si="13"/>
        <v>-0.87274491643699192</v>
      </c>
      <c r="N21">
        <f t="shared" si="27"/>
        <v>-462.5548057116057</v>
      </c>
      <c r="O21">
        <v>146.5</v>
      </c>
      <c r="P21">
        <f t="shared" si="28"/>
        <v>25.299999999999997</v>
      </c>
      <c r="Q21">
        <f t="shared" si="14"/>
        <v>18.96183173112291</v>
      </c>
      <c r="R21">
        <f t="shared" si="15"/>
        <v>131.54228999999998</v>
      </c>
      <c r="S21">
        <f t="shared" si="0"/>
        <v>0.25915492957746605</v>
      </c>
      <c r="T21">
        <f t="shared" si="1"/>
        <v>0.25357633487196934</v>
      </c>
      <c r="U21">
        <f t="shared" si="16"/>
        <v>14.528853772559884</v>
      </c>
      <c r="V21">
        <f t="shared" si="17"/>
        <v>4805.5384522795475</v>
      </c>
      <c r="W21">
        <f t="shared" si="2"/>
        <v>623.91600000000005</v>
      </c>
      <c r="X21">
        <f t="shared" si="18"/>
        <v>4.9931528392552966</v>
      </c>
      <c r="Y21">
        <f>SUM(X$3:X21)</f>
        <v>14.984816698696731</v>
      </c>
      <c r="Z21">
        <v>0.5</v>
      </c>
      <c r="AA21" s="6">
        <f t="shared" si="19"/>
        <v>42.236903080190451</v>
      </c>
      <c r="AB21" s="3">
        <f t="shared" si="39"/>
        <v>7.4589645941000011</v>
      </c>
      <c r="AC21" s="3">
        <f t="shared" si="20"/>
        <v>7.4589645941000011</v>
      </c>
      <c r="AD21" s="7">
        <f t="shared" si="21"/>
        <v>0</v>
      </c>
      <c r="AE21" s="3">
        <f t="shared" si="22"/>
        <v>0</v>
      </c>
      <c r="AF21" s="3">
        <f>SUM(AC$3:AC21)</f>
        <v>121.69664804552934</v>
      </c>
      <c r="AG21" s="3">
        <f>SUM(AE$3:AE21)</f>
        <v>370.31062797070138</v>
      </c>
      <c r="AH21" s="4">
        <f t="shared" si="23"/>
        <v>7.4589645941000011</v>
      </c>
      <c r="AI21" cm="1">
        <f t="array" ref="AI21">_xlfn.IFS(K21&lt;4,1,K21&lt;8,2,K21&gt;8,3)</f>
        <v>1</v>
      </c>
      <c r="AJ21" cm="1">
        <f t="array" ref="AJ21">_xlfn.IFS(K21&lt;1,2000,K21&lt;2,3500,K21&lt;3,5000,K21&lt;4,6500)</f>
        <v>3500</v>
      </c>
      <c r="AK21">
        <f t="shared" si="4"/>
        <v>8</v>
      </c>
      <c r="AL21">
        <f t="shared" si="5"/>
        <v>7</v>
      </c>
      <c r="AM21" cm="1">
        <f t="array" ref="AM21">INDEX($AW$11:$BI$25,AL21,AK21)</f>
        <v>180</v>
      </c>
      <c r="AN21">
        <f t="shared" si="24"/>
        <v>5.169047356952535</v>
      </c>
      <c r="AO21">
        <f t="shared" si="25"/>
        <v>1.4358464880423707</v>
      </c>
      <c r="AP21" s="3">
        <f>SUM(AO$3:AO21)</f>
        <v>25.869946261022768</v>
      </c>
      <c r="AR21" s="5">
        <f>AQ159*AQ157</f>
        <v>27.00058334742819</v>
      </c>
      <c r="AS21" s="5" t="s">
        <v>56</v>
      </c>
      <c r="AU21">
        <v>5500</v>
      </c>
      <c r="AW21">
        <v>285</v>
      </c>
      <c r="AX21">
        <v>240</v>
      </c>
      <c r="AY21">
        <v>210</v>
      </c>
      <c r="AZ21">
        <v>200</v>
      </c>
      <c r="BA21">
        <v>190</v>
      </c>
      <c r="BB21">
        <v>185</v>
      </c>
      <c r="BC21">
        <v>187</v>
      </c>
      <c r="BD21">
        <v>190</v>
      </c>
      <c r="BE21">
        <v>200</v>
      </c>
      <c r="BF21">
        <v>200</v>
      </c>
      <c r="BG21">
        <v>200</v>
      </c>
      <c r="BH21">
        <v>200</v>
      </c>
      <c r="BI21">
        <v>200</v>
      </c>
    </row>
    <row r="22" spans="1:61" x14ac:dyDescent="0.3">
      <c r="A22">
        <f t="shared" si="6"/>
        <v>177.5</v>
      </c>
      <c r="B22">
        <f t="shared" si="7"/>
        <v>1.1049522906415328</v>
      </c>
      <c r="C22">
        <f t="shared" si="8"/>
        <v>15.259806716280194</v>
      </c>
      <c r="D22" s="2">
        <v>101.40103202</v>
      </c>
      <c r="E22">
        <f t="shared" si="9"/>
        <v>27.378278645400002</v>
      </c>
      <c r="F22" s="2">
        <v>5.14</v>
      </c>
      <c r="G22" s="1">
        <f t="shared" ref="G22:G24" si="44">F22*$I$3</f>
        <v>19.018000000000001</v>
      </c>
      <c r="J22" s="2">
        <v>7.6050774015</v>
      </c>
      <c r="K22">
        <f t="shared" si="11"/>
        <v>7.6050774015</v>
      </c>
      <c r="L22">
        <f t="shared" ref="L22:L24" si="45">0.5*1.223*1*0.6*(J22*J22)</f>
        <v>21.220469517561519</v>
      </c>
      <c r="M22">
        <f t="shared" si="13"/>
        <v>-0.77278195613698031</v>
      </c>
      <c r="N22">
        <f t="shared" si="27"/>
        <v>-409.57443675259958</v>
      </c>
      <c r="O22">
        <v>148.80000000000001</v>
      </c>
      <c r="P22">
        <f t="shared" si="28"/>
        <v>27.600000000000009</v>
      </c>
      <c r="Q22">
        <f t="shared" si="14"/>
        <v>15.326858604943586</v>
      </c>
      <c r="R22">
        <f t="shared" si="15"/>
        <v>143.50068000000005</v>
      </c>
      <c r="S22">
        <f t="shared" si="0"/>
        <v>-0.13521126760563573</v>
      </c>
      <c r="T22">
        <f t="shared" si="1"/>
        <v>-0.13439620830797128</v>
      </c>
      <c r="U22">
        <f t="shared" si="16"/>
        <v>-7.7003355186078055</v>
      </c>
      <c r="V22">
        <f t="shared" si="17"/>
        <v>-5138.0503640629277</v>
      </c>
      <c r="W22">
        <f t="shared" si="2"/>
        <v>623.91600000000005</v>
      </c>
      <c r="X22">
        <f t="shared" si="18"/>
        <v>-4.9024883312979659</v>
      </c>
      <c r="Y22">
        <f>SUM(X$3:X22)</f>
        <v>10.082328367398766</v>
      </c>
      <c r="Z22">
        <v>0.5</v>
      </c>
      <c r="AA22" s="6">
        <f t="shared" si="19"/>
        <v>-37.283803219471608</v>
      </c>
      <c r="AB22" s="3">
        <f t="shared" si="39"/>
        <v>-37.283803219471608</v>
      </c>
      <c r="AC22" s="3">
        <f t="shared" si="20"/>
        <v>0</v>
      </c>
      <c r="AD22" s="7">
        <f t="shared" si="21"/>
        <v>-37.283803219471608</v>
      </c>
      <c r="AE22" s="3">
        <f t="shared" si="22"/>
        <v>37.283803219471608</v>
      </c>
      <c r="AF22" s="3">
        <f>SUM(AC$3:AC22)</f>
        <v>121.69664804552934</v>
      </c>
      <c r="AG22" s="3">
        <f>SUM(AE$3:AE22)</f>
        <v>407.594431190173</v>
      </c>
      <c r="AH22" s="4">
        <f t="shared" si="23"/>
        <v>0</v>
      </c>
      <c r="AI22" cm="1">
        <f t="array" ref="AI22">_xlfn.IFS(K22&lt;4,1,K22&lt;8,2,K22&gt;8,3)</f>
        <v>2</v>
      </c>
      <c r="AJ22" cm="1">
        <f t="array" ref="AJ22">_xlfn.IFS(K22&lt;5,2000,K22&lt;6,3500,K22&lt;7,5000,K22&lt;8,6500)</f>
        <v>6500</v>
      </c>
      <c r="AK22">
        <f t="shared" si="4"/>
        <v>1</v>
      </c>
      <c r="AL22">
        <f t="shared" si="5"/>
        <v>13</v>
      </c>
      <c r="AM22" cm="1">
        <f t="array" ref="AM22">INDEX($AW$11:$BI$25,AL22,AK22)</f>
        <v>310</v>
      </c>
      <c r="AN22">
        <f t="shared" si="24"/>
        <v>0</v>
      </c>
      <c r="AO22">
        <f t="shared" si="25"/>
        <v>0</v>
      </c>
      <c r="AP22" s="3">
        <f>SUM(AO$3:AO22)</f>
        <v>25.869946261022768</v>
      </c>
      <c r="AU22">
        <v>6000</v>
      </c>
      <c r="AW22">
        <v>300</v>
      </c>
      <c r="AX22">
        <v>245</v>
      </c>
      <c r="AY22">
        <v>210</v>
      </c>
      <c r="AZ22">
        <v>205</v>
      </c>
      <c r="BA22">
        <v>190</v>
      </c>
      <c r="BB22">
        <v>190</v>
      </c>
      <c r="BC22">
        <v>190</v>
      </c>
      <c r="BD22">
        <v>192</v>
      </c>
      <c r="BE22">
        <v>200</v>
      </c>
      <c r="BF22">
        <v>200</v>
      </c>
      <c r="BG22">
        <v>200</v>
      </c>
      <c r="BH22">
        <v>200</v>
      </c>
      <c r="BI22">
        <v>200</v>
      </c>
    </row>
    <row r="23" spans="1:61" x14ac:dyDescent="0.3">
      <c r="A23">
        <f t="shared" si="6"/>
        <v>186.375</v>
      </c>
      <c r="B23">
        <f t="shared" si="7"/>
        <v>1.234118726121427</v>
      </c>
      <c r="C23">
        <f t="shared" si="8"/>
        <v>16.493925442401622</v>
      </c>
      <c r="D23" s="2">
        <v>90.368739929300006</v>
      </c>
      <c r="E23">
        <f t="shared" si="9"/>
        <v>24.399559780911002</v>
      </c>
      <c r="F23" s="2">
        <v>5.41</v>
      </c>
      <c r="G23" s="1">
        <f t="shared" si="44"/>
        <v>20.017000000000003</v>
      </c>
      <c r="J23" s="2">
        <v>6.7776554946975001</v>
      </c>
      <c r="K23">
        <f t="shared" si="11"/>
        <v>1.1571315533309303</v>
      </c>
      <c r="L23">
        <f t="shared" si="45"/>
        <v>16.854143678362298</v>
      </c>
      <c r="M23">
        <f t="shared" si="13"/>
        <v>-0.67045567763395852</v>
      </c>
      <c r="N23">
        <f t="shared" si="27"/>
        <v>-355.34150914599803</v>
      </c>
      <c r="O23">
        <v>147.6</v>
      </c>
      <c r="P23">
        <f t="shared" si="28"/>
        <v>26.399999999999991</v>
      </c>
      <c r="Q23">
        <f t="shared" si="14"/>
        <v>12.17320271127285</v>
      </c>
      <c r="R23">
        <f t="shared" si="15"/>
        <v>137.26151999999996</v>
      </c>
      <c r="S23">
        <f t="shared" si="0"/>
        <v>-9.0140845070420611E-2</v>
      </c>
      <c r="T23">
        <f t="shared" si="1"/>
        <v>-8.989788582422456E-2</v>
      </c>
      <c r="U23">
        <f t="shared" si="16"/>
        <v>-5.15076944487702</v>
      </c>
      <c r="V23">
        <f t="shared" si="17"/>
        <v>4707.6557542442479</v>
      </c>
      <c r="W23">
        <f t="shared" si="2"/>
        <v>623.91600000000005</v>
      </c>
      <c r="X23">
        <f t="shared" si="18"/>
        <v>4.9930843887766123</v>
      </c>
      <c r="Y23">
        <f>SUM(X$3:X23)</f>
        <v>15.075412756175378</v>
      </c>
      <c r="Z23">
        <v>0.5</v>
      </c>
      <c r="AA23" s="6">
        <f t="shared" si="19"/>
        <v>33.841405843080118</v>
      </c>
      <c r="AB23" s="3">
        <f t="shared" si="39"/>
        <v>5.7776554946975001</v>
      </c>
      <c r="AC23" s="3">
        <f t="shared" si="20"/>
        <v>5.7776554946975001</v>
      </c>
      <c r="AD23" s="7">
        <f t="shared" si="21"/>
        <v>0</v>
      </c>
      <c r="AE23" s="3">
        <f t="shared" si="22"/>
        <v>0</v>
      </c>
      <c r="AF23" s="3">
        <f>SUM(AC$3:AC23)</f>
        <v>127.47430354022684</v>
      </c>
      <c r="AG23" s="3">
        <f>SUM(AE$3:AE23)</f>
        <v>407.594431190173</v>
      </c>
      <c r="AH23" s="4">
        <f t="shared" si="23"/>
        <v>5.7776554946975001</v>
      </c>
      <c r="AI23" cm="1">
        <f t="array" ref="AI23">_xlfn.IFS(K23&lt;4,1,K23&lt;8,2,K23&gt;8,3)</f>
        <v>1</v>
      </c>
      <c r="AJ23" cm="1">
        <f t="array" ref="AJ23">_xlfn.IFS(K23&lt;1,2000,K23&lt;2,3500,K23&lt;3,5000,K23&lt;4,6500)</f>
        <v>3500</v>
      </c>
      <c r="AK23">
        <f t="shared" si="4"/>
        <v>6</v>
      </c>
      <c r="AL23">
        <f t="shared" si="5"/>
        <v>7</v>
      </c>
      <c r="AM23" cm="1">
        <f t="array" ref="AM23">INDEX($AW$11:$BI$25,AL23,AK23)</f>
        <v>175</v>
      </c>
      <c r="AN23">
        <f t="shared" si="24"/>
        <v>3.8926840130193439</v>
      </c>
      <c r="AO23">
        <f t="shared" si="25"/>
        <v>1.0813011147275955</v>
      </c>
      <c r="AP23" s="3">
        <f>SUM(AO$3:AO23)</f>
        <v>26.951247375750363</v>
      </c>
      <c r="AU23">
        <v>6500</v>
      </c>
      <c r="AW23">
        <v>310</v>
      </c>
      <c r="AX23">
        <v>255</v>
      </c>
      <c r="AY23">
        <v>215</v>
      </c>
      <c r="AZ23">
        <v>205</v>
      </c>
      <c r="BA23">
        <v>200</v>
      </c>
      <c r="BB23">
        <v>200</v>
      </c>
      <c r="BC23">
        <v>200</v>
      </c>
      <c r="BD23">
        <v>195</v>
      </c>
      <c r="BE23">
        <v>200</v>
      </c>
      <c r="BF23">
        <v>200</v>
      </c>
      <c r="BG23">
        <v>200</v>
      </c>
      <c r="BH23">
        <v>200</v>
      </c>
      <c r="BI23">
        <v>200</v>
      </c>
    </row>
    <row r="24" spans="1:61" x14ac:dyDescent="0.3">
      <c r="A24">
        <f t="shared" si="6"/>
        <v>195.25</v>
      </c>
      <c r="B24">
        <f t="shared" si="7"/>
        <v>1.3835662830016209</v>
      </c>
      <c r="C24">
        <f t="shared" si="8"/>
        <v>17.877491725403242</v>
      </c>
      <c r="D24" s="2">
        <v>80.686792121699995</v>
      </c>
      <c r="E24">
        <f t="shared" si="9"/>
        <v>21.785433872858999</v>
      </c>
      <c r="F24" s="2">
        <v>5.67</v>
      </c>
      <c r="G24" s="1">
        <f t="shared" si="44"/>
        <v>20.978999999999999</v>
      </c>
      <c r="J24" s="2">
        <v>6.0515094091274992</v>
      </c>
      <c r="K24">
        <f t="shared" si="11"/>
        <v>0.96854587167869177</v>
      </c>
      <c r="L24">
        <f t="shared" si="45"/>
        <v>13.43615909264155</v>
      </c>
      <c r="M24">
        <f t="shared" si="13"/>
        <v>-0.52483650005884852</v>
      </c>
      <c r="N24">
        <f t="shared" si="27"/>
        <v>-278.16334503118969</v>
      </c>
      <c r="O24">
        <v>146.80000000000001</v>
      </c>
      <c r="P24">
        <f t="shared" si="28"/>
        <v>25.600000000000009</v>
      </c>
      <c r="Q24">
        <f t="shared" si="14"/>
        <v>9.7045030241210419</v>
      </c>
      <c r="R24">
        <f t="shared" si="15"/>
        <v>133.10208000000006</v>
      </c>
      <c r="S24">
        <f t="shared" si="0"/>
        <v>3.3802816901406532E-2</v>
      </c>
      <c r="T24">
        <f t="shared" si="1"/>
        <v>3.378995101175386E-2</v>
      </c>
      <c r="U24">
        <f t="shared" si="16"/>
        <v>1.9360215829273022</v>
      </c>
      <c r="V24">
        <f t="shared" si="17"/>
        <v>4856.3714984017879</v>
      </c>
      <c r="W24">
        <f t="shared" si="2"/>
        <v>623.91600000000005</v>
      </c>
      <c r="X24">
        <f t="shared" si="18"/>
        <v>5.2155603124632401</v>
      </c>
      <c r="Y24">
        <f>SUM(X$3:X24)</f>
        <v>20.290973068638618</v>
      </c>
      <c r="Z24">
        <v>0.5</v>
      </c>
      <c r="AA24" s="6">
        <f t="shared" si="19"/>
        <v>31.562012304743259</v>
      </c>
      <c r="AB24" s="3">
        <f t="shared" si="39"/>
        <v>5.0515094091274992</v>
      </c>
      <c r="AC24" s="3">
        <f t="shared" si="20"/>
        <v>5.0515094091274992</v>
      </c>
      <c r="AD24" s="7">
        <f t="shared" si="21"/>
        <v>0</v>
      </c>
      <c r="AE24" s="3">
        <f t="shared" si="22"/>
        <v>0</v>
      </c>
      <c r="AF24" s="3">
        <f>SUM(AC$3:AC24)</f>
        <v>132.52581294935433</v>
      </c>
      <c r="AG24" s="3">
        <f>SUM(AE$3:AE24)</f>
        <v>407.594431190173</v>
      </c>
      <c r="AH24" s="4">
        <f t="shared" si="23"/>
        <v>5.0515094091274992</v>
      </c>
      <c r="AI24" cm="1">
        <f t="array" ref="AI24">_xlfn.IFS(K24&lt;4,1,K24&lt;8,2,K24&gt;8,3)</f>
        <v>1</v>
      </c>
      <c r="AJ24" cm="1">
        <f t="array" ref="AJ24">_xlfn.IFS(K24&lt;1,2000,K24&lt;2,3500,K24&lt;3,5000,K24&lt;4,6500)</f>
        <v>2000</v>
      </c>
      <c r="AK24">
        <f t="shared" si="4"/>
        <v>6</v>
      </c>
      <c r="AL24">
        <f t="shared" si="5"/>
        <v>4</v>
      </c>
      <c r="AM24" cm="1">
        <f t="array" ref="AM24">INDEX($AW$11:$BI$25,AL24,AK24)</f>
        <v>190</v>
      </c>
      <c r="AN24">
        <f t="shared" si="24"/>
        <v>3.695168333491567</v>
      </c>
      <c r="AO24">
        <f t="shared" si="25"/>
        <v>1.026435648192102</v>
      </c>
      <c r="AP24" s="3">
        <f>SUM(AO$3:AO24)</f>
        <v>27.977683023942465</v>
      </c>
      <c r="AU24">
        <v>7000</v>
      </c>
      <c r="AW24">
        <v>320</v>
      </c>
      <c r="AX24">
        <v>260</v>
      </c>
      <c r="AY24">
        <v>225</v>
      </c>
      <c r="AZ24">
        <v>215</v>
      </c>
      <c r="BA24">
        <v>210</v>
      </c>
      <c r="BB24">
        <v>210</v>
      </c>
      <c r="BC24">
        <v>205</v>
      </c>
      <c r="BD24">
        <v>205</v>
      </c>
      <c r="BE24">
        <v>200</v>
      </c>
      <c r="BF24">
        <v>200</v>
      </c>
      <c r="BG24">
        <v>200</v>
      </c>
      <c r="BH24">
        <v>200</v>
      </c>
      <c r="BI24">
        <v>200</v>
      </c>
    </row>
    <row r="25" spans="1:61" x14ac:dyDescent="0.3">
      <c r="A25">
        <f t="shared" si="6"/>
        <v>204.125</v>
      </c>
      <c r="B25">
        <f t="shared" si="7"/>
        <v>1.5423172373003242</v>
      </c>
      <c r="C25">
        <f t="shared" si="8"/>
        <v>19.419808962703566</v>
      </c>
      <c r="D25" s="2">
        <v>72.761967279399997</v>
      </c>
      <c r="E25">
        <f t="shared" si="9"/>
        <v>19.645731165438001</v>
      </c>
      <c r="F25" s="2">
        <v>5.95</v>
      </c>
      <c r="G25" s="1">
        <f t="shared" ref="G25:G26" si="46">F25*$I$3</f>
        <v>22.015000000000001</v>
      </c>
      <c r="J25" s="2">
        <v>5.4571475459549994</v>
      </c>
      <c r="K25">
        <f t="shared" si="11"/>
        <v>1.6041229948828535</v>
      </c>
      <c r="L25">
        <f t="shared" ref="L25:L26" si="47">0.5*1.223*1*0.6*(J25*J25)</f>
        <v>10.926450531230588</v>
      </c>
      <c r="M25">
        <f t="shared" si="13"/>
        <v>-0.38536939664428077</v>
      </c>
      <c r="N25">
        <f t="shared" si="27"/>
        <v>-204.24578022146881</v>
      </c>
      <c r="O25">
        <v>147.1</v>
      </c>
      <c r="P25">
        <f t="shared" si="28"/>
        <v>25.899999999999991</v>
      </c>
      <c r="Q25">
        <f t="shared" si="14"/>
        <v>7.8918217246555074</v>
      </c>
      <c r="R25">
        <f t="shared" si="15"/>
        <v>134.66186999999996</v>
      </c>
      <c r="S25">
        <f t="shared" si="0"/>
        <v>0.39436619718309857</v>
      </c>
      <c r="T25">
        <f t="shared" si="1"/>
        <v>0.3756402354730653</v>
      </c>
      <c r="U25">
        <f t="shared" si="16"/>
        <v>21.522600107907078</v>
      </c>
      <c r="V25">
        <f t="shared" si="17"/>
        <v>2347.9605601353373</v>
      </c>
      <c r="W25">
        <f t="shared" si="2"/>
        <v>623.91600000000005</v>
      </c>
      <c r="X25">
        <f t="shared" si="18"/>
        <v>2.7785572304450992</v>
      </c>
      <c r="Y25">
        <f>SUM(X$3:X25)</f>
        <v>23.069530299083716</v>
      </c>
      <c r="Z25">
        <v>0.5</v>
      </c>
      <c r="AA25" s="6">
        <f t="shared" si="19"/>
        <v>15.162996771418992</v>
      </c>
      <c r="AB25" s="3">
        <f t="shared" si="39"/>
        <v>4.4571475459549994</v>
      </c>
      <c r="AC25" s="3">
        <f t="shared" si="20"/>
        <v>4.4571475459549994</v>
      </c>
      <c r="AD25" s="7">
        <f t="shared" si="21"/>
        <v>0</v>
      </c>
      <c r="AE25" s="3">
        <f t="shared" si="22"/>
        <v>0</v>
      </c>
      <c r="AF25" s="3">
        <f>SUM(AC$3:AC25)</f>
        <v>136.98296049530933</v>
      </c>
      <c r="AG25" s="3">
        <f>SUM(AE$3:AE25)</f>
        <v>407.594431190173</v>
      </c>
      <c r="AH25" s="4">
        <f t="shared" si="23"/>
        <v>4.4571475459549994</v>
      </c>
      <c r="AI25" cm="1">
        <f t="array" ref="AI25">_xlfn.IFS(K25&lt;4,1,K25&lt;8,2,K25&gt;8,3)</f>
        <v>1</v>
      </c>
      <c r="AJ25" cm="1">
        <f t="array" ref="AJ25">_xlfn.IFS(K25&lt;5,2000,K25&lt;6,3500,K25&lt;7,5000,K25&lt;8,6500)</f>
        <v>2000</v>
      </c>
      <c r="AK25">
        <f t="shared" si="4"/>
        <v>5</v>
      </c>
      <c r="AL25">
        <f t="shared" si="5"/>
        <v>4</v>
      </c>
      <c r="AM25" cm="1">
        <f t="array" ref="AM25">INDEX($AW$11:$BI$25,AL25,AK25)</f>
        <v>195</v>
      </c>
      <c r="AN25">
        <f t="shared" si="24"/>
        <v>3.3461937407334736</v>
      </c>
      <c r="AO25">
        <f t="shared" si="25"/>
        <v>0.9294982613148538</v>
      </c>
      <c r="AP25" s="3">
        <f>SUM(AO$3:AO25)</f>
        <v>28.90718128525732</v>
      </c>
      <c r="AU25">
        <v>7500</v>
      </c>
      <c r="AW25">
        <v>320</v>
      </c>
      <c r="AX25">
        <v>270</v>
      </c>
      <c r="AY25">
        <v>240</v>
      </c>
      <c r="AZ25">
        <v>220</v>
      </c>
      <c r="BA25">
        <v>215</v>
      </c>
      <c r="BB25">
        <v>212</v>
      </c>
      <c r="BC25">
        <v>210</v>
      </c>
      <c r="BD25">
        <v>212</v>
      </c>
      <c r="BE25">
        <v>200</v>
      </c>
      <c r="BF25">
        <v>200</v>
      </c>
      <c r="BG25">
        <v>200</v>
      </c>
      <c r="BH25">
        <v>200</v>
      </c>
      <c r="BI25">
        <v>200</v>
      </c>
    </row>
    <row r="26" spans="1:61" x14ac:dyDescent="0.3">
      <c r="A26">
        <f t="shared" si="6"/>
        <v>213</v>
      </c>
      <c r="B26">
        <f t="shared" si="7"/>
        <v>1.6977503580966788</v>
      </c>
      <c r="C26">
        <f t="shared" si="8"/>
        <v>21.117559320800247</v>
      </c>
      <c r="D26" s="2">
        <v>66.638189839099994</v>
      </c>
      <c r="E26">
        <f t="shared" si="9"/>
        <v>17.992311256556999</v>
      </c>
      <c r="F26" s="2">
        <v>6.22</v>
      </c>
      <c r="G26" s="1">
        <f t="shared" si="46"/>
        <v>23.013999999999999</v>
      </c>
      <c r="J26" s="2">
        <v>4.9978642379324993</v>
      </c>
      <c r="K26">
        <f t="shared" si="11"/>
        <v>4.9978642379324993</v>
      </c>
      <c r="L26">
        <f t="shared" si="47"/>
        <v>9.1646655625812077</v>
      </c>
      <c r="M26">
        <f t="shared" si="13"/>
        <v>-0.27052464211369387</v>
      </c>
      <c r="N26">
        <f t="shared" si="27"/>
        <v>-143.37806032025776</v>
      </c>
      <c r="O26">
        <v>150.6</v>
      </c>
      <c r="P26">
        <f t="shared" si="28"/>
        <v>29.399999999999991</v>
      </c>
      <c r="Q26">
        <f t="shared" si="14"/>
        <v>6.6193414393132199</v>
      </c>
      <c r="R26">
        <f t="shared" si="15"/>
        <v>152.85941999999994</v>
      </c>
      <c r="S26">
        <f t="shared" si="0"/>
        <v>0.34929577464788669</v>
      </c>
      <c r="T26">
        <f t="shared" si="1"/>
        <v>0.33604730942893057</v>
      </c>
      <c r="U26">
        <f t="shared" si="16"/>
        <v>19.254092547004557</v>
      </c>
      <c r="V26">
        <f t="shared" si="17"/>
        <v>2046.4071981063169</v>
      </c>
      <c r="W26">
        <f t="shared" si="2"/>
        <v>623.91600000000005</v>
      </c>
      <c r="X26">
        <f t="shared" si="18"/>
        <v>2.5361098033486407</v>
      </c>
      <c r="Y26">
        <f>SUM(X$3:X26)</f>
        <v>25.605640102432357</v>
      </c>
      <c r="Z26">
        <v>0.5</v>
      </c>
      <c r="AA26" s="6">
        <f t="shared" si="19"/>
        <v>12.675132489626195</v>
      </c>
      <c r="AB26" s="3">
        <f t="shared" si="39"/>
        <v>12.675132489626195</v>
      </c>
      <c r="AC26" s="3">
        <f t="shared" si="20"/>
        <v>12.675132489626195</v>
      </c>
      <c r="AD26" s="7">
        <f t="shared" si="21"/>
        <v>0</v>
      </c>
      <c r="AE26" s="3">
        <f t="shared" si="22"/>
        <v>0</v>
      </c>
      <c r="AF26" s="3">
        <f>SUM(AC$3:AC26)</f>
        <v>149.65809298493554</v>
      </c>
      <c r="AG26" s="3">
        <f>SUM(AE$3:AE26)</f>
        <v>407.594431190173</v>
      </c>
      <c r="AH26" s="4">
        <f t="shared" si="23"/>
        <v>12.675132489626195</v>
      </c>
      <c r="AI26" cm="1">
        <f t="array" ref="AI26">_xlfn.IFS(K26&lt;4,1,K26&lt;8,2,K26&gt;8,3)</f>
        <v>2</v>
      </c>
      <c r="AJ26" cm="1">
        <f t="array" ref="AJ26">_xlfn.IFS(K26&lt;5,2000,K26&lt;6,3500,K26&lt;7,5000,K26&lt;8,6500)</f>
        <v>2000</v>
      </c>
      <c r="AK26">
        <f t="shared" si="4"/>
        <v>13</v>
      </c>
      <c r="AL26">
        <f t="shared" si="5"/>
        <v>4</v>
      </c>
      <c r="AM26" cm="1">
        <f t="array" ref="AM26">INDEX($AW$11:$BI$25,AL26,AK26)</f>
        <v>200</v>
      </c>
      <c r="AN26">
        <f t="shared" si="24"/>
        <v>9.7598234935166541</v>
      </c>
      <c r="AO26">
        <f t="shared" si="25"/>
        <v>2.711062081532404</v>
      </c>
      <c r="AP26" s="3">
        <f>SUM(AO$3:AO26)</f>
        <v>31.618243366789724</v>
      </c>
    </row>
    <row r="27" spans="1:61" x14ac:dyDescent="0.3">
      <c r="A27">
        <f t="shared" si="6"/>
        <v>221.875</v>
      </c>
      <c r="B27">
        <f t="shared" si="7"/>
        <v>1.8252842629504169</v>
      </c>
      <c r="C27">
        <f t="shared" si="8"/>
        <v>22.942843583750665</v>
      </c>
      <c r="D27" s="2">
        <v>63.021979522199999</v>
      </c>
      <c r="E27">
        <f t="shared" si="9"/>
        <v>17.015934470994001</v>
      </c>
      <c r="F27" s="2">
        <v>6.49</v>
      </c>
      <c r="G27" s="1">
        <f t="shared" ref="G27:G29" si="48">F27*$I$3</f>
        <v>24.013000000000002</v>
      </c>
      <c r="J27" s="2">
        <v>4.7266484641650006</v>
      </c>
      <c r="K27">
        <f t="shared" si="11"/>
        <v>1.1226416152745737</v>
      </c>
      <c r="L27">
        <f t="shared" ref="L27:L29" si="49">0.5*1.223*1*0.6*(J27*J27)</f>
        <v>8.1969883727217834</v>
      </c>
      <c r="M27">
        <f t="shared" si="13"/>
        <v>-0.1485882387048586</v>
      </c>
      <c r="N27">
        <f t="shared" si="27"/>
        <v>-78.751766513575063</v>
      </c>
      <c r="O27">
        <v>153.69999999999999</v>
      </c>
      <c r="P27">
        <f t="shared" si="28"/>
        <v>32.499999999999986</v>
      </c>
      <c r="Q27">
        <f t="shared" si="14"/>
        <v>5.9204195115052407</v>
      </c>
      <c r="R27">
        <f t="shared" si="15"/>
        <v>168.97724999999994</v>
      </c>
      <c r="S27">
        <f t="shared" si="0"/>
        <v>4.5070422535211908E-2</v>
      </c>
      <c r="T27">
        <f t="shared" si="1"/>
        <v>4.5039941847714593E-2</v>
      </c>
      <c r="U27">
        <f t="shared" si="16"/>
        <v>2.580598577388705</v>
      </c>
      <c r="V27">
        <f t="shared" si="17"/>
        <v>2766.174071916279</v>
      </c>
      <c r="W27">
        <f t="shared" si="2"/>
        <v>623.91600000000005</v>
      </c>
      <c r="X27">
        <f t="shared" si="18"/>
        <v>3.3195352937754259</v>
      </c>
      <c r="Y27">
        <f>SUM(X$3:X27)</f>
        <v>28.925175396207784</v>
      </c>
      <c r="Z27">
        <v>0.5</v>
      </c>
      <c r="AA27" s="6">
        <f t="shared" si="19"/>
        <v>15.69027639806513</v>
      </c>
      <c r="AB27" s="3">
        <f t="shared" si="39"/>
        <v>3.7266484641650006</v>
      </c>
      <c r="AC27" s="3">
        <f t="shared" si="20"/>
        <v>3.7266484641650006</v>
      </c>
      <c r="AD27" s="7">
        <f t="shared" si="21"/>
        <v>0</v>
      </c>
      <c r="AE27" s="3">
        <f t="shared" si="22"/>
        <v>0</v>
      </c>
      <c r="AF27" s="3">
        <f>SUM(AC$3:AC27)</f>
        <v>153.38474144910055</v>
      </c>
      <c r="AG27" s="3">
        <f>SUM(AE$3:AE27)</f>
        <v>407.594431190173</v>
      </c>
      <c r="AH27" s="4">
        <f t="shared" si="23"/>
        <v>3.7266484641650006</v>
      </c>
      <c r="AI27" cm="1">
        <f t="array" ref="AI27">_xlfn.IFS(K27&lt;4,1,K27&lt;8,2,K27&gt;8,3)</f>
        <v>1</v>
      </c>
      <c r="AJ27" cm="1">
        <f t="array" ref="AJ27">_xlfn.IFS(K27&lt;5,2000,K27&lt;6,3500,K27&lt;7,5000,K27&lt;8,6500)</f>
        <v>2000</v>
      </c>
      <c r="AK27">
        <f t="shared" si="4"/>
        <v>4</v>
      </c>
      <c r="AL27">
        <f t="shared" si="5"/>
        <v>4</v>
      </c>
      <c r="AM27" cm="1">
        <f t="array" ref="AM27">INDEX($AW$11:$BI$25,AL27,AK27)</f>
        <v>205</v>
      </c>
      <c r="AN27">
        <f t="shared" si="24"/>
        <v>2.9412487044189204</v>
      </c>
      <c r="AO27">
        <f t="shared" si="25"/>
        <v>0.81701352900525559</v>
      </c>
      <c r="AP27" s="3">
        <f>SUM(AO$3:AO27)</f>
        <v>32.435256895794979</v>
      </c>
    </row>
    <row r="28" spans="1:61" x14ac:dyDescent="0.3">
      <c r="A28">
        <f t="shared" si="6"/>
        <v>230.75</v>
      </c>
      <c r="B28">
        <f t="shared" si="7"/>
        <v>1.8718031033586062</v>
      </c>
      <c r="C28">
        <f t="shared" si="8"/>
        <v>24.814646687109271</v>
      </c>
      <c r="D28" s="2">
        <v>63.415820608600001</v>
      </c>
      <c r="E28">
        <f t="shared" si="9"/>
        <v>17.122271564322002</v>
      </c>
      <c r="F28" s="2">
        <v>6.77</v>
      </c>
      <c r="G28" s="1">
        <f t="shared" si="48"/>
        <v>25.048999999999999</v>
      </c>
      <c r="J28" s="2">
        <v>4.7561865456450008</v>
      </c>
      <c r="K28">
        <f t="shared" si="11"/>
        <v>4.7561865456450008</v>
      </c>
      <c r="L28">
        <f t="shared" si="49"/>
        <v>8.2997588066639523</v>
      </c>
      <c r="M28">
        <f t="shared" si="13"/>
        <v>1.5780549474995267E-2</v>
      </c>
      <c r="N28">
        <f t="shared" si="27"/>
        <v>8.3636912217474908</v>
      </c>
      <c r="O28">
        <v>154.1</v>
      </c>
      <c r="P28">
        <f t="shared" si="28"/>
        <v>32.899999999999991</v>
      </c>
      <c r="Q28">
        <f t="shared" si="14"/>
        <v>5.9946472710982492</v>
      </c>
      <c r="R28">
        <f t="shared" si="15"/>
        <v>171.05696999999998</v>
      </c>
      <c r="S28">
        <f t="shared" si="0"/>
        <v>-0.13521126760563251</v>
      </c>
      <c r="T28">
        <f t="shared" si="1"/>
        <v>-0.13439620830796811</v>
      </c>
      <c r="U28">
        <f t="shared" si="16"/>
        <v>-7.7003355186076234</v>
      </c>
      <c r="V28">
        <f t="shared" si="17"/>
        <v>-5138.0503640627821</v>
      </c>
      <c r="W28">
        <f t="shared" si="2"/>
        <v>623.91600000000005</v>
      </c>
      <c r="X28">
        <f t="shared" si="18"/>
        <v>-4.4974709140343698</v>
      </c>
      <c r="Y28">
        <f>SUM(X$3:X28)</f>
        <v>24.427704482173414</v>
      </c>
      <c r="Z28">
        <v>0.5</v>
      </c>
      <c r="AA28" s="6">
        <f t="shared" si="19"/>
        <v>-21.390810650759995</v>
      </c>
      <c r="AB28" s="3">
        <f t="shared" si="39"/>
        <v>-21.390810650759995</v>
      </c>
      <c r="AC28" s="3">
        <f t="shared" si="20"/>
        <v>0</v>
      </c>
      <c r="AD28" s="7">
        <f t="shared" si="21"/>
        <v>-21.390810650759995</v>
      </c>
      <c r="AE28" s="3">
        <f t="shared" si="22"/>
        <v>21.390810650759995</v>
      </c>
      <c r="AF28" s="3">
        <f>SUM(AC$3:AC28)</f>
        <v>153.38474144910055</v>
      </c>
      <c r="AG28" s="3">
        <f>SUM(AE$3:AE28)</f>
        <v>428.98524184093299</v>
      </c>
      <c r="AH28" s="4">
        <f t="shared" si="23"/>
        <v>0</v>
      </c>
      <c r="AI28" cm="1">
        <f t="array" ref="AI28">_xlfn.IFS(K28&lt;4,1,K28&lt;8,2,K28&gt;8,3)</f>
        <v>2</v>
      </c>
      <c r="AJ28" cm="1">
        <f t="array" ref="AJ28">_xlfn.IFS(K28&lt;5,2000,K28&lt;6,3500,K28&lt;7,5000,K28&lt;8,6500)</f>
        <v>2000</v>
      </c>
      <c r="AK28">
        <f t="shared" si="4"/>
        <v>1</v>
      </c>
      <c r="AL28">
        <f t="shared" si="5"/>
        <v>4</v>
      </c>
      <c r="AM28" cm="1">
        <f t="array" ref="AM28">INDEX($AW$11:$BI$25,AL28,AK28)</f>
        <v>300</v>
      </c>
      <c r="AN28">
        <f t="shared" si="24"/>
        <v>0</v>
      </c>
      <c r="AO28">
        <f t="shared" si="25"/>
        <v>0</v>
      </c>
      <c r="AP28" s="3">
        <f>SUM(AO$3:AO28)</f>
        <v>32.435256895794979</v>
      </c>
    </row>
    <row r="29" spans="1:61" x14ac:dyDescent="0.3">
      <c r="A29">
        <f t="shared" si="6"/>
        <v>239.625</v>
      </c>
      <c r="B29">
        <f t="shared" si="7"/>
        <v>1.8413225499121788</v>
      </c>
      <c r="C29">
        <f t="shared" si="8"/>
        <v>26.655969237021448</v>
      </c>
      <c r="D29" s="2">
        <v>65.114982795700001</v>
      </c>
      <c r="E29">
        <f t="shared" si="9"/>
        <v>17.581045354839002</v>
      </c>
      <c r="F29" s="2">
        <v>7.03</v>
      </c>
      <c r="G29" s="1">
        <f t="shared" si="48"/>
        <v>26.011000000000003</v>
      </c>
      <c r="J29" s="2">
        <v>4.8836237096775008</v>
      </c>
      <c r="K29">
        <f t="shared" si="11"/>
        <v>4.8836237096775008</v>
      </c>
      <c r="L29">
        <f t="shared" si="49"/>
        <v>8.750484479291023</v>
      </c>
      <c r="M29">
        <f t="shared" si="13"/>
        <v>6.9209582014068197E-2</v>
      </c>
      <c r="N29">
        <f t="shared" si="27"/>
        <v>36.681078467456146</v>
      </c>
      <c r="O29">
        <v>152.9</v>
      </c>
      <c r="P29">
        <f t="shared" si="28"/>
        <v>31.700000000000003</v>
      </c>
      <c r="Q29">
        <f t="shared" si="14"/>
        <v>6.3201918424969223</v>
      </c>
      <c r="R29">
        <f t="shared" si="15"/>
        <v>164.81781000000004</v>
      </c>
      <c r="S29">
        <f t="shared" si="0"/>
        <v>-0.39436619718309857</v>
      </c>
      <c r="T29">
        <f t="shared" si="1"/>
        <v>-0.3756402354730653</v>
      </c>
      <c r="U29">
        <f t="shared" si="16"/>
        <v>-21.522600107907078</v>
      </c>
      <c r="V29">
        <f t="shared" si="17"/>
        <v>-2347.9605601353373</v>
      </c>
      <c r="W29">
        <f t="shared" si="2"/>
        <v>623.91600000000005</v>
      </c>
      <c r="X29">
        <f t="shared" si="18"/>
        <v>-1.6786129971885899</v>
      </c>
      <c r="Y29">
        <f>SUM(X$3:X29)</f>
        <v>22.749091484984824</v>
      </c>
      <c r="Z29">
        <v>0.5</v>
      </c>
      <c r="AA29" s="6">
        <f t="shared" si="19"/>
        <v>-8.1977142324430101</v>
      </c>
      <c r="AB29" s="3">
        <f t="shared" si="39"/>
        <v>-8.1977142324430101</v>
      </c>
      <c r="AC29" s="3">
        <f t="shared" si="20"/>
        <v>0</v>
      </c>
      <c r="AD29" s="7">
        <f t="shared" si="21"/>
        <v>-8.1977142324430101</v>
      </c>
      <c r="AE29" s="3">
        <f t="shared" si="22"/>
        <v>8.1977142324430101</v>
      </c>
      <c r="AF29" s="3">
        <f>SUM(AC$3:AC29)</f>
        <v>153.38474144910055</v>
      </c>
      <c r="AG29" s="3">
        <f>SUM(AE$3:AE29)</f>
        <v>437.18295607337598</v>
      </c>
      <c r="AH29" s="4">
        <f t="shared" si="23"/>
        <v>0</v>
      </c>
      <c r="AI29" cm="1">
        <f t="array" ref="AI29">_xlfn.IFS(K29&lt;4,1,K29&lt;8,2,K29&gt;8,3)</f>
        <v>2</v>
      </c>
      <c r="AJ29" cm="1">
        <f t="array" ref="AJ29">_xlfn.IFS(K29&lt;5,2000,K29&lt;6,3500,K29&lt;7,5000,K29&lt;8,6500)</f>
        <v>2000</v>
      </c>
      <c r="AK29">
        <f t="shared" si="4"/>
        <v>1</v>
      </c>
      <c r="AL29">
        <f t="shared" si="5"/>
        <v>4</v>
      </c>
      <c r="AM29" cm="1">
        <f t="array" ref="AM29">INDEX($AW$11:$BI$25,AL29,AK29)</f>
        <v>300</v>
      </c>
      <c r="AN29">
        <f t="shared" si="24"/>
        <v>0</v>
      </c>
      <c r="AO29">
        <f t="shared" si="25"/>
        <v>0</v>
      </c>
      <c r="AP29" s="3">
        <f>SUM(AO$3:AO29)</f>
        <v>32.435256895794979</v>
      </c>
    </row>
    <row r="30" spans="1:61" x14ac:dyDescent="0.3">
      <c r="A30">
        <f t="shared" si="6"/>
        <v>248.5</v>
      </c>
      <c r="B30">
        <f t="shared" si="7"/>
        <v>1.7616599555720853</v>
      </c>
      <c r="C30">
        <f t="shared" si="8"/>
        <v>28.417629192593534</v>
      </c>
      <c r="D30" s="2">
        <v>69.228007699200006</v>
      </c>
      <c r="E30">
        <f t="shared" si="9"/>
        <v>18.691562078784003</v>
      </c>
      <c r="F30" s="2">
        <v>7.31</v>
      </c>
      <c r="G30" s="1">
        <f t="shared" ref="G30:G31" si="50">F30*$I$3</f>
        <v>27.047000000000001</v>
      </c>
      <c r="J30" s="2">
        <v>5.1921005774400006</v>
      </c>
      <c r="K30">
        <f t="shared" si="11"/>
        <v>5.1921005774400006</v>
      </c>
      <c r="L30">
        <f t="shared" ref="L30:L31" si="51">0.5*1.223*1*0.6*(J30*J30)</f>
        <v>9.8908565942541475</v>
      </c>
      <c r="M30">
        <f t="shared" si="13"/>
        <v>0.17510579541005936</v>
      </c>
      <c r="N30">
        <f t="shared" si="27"/>
        <v>92.806071567331458</v>
      </c>
      <c r="O30">
        <v>149.4</v>
      </c>
      <c r="P30">
        <f t="shared" si="28"/>
        <v>28.200000000000003</v>
      </c>
      <c r="Q30">
        <f t="shared" si="14"/>
        <v>7.1438457276569887</v>
      </c>
      <c r="R30">
        <f t="shared" si="15"/>
        <v>146.62026</v>
      </c>
      <c r="S30">
        <f t="shared" si="0"/>
        <v>-0.39436619718309857</v>
      </c>
      <c r="T30">
        <f t="shared" si="1"/>
        <v>-0.3756402354730653</v>
      </c>
      <c r="U30">
        <f t="shared" si="16"/>
        <v>-21.522600107907078</v>
      </c>
      <c r="V30">
        <f t="shared" si="17"/>
        <v>-2347.9605601353373</v>
      </c>
      <c r="W30">
        <f t="shared" si="2"/>
        <v>623.91600000000005</v>
      </c>
      <c r="X30">
        <f t="shared" si="18"/>
        <v>-1.6213476319737514</v>
      </c>
      <c r="Y30">
        <f>SUM(X$3:X30)</f>
        <v>21.127743853011072</v>
      </c>
      <c r="Z30">
        <v>0.5</v>
      </c>
      <c r="AA30" s="6">
        <f t="shared" si="19"/>
        <v>-8.4181999762018922</v>
      </c>
      <c r="AB30" s="3">
        <f t="shared" si="39"/>
        <v>-8.4181999762018922</v>
      </c>
      <c r="AC30" s="3">
        <f t="shared" si="20"/>
        <v>0</v>
      </c>
      <c r="AD30" s="7">
        <f t="shared" si="21"/>
        <v>-8.4181999762018922</v>
      </c>
      <c r="AE30" s="3">
        <f t="shared" si="22"/>
        <v>8.4181999762018922</v>
      </c>
      <c r="AF30" s="3">
        <f>SUM(AC$3:AC30)</f>
        <v>153.38474144910055</v>
      </c>
      <c r="AG30" s="3">
        <f>SUM(AE$3:AE30)</f>
        <v>445.60115604957787</v>
      </c>
      <c r="AH30" s="4">
        <f t="shared" si="23"/>
        <v>0</v>
      </c>
      <c r="AI30" cm="1">
        <f t="array" ref="AI30">_xlfn.IFS(K30&lt;4,1,K30&lt;8,2,K30&gt;8,3)</f>
        <v>2</v>
      </c>
      <c r="AJ30" cm="1">
        <f t="array" ref="AJ30">_xlfn.IFS(K30&lt;5,2000,K30&lt;6,3500,K30&lt;7,5000,K30&lt;8,6500)</f>
        <v>3500</v>
      </c>
      <c r="AK30">
        <f t="shared" si="4"/>
        <v>1</v>
      </c>
      <c r="AL30">
        <f t="shared" si="5"/>
        <v>7</v>
      </c>
      <c r="AM30" cm="1">
        <f t="array" ref="AM30">INDEX($AW$11:$BI$25,AL30,AK30)</f>
        <v>285</v>
      </c>
      <c r="AN30">
        <f t="shared" si="24"/>
        <v>0</v>
      </c>
      <c r="AO30">
        <f t="shared" si="25"/>
        <v>0</v>
      </c>
      <c r="AP30" s="3">
        <f>SUM(AO$3:AO30)</f>
        <v>32.435256895794979</v>
      </c>
    </row>
    <row r="31" spans="1:61" x14ac:dyDescent="0.3">
      <c r="A31">
        <f t="shared" si="6"/>
        <v>257.375</v>
      </c>
      <c r="B31">
        <f t="shared" si="7"/>
        <v>1.6655525345728619</v>
      </c>
      <c r="C31">
        <f t="shared" si="8"/>
        <v>30.083181727166394</v>
      </c>
      <c r="D31" s="2">
        <v>72.866979852399993</v>
      </c>
      <c r="E31">
        <f t="shared" si="9"/>
        <v>19.674084560148</v>
      </c>
      <c r="F31" s="2">
        <v>7.58</v>
      </c>
      <c r="G31" s="1">
        <f t="shared" si="50"/>
        <v>28.046000000000003</v>
      </c>
      <c r="J31" s="2">
        <v>5.46502348893</v>
      </c>
      <c r="K31">
        <f t="shared" si="11"/>
        <v>5.46502348893</v>
      </c>
      <c r="L31">
        <f t="shared" si="51"/>
        <v>10.958012148408827</v>
      </c>
      <c r="M31">
        <f t="shared" si="13"/>
        <v>0.16386328610162504</v>
      </c>
      <c r="N31">
        <f t="shared" si="27"/>
        <v>86.847541633861269</v>
      </c>
      <c r="O31">
        <v>145.9</v>
      </c>
      <c r="P31">
        <f t="shared" si="28"/>
        <v>24.700000000000003</v>
      </c>
      <c r="Q31">
        <f t="shared" si="14"/>
        <v>7.9146176596575071</v>
      </c>
      <c r="R31">
        <f t="shared" si="15"/>
        <v>128.42271000000002</v>
      </c>
      <c r="S31">
        <f t="shared" si="0"/>
        <v>-0.39436619718309857</v>
      </c>
      <c r="T31">
        <f t="shared" si="1"/>
        <v>-0.3756402354730653</v>
      </c>
      <c r="U31">
        <f t="shared" si="16"/>
        <v>-21.522600107907078</v>
      </c>
      <c r="V31">
        <f t="shared" si="17"/>
        <v>-2347.9605601353373</v>
      </c>
      <c r="W31">
        <f t="shared" si="2"/>
        <v>623.91600000000005</v>
      </c>
      <c r="X31">
        <f t="shared" si="18"/>
        <v>-1.626239006353067</v>
      </c>
      <c r="Y31">
        <f>SUM(X$3:X31)</f>
        <v>19.501504846658005</v>
      </c>
      <c r="Z31">
        <v>0.5</v>
      </c>
      <c r="AA31" s="6">
        <f t="shared" si="19"/>
        <v>-8.8874343683336949</v>
      </c>
      <c r="AB31" s="3">
        <f t="shared" si="39"/>
        <v>-8.8874343683336949</v>
      </c>
      <c r="AC31" s="3">
        <f t="shared" si="20"/>
        <v>0</v>
      </c>
      <c r="AD31" s="7">
        <f t="shared" si="21"/>
        <v>-8.8874343683336949</v>
      </c>
      <c r="AE31" s="3">
        <f t="shared" si="22"/>
        <v>8.8874343683336949</v>
      </c>
      <c r="AF31" s="3">
        <f>SUM(AC$3:AC31)</f>
        <v>153.38474144910055</v>
      </c>
      <c r="AG31" s="3">
        <f>SUM(AE$3:AE31)</f>
        <v>454.48859041791155</v>
      </c>
      <c r="AH31" s="4">
        <f t="shared" si="23"/>
        <v>0</v>
      </c>
      <c r="AI31" cm="1">
        <f t="array" ref="AI31">_xlfn.IFS(K31&lt;4,1,K31&lt;8,2,K31&gt;8,3)</f>
        <v>2</v>
      </c>
      <c r="AJ31" cm="1">
        <f t="array" ref="AJ31">_xlfn.IFS(K31&lt;5,2000,K31&lt;6,3500,K31&lt;7,5000,K31&lt;8,6500)</f>
        <v>3500</v>
      </c>
      <c r="AK31">
        <f t="shared" si="4"/>
        <v>1</v>
      </c>
      <c r="AL31">
        <f t="shared" si="5"/>
        <v>7</v>
      </c>
      <c r="AM31" cm="1">
        <f t="array" ref="AM31">INDEX($AW$11:$BI$25,AL31,AK31)</f>
        <v>285</v>
      </c>
      <c r="AN31">
        <f t="shared" si="24"/>
        <v>0</v>
      </c>
      <c r="AO31">
        <f t="shared" si="25"/>
        <v>0</v>
      </c>
      <c r="AP31" s="3">
        <f>SUM(AO$3:AO31)</f>
        <v>32.435256895794979</v>
      </c>
    </row>
    <row r="32" spans="1:61" x14ac:dyDescent="0.3">
      <c r="A32">
        <f t="shared" si="6"/>
        <v>266.25</v>
      </c>
      <c r="B32">
        <f t="shared" si="7"/>
        <v>1.6909430015013716</v>
      </c>
      <c r="C32">
        <f t="shared" si="8"/>
        <v>31.774124728667765</v>
      </c>
      <c r="D32" s="2">
        <v>67.094370977599993</v>
      </c>
      <c r="E32">
        <f t="shared" si="9"/>
        <v>18.115480163952</v>
      </c>
      <c r="F32" s="2">
        <v>7.85</v>
      </c>
      <c r="G32" s="1">
        <f t="shared" ref="G32:G33" si="52">F32*$I$3</f>
        <v>29.045000000000002</v>
      </c>
      <c r="J32" s="2">
        <v>5.0320778233199999</v>
      </c>
      <c r="K32">
        <f t="shared" si="11"/>
        <v>0.72541895780988008</v>
      </c>
      <c r="L32">
        <f t="shared" ref="L32:L33" si="53">0.5*1.223*1*0.6*(J32*J32)</f>
        <v>9.2905710689992684</v>
      </c>
      <c r="M32">
        <f t="shared" si="13"/>
        <v>-0.25603800082296818</v>
      </c>
      <c r="N32">
        <f t="shared" si="27"/>
        <v>-135.70014043617314</v>
      </c>
      <c r="O32">
        <v>142.4</v>
      </c>
      <c r="P32">
        <f t="shared" si="28"/>
        <v>21.200000000000003</v>
      </c>
      <c r="Q32">
        <f t="shared" si="14"/>
        <v>6.7102789132864711</v>
      </c>
      <c r="R32">
        <f t="shared" si="15"/>
        <v>110.22516000000002</v>
      </c>
      <c r="S32">
        <f t="shared" si="0"/>
        <v>-0.31549295774648017</v>
      </c>
      <c r="T32">
        <f t="shared" si="1"/>
        <v>-0.30560922060917778</v>
      </c>
      <c r="U32">
        <f t="shared" si="16"/>
        <v>-17.510118521188385</v>
      </c>
      <c r="V32">
        <f t="shared" si="17"/>
        <v>5060.7682462425737</v>
      </c>
      <c r="W32">
        <f t="shared" si="2"/>
        <v>623.91600000000005</v>
      </c>
      <c r="X32">
        <f t="shared" si="18"/>
        <v>5.5582746768753992</v>
      </c>
      <c r="Y32">
        <f>SUM(X$3:X32)</f>
        <v>25.059779523533404</v>
      </c>
      <c r="Z32">
        <v>0.5</v>
      </c>
      <c r="AA32" s="6">
        <f t="shared" si="19"/>
        <v>27.969670737425833</v>
      </c>
      <c r="AB32" s="3">
        <f t="shared" si="39"/>
        <v>4.0320778233199999</v>
      </c>
      <c r="AC32" s="3">
        <f t="shared" si="20"/>
        <v>4.0320778233199999</v>
      </c>
      <c r="AD32" s="7">
        <f t="shared" si="21"/>
        <v>0</v>
      </c>
      <c r="AE32" s="3">
        <f t="shared" si="22"/>
        <v>0</v>
      </c>
      <c r="AF32" s="3">
        <f>SUM(AC$3:AC32)</f>
        <v>157.41681927242055</v>
      </c>
      <c r="AG32" s="3">
        <f>SUM(AE$3:AE32)</f>
        <v>454.48859041791155</v>
      </c>
      <c r="AH32" s="4">
        <f t="shared" si="23"/>
        <v>4.0320778233199999</v>
      </c>
      <c r="AI32" cm="1">
        <f t="array" ref="AI32">_xlfn.IFS(K32&lt;4,1,K32&lt;8,2,K32&gt;8,3)</f>
        <v>1</v>
      </c>
      <c r="AJ32" cm="1">
        <f t="array" ref="AJ32">_xlfn.IFS(K32&lt;1,2000,K32&lt;2,3500,K32&lt;3,5000,K32&lt;4,6500)</f>
        <v>2000</v>
      </c>
      <c r="AK32">
        <f t="shared" si="4"/>
        <v>5</v>
      </c>
      <c r="AL32">
        <f t="shared" si="5"/>
        <v>4</v>
      </c>
      <c r="AM32" cm="1">
        <f t="array" ref="AM32">INDEX($AW$11:$BI$25,AL32,AK32)</f>
        <v>195</v>
      </c>
      <c r="AN32">
        <f t="shared" si="24"/>
        <v>3.0270735791073697</v>
      </c>
      <c r="AO32">
        <f t="shared" si="25"/>
        <v>0.84085377197426936</v>
      </c>
      <c r="AP32" s="3">
        <f>SUM(AO$3:AO32)</f>
        <v>33.276110667769245</v>
      </c>
    </row>
    <row r="33" spans="1:42" x14ac:dyDescent="0.3">
      <c r="A33">
        <f t="shared" si="6"/>
        <v>275.125</v>
      </c>
      <c r="B33">
        <f t="shared" si="7"/>
        <v>1.8156095939931245</v>
      </c>
      <c r="C33">
        <f t="shared" si="8"/>
        <v>33.589734322660888</v>
      </c>
      <c r="D33" s="2">
        <v>63.256706395899997</v>
      </c>
      <c r="E33">
        <f t="shared" si="9"/>
        <v>17.079310726892999</v>
      </c>
      <c r="F33" s="2">
        <v>8.1199999999999992</v>
      </c>
      <c r="G33" s="1">
        <f t="shared" si="52"/>
        <v>30.043999999999997</v>
      </c>
      <c r="J33" s="2">
        <v>4.7442529796924999</v>
      </c>
      <c r="K33">
        <f t="shared" si="11"/>
        <v>4.7442529796924999</v>
      </c>
      <c r="L33">
        <f t="shared" si="53"/>
        <v>8.2581618414293363</v>
      </c>
      <c r="M33">
        <f t="shared" si="13"/>
        <v>-0.15852793716212873</v>
      </c>
      <c r="N33">
        <f t="shared" si="27"/>
        <v>-84.019806695928224</v>
      </c>
      <c r="O33">
        <v>139.6</v>
      </c>
      <c r="P33">
        <f t="shared" si="28"/>
        <v>18.399999999999991</v>
      </c>
      <c r="Q33">
        <f t="shared" si="14"/>
        <v>5.9646031288601087</v>
      </c>
      <c r="R33">
        <f t="shared" si="15"/>
        <v>95.667119999999969</v>
      </c>
      <c r="S33">
        <f t="shared" si="0"/>
        <v>-0.25915492957746289</v>
      </c>
      <c r="T33">
        <f t="shared" si="1"/>
        <v>-0.25357633487196635</v>
      </c>
      <c r="U33">
        <f t="shared" si="16"/>
        <v>-14.528853772559712</v>
      </c>
      <c r="V33">
        <f t="shared" si="17"/>
        <v>-4805.5384522798895</v>
      </c>
      <c r="W33">
        <f t="shared" si="2"/>
        <v>623.91600000000005</v>
      </c>
      <c r="X33">
        <f t="shared" si="18"/>
        <v>-4.2573840971343877</v>
      </c>
      <c r="Y33">
        <f>SUM(X$3:X33)</f>
        <v>20.802395426399016</v>
      </c>
      <c r="Z33">
        <v>0.5</v>
      </c>
      <c r="AA33" s="6">
        <f t="shared" si="19"/>
        <v>-20.198107188525281</v>
      </c>
      <c r="AB33" s="3">
        <f t="shared" si="39"/>
        <v>-20.198107188525281</v>
      </c>
      <c r="AC33" s="3">
        <f t="shared" si="20"/>
        <v>0</v>
      </c>
      <c r="AD33" s="7">
        <f t="shared" si="21"/>
        <v>-20.198107188525281</v>
      </c>
      <c r="AE33" s="3">
        <f t="shared" si="22"/>
        <v>20.198107188525281</v>
      </c>
      <c r="AF33" s="3">
        <f>SUM(AC$3:AC33)</f>
        <v>157.41681927242055</v>
      </c>
      <c r="AG33" s="3">
        <f>SUM(AE$3:AE33)</f>
        <v>474.68669760643684</v>
      </c>
      <c r="AH33" s="4">
        <f t="shared" si="23"/>
        <v>0</v>
      </c>
      <c r="AI33" cm="1">
        <f t="array" ref="AI33">_xlfn.IFS(K33&lt;4,1,K33&lt;8,2,K33&gt;8,3)</f>
        <v>2</v>
      </c>
      <c r="AJ33" cm="1">
        <f t="array" ref="AJ33">_xlfn.IFS(K33&lt;5,2000,K33&lt;6,3500,K33&lt;7,5000,K33&lt;8,6500)</f>
        <v>2000</v>
      </c>
      <c r="AK33">
        <f t="shared" si="4"/>
        <v>1</v>
      </c>
      <c r="AL33">
        <f t="shared" si="5"/>
        <v>4</v>
      </c>
      <c r="AM33" cm="1">
        <f t="array" ref="AM33">INDEX($AW$11:$BI$25,AL33,AK33)</f>
        <v>300</v>
      </c>
      <c r="AN33">
        <f t="shared" si="24"/>
        <v>0</v>
      </c>
      <c r="AO33">
        <f t="shared" si="25"/>
        <v>0</v>
      </c>
      <c r="AP33" s="3">
        <f>SUM(AO$3:AO33)</f>
        <v>33.276110667769245</v>
      </c>
    </row>
    <row r="34" spans="1:42" x14ac:dyDescent="0.3">
      <c r="A34">
        <f t="shared" si="6"/>
        <v>284</v>
      </c>
      <c r="B34">
        <f t="shared" si="7"/>
        <v>1.9451038115813828</v>
      </c>
      <c r="C34">
        <f t="shared" si="8"/>
        <v>35.534838134242271</v>
      </c>
      <c r="D34" s="2">
        <v>58.416319618199999</v>
      </c>
      <c r="E34">
        <f t="shared" si="9"/>
        <v>15.772406296914001</v>
      </c>
      <c r="F34" s="2">
        <v>8.39</v>
      </c>
      <c r="G34" s="1">
        <f t="shared" ref="G34:G36" si="54">F34*$I$3</f>
        <v>31.043000000000003</v>
      </c>
      <c r="J34" s="2">
        <v>4.3812239713650003</v>
      </c>
      <c r="K34">
        <f t="shared" si="11"/>
        <v>0.84871676170540955</v>
      </c>
      <c r="L34">
        <f t="shared" ref="L34:L36" si="55">0.5*1.223*1*0.6*(J34*J34)</f>
        <v>7.042690807476907</v>
      </c>
      <c r="M34">
        <f t="shared" si="13"/>
        <v>-0.18663734355255543</v>
      </c>
      <c r="N34">
        <f t="shared" si="27"/>
        <v>-98.917792082854376</v>
      </c>
      <c r="O34">
        <v>137.30000000000001</v>
      </c>
      <c r="P34">
        <f t="shared" si="28"/>
        <v>16.100000000000009</v>
      </c>
      <c r="Q34">
        <f t="shared" si="14"/>
        <v>5.0867077241247758</v>
      </c>
      <c r="R34">
        <f t="shared" si="15"/>
        <v>83.70873000000006</v>
      </c>
      <c r="S34">
        <f t="shared" si="0"/>
        <v>-6.7605633802819462E-2</v>
      </c>
      <c r="T34">
        <f t="shared" si="1"/>
        <v>-6.7502917663230577E-2</v>
      </c>
      <c r="U34">
        <f t="shared" si="16"/>
        <v>-3.8676322869222091</v>
      </c>
      <c r="V34">
        <f t="shared" si="17"/>
        <v>3451.8841560495712</v>
      </c>
      <c r="W34">
        <f t="shared" si="2"/>
        <v>623.91600000000005</v>
      </c>
      <c r="X34">
        <f t="shared" si="18"/>
        <v>3.9839250547741938</v>
      </c>
      <c r="Y34">
        <f>SUM(X$3:X34)</f>
        <v>24.78632048117321</v>
      </c>
      <c r="Z34">
        <v>0.5</v>
      </c>
      <c r="AA34" s="6">
        <f t="shared" si="19"/>
        <v>17.454467950098319</v>
      </c>
      <c r="AB34" s="3">
        <f t="shared" si="39"/>
        <v>3.3812239713650003</v>
      </c>
      <c r="AC34" s="3">
        <f t="shared" si="20"/>
        <v>3.3812239713650003</v>
      </c>
      <c r="AD34" s="7">
        <f t="shared" si="21"/>
        <v>0</v>
      </c>
      <c r="AE34" s="3">
        <f t="shared" si="22"/>
        <v>0</v>
      </c>
      <c r="AF34" s="3">
        <f>SUM(AC$3:AC34)</f>
        <v>160.79804324378554</v>
      </c>
      <c r="AG34" s="3">
        <f>SUM(AE$3:AE34)</f>
        <v>474.68669760643684</v>
      </c>
      <c r="AH34" s="4">
        <f t="shared" si="23"/>
        <v>3.3812239713650003</v>
      </c>
      <c r="AI34" cm="1">
        <f t="array" ref="AI34">_xlfn.IFS(K34&lt;4,1,K34&lt;8,2,K34&gt;8,3)</f>
        <v>1</v>
      </c>
      <c r="AJ34" cm="1">
        <f t="array" ref="AJ34">_xlfn.IFS(K34&lt;5,2000,K34&lt;6,3500,K34&lt;7,5000,K34&lt;8,6500)</f>
        <v>2000</v>
      </c>
      <c r="AK34">
        <f t="shared" si="4"/>
        <v>4</v>
      </c>
      <c r="AL34">
        <f t="shared" si="5"/>
        <v>4</v>
      </c>
      <c r="AM34" cm="1">
        <f t="array" ref="AM34">INDEX($AW$11:$BI$25,AL34,AK34)</f>
        <v>205</v>
      </c>
      <c r="AN34">
        <f t="shared" si="24"/>
        <v>2.6686232202359883</v>
      </c>
      <c r="AO34">
        <f t="shared" si="25"/>
        <v>0.74128422784333003</v>
      </c>
      <c r="AP34" s="3">
        <f>SUM(AO$3:AO34)</f>
        <v>34.017394895612576</v>
      </c>
    </row>
    <row r="35" spans="1:42" x14ac:dyDescent="0.3">
      <c r="A35">
        <f t="shared" si="6"/>
        <v>292.875</v>
      </c>
      <c r="B35">
        <f t="shared" si="7"/>
        <v>2.1123427319244312</v>
      </c>
      <c r="C35">
        <f t="shared" si="8"/>
        <v>37.6471808661667</v>
      </c>
      <c r="D35" s="2">
        <v>53.623579537300003</v>
      </c>
      <c r="E35">
        <f t="shared" si="9"/>
        <v>14.478366475071002</v>
      </c>
      <c r="F35" s="2">
        <v>8.66</v>
      </c>
      <c r="G35" s="1">
        <f t="shared" si="54"/>
        <v>32.042000000000002</v>
      </c>
      <c r="J35" s="2">
        <v>4.0217684652975008</v>
      </c>
      <c r="K35">
        <f t="shared" si="11"/>
        <v>4.0217684652975008</v>
      </c>
      <c r="L35">
        <f t="shared" si="55"/>
        <v>5.9344686608064929</v>
      </c>
      <c r="M35">
        <f t="shared" si="13"/>
        <v>-0.17016912105926163</v>
      </c>
      <c r="N35">
        <f t="shared" si="27"/>
        <v>-90.189634161408662</v>
      </c>
      <c r="O35">
        <v>136.69999999999999</v>
      </c>
      <c r="P35">
        <f t="shared" si="28"/>
        <v>15.499999999999986</v>
      </c>
      <c r="Q35">
        <f t="shared" si="14"/>
        <v>4.2862747209422745</v>
      </c>
      <c r="R35">
        <f t="shared" si="15"/>
        <v>80.589149999999933</v>
      </c>
      <c r="S35">
        <f t="shared" ref="S35:S66" si="56">(P36-P35)/(A36-A35)</f>
        <v>9.0140845070423817E-2</v>
      </c>
      <c r="T35">
        <f t="shared" ref="T35:T66" si="57">ATAN((P36-P35)/(A36-A35))</f>
        <v>8.9897885824227752E-2</v>
      </c>
      <c r="U35">
        <f t="shared" si="16"/>
        <v>5.1507694448772021</v>
      </c>
      <c r="V35">
        <f t="shared" si="17"/>
        <v>-4707.6557542438459</v>
      </c>
      <c r="W35">
        <f t="shared" si="2"/>
        <v>623.91600000000005</v>
      </c>
      <c r="X35">
        <f t="shared" si="18"/>
        <v>-4.1679949197444479</v>
      </c>
      <c r="Y35">
        <f>SUM(X$3:X35)</f>
        <v>20.618325561428762</v>
      </c>
      <c r="Z35">
        <v>0.5</v>
      </c>
      <c r="AA35" s="6">
        <f t="shared" ref="AA35:AA67" si="58">(X35*J35)</f>
        <v>-16.762710531748407</v>
      </c>
      <c r="AB35" s="3">
        <f t="shared" si="39"/>
        <v>-16.762710531748407</v>
      </c>
      <c r="AC35" s="3">
        <f t="shared" si="20"/>
        <v>0</v>
      </c>
      <c r="AD35" s="7">
        <f t="shared" si="21"/>
        <v>-16.762710531748407</v>
      </c>
      <c r="AE35" s="3">
        <f t="shared" si="22"/>
        <v>16.762710531748407</v>
      </c>
      <c r="AF35" s="3">
        <f>SUM(AC$3:AC35)</f>
        <v>160.79804324378554</v>
      </c>
      <c r="AG35" s="3">
        <f>SUM(AE$3:AE35)</f>
        <v>491.44940813818522</v>
      </c>
      <c r="AH35" s="4">
        <f t="shared" si="23"/>
        <v>0</v>
      </c>
      <c r="AI35" cm="1">
        <f t="array" ref="AI35">_xlfn.IFS(K35&lt;4,1,K35&lt;8,2,K35&gt;8,3)</f>
        <v>2</v>
      </c>
      <c r="AJ35" cm="1">
        <f t="array" ref="AJ35">_xlfn.IFS(K35&lt;5,2000,K35&lt;6,3500,K35&lt;7,5000,K35&lt;8,6500)</f>
        <v>2000</v>
      </c>
      <c r="AK35">
        <f t="shared" si="4"/>
        <v>1</v>
      </c>
      <c r="AL35">
        <f t="shared" ref="AL35:AL66" si="59">MATCH(AJ35,$AU$11:$AU$25,1)</f>
        <v>4</v>
      </c>
      <c r="AM35" cm="1">
        <f t="array" ref="AM35">INDEX($AW$11:$BI$25,AL35,AK35)</f>
        <v>300</v>
      </c>
      <c r="AN35">
        <f t="shared" si="24"/>
        <v>0</v>
      </c>
      <c r="AO35">
        <f t="shared" si="25"/>
        <v>0</v>
      </c>
      <c r="AP35" s="3">
        <f>SUM(AO$3:AO35)</f>
        <v>34.017394895612576</v>
      </c>
    </row>
    <row r="36" spans="1:42" x14ac:dyDescent="0.3">
      <c r="A36">
        <f t="shared" si="6"/>
        <v>301.75</v>
      </c>
      <c r="B36">
        <f t="shared" si="7"/>
        <v>2.2601282374788529</v>
      </c>
      <c r="C36">
        <f t="shared" si="8"/>
        <v>39.907309103645552</v>
      </c>
      <c r="D36" s="2">
        <v>51.090242776899998</v>
      </c>
      <c r="E36">
        <f t="shared" si="9"/>
        <v>13.794365549763</v>
      </c>
      <c r="F36" s="2">
        <v>8.93</v>
      </c>
      <c r="G36" s="1">
        <f t="shared" si="54"/>
        <v>33.041000000000004</v>
      </c>
      <c r="J36" s="2">
        <v>3.8317682082675</v>
      </c>
      <c r="K36">
        <f t="shared" si="11"/>
        <v>3.8317682082675</v>
      </c>
      <c r="L36">
        <f t="shared" si="55"/>
        <v>5.386990025133267</v>
      </c>
      <c r="M36">
        <f t="shared" ref="M36:M67" si="60">(J36-J35)/(C36-C35)</f>
        <v>-8.4066140088557062E-2</v>
      </c>
      <c r="N36">
        <f t="shared" si="27"/>
        <v>-44.555054246935242</v>
      </c>
      <c r="O36">
        <v>137.5</v>
      </c>
      <c r="P36">
        <f t="shared" si="28"/>
        <v>16.299999999999997</v>
      </c>
      <c r="Q36">
        <f t="shared" si="14"/>
        <v>3.8908486145007246</v>
      </c>
      <c r="R36">
        <f t="shared" si="15"/>
        <v>84.748589999999979</v>
      </c>
      <c r="S36">
        <f t="shared" si="56"/>
        <v>-3.3802816901409731E-2</v>
      </c>
      <c r="T36">
        <f t="shared" si="57"/>
        <v>-3.3789951011757052E-2</v>
      </c>
      <c r="U36">
        <f t="shared" si="16"/>
        <v>-1.9360215829274852</v>
      </c>
      <c r="V36">
        <f t="shared" si="17"/>
        <v>-4856.3714984014478</v>
      </c>
      <c r="W36">
        <f t="shared" si="2"/>
        <v>623.91600000000005</v>
      </c>
      <c r="X36">
        <f t="shared" si="18"/>
        <v>-4.2716235626232493</v>
      </c>
      <c r="Y36">
        <f>SUM(X$3:X36)</f>
        <v>16.346701998805514</v>
      </c>
      <c r="Z36">
        <v>0.5</v>
      </c>
      <c r="AA36" s="6">
        <f t="shared" si="58"/>
        <v>-16.367871364946122</v>
      </c>
      <c r="AB36" s="3">
        <f t="shared" si="39"/>
        <v>-16.367871364946122</v>
      </c>
      <c r="AC36" s="3">
        <f t="shared" si="20"/>
        <v>0</v>
      </c>
      <c r="AD36" s="7">
        <f t="shared" si="21"/>
        <v>-16.367871364946122</v>
      </c>
      <c r="AE36" s="3">
        <f t="shared" si="22"/>
        <v>16.367871364946122</v>
      </c>
      <c r="AF36" s="3">
        <f>SUM(AC$3:AC36)</f>
        <v>160.79804324378554</v>
      </c>
      <c r="AG36" s="3">
        <f>SUM(AE$3:AE36)</f>
        <v>507.81727950313132</v>
      </c>
      <c r="AH36" s="4">
        <f t="shared" si="23"/>
        <v>0</v>
      </c>
      <c r="AI36" cm="1">
        <f t="array" ref="AI36">_xlfn.IFS(K36&lt;4,1,K36&lt;8,2,K36&gt;8,3)</f>
        <v>1</v>
      </c>
      <c r="AJ36" cm="1">
        <f t="array" ref="AJ36">_xlfn.IFS(K36&lt;1,2000,K36&lt;2,3500,K36&lt;3,5000,K36&lt;4,6500)</f>
        <v>6500</v>
      </c>
      <c r="AK36">
        <f t="shared" si="4"/>
        <v>1</v>
      </c>
      <c r="AL36">
        <f t="shared" si="59"/>
        <v>13</v>
      </c>
      <c r="AM36" cm="1">
        <f t="array" ref="AM36">INDEX($AW$11:$BI$25,AL36,AK36)</f>
        <v>310</v>
      </c>
      <c r="AN36">
        <f t="shared" si="24"/>
        <v>0</v>
      </c>
      <c r="AO36">
        <f t="shared" si="25"/>
        <v>0</v>
      </c>
      <c r="AP36" s="3">
        <f>SUM(AO$3:AO36)</f>
        <v>34.017394895612576</v>
      </c>
    </row>
    <row r="37" spans="1:42" x14ac:dyDescent="0.3">
      <c r="A37">
        <f t="shared" si="6"/>
        <v>310.625</v>
      </c>
      <c r="B37">
        <f t="shared" si="7"/>
        <v>2.357511741664458</v>
      </c>
      <c r="C37">
        <f t="shared" si="8"/>
        <v>42.264820845310012</v>
      </c>
      <c r="D37" s="2">
        <v>49.2980872085</v>
      </c>
      <c r="E37">
        <f t="shared" si="9"/>
        <v>13.310483546295002</v>
      </c>
      <c r="F37" s="2">
        <v>9.19</v>
      </c>
      <c r="G37" s="1">
        <f t="shared" ref="G37:G38" si="61">F37*$I$3</f>
        <v>34.003</v>
      </c>
      <c r="J37" s="2">
        <v>3.6973565406375002</v>
      </c>
      <c r="K37">
        <f t="shared" si="11"/>
        <v>3.6973565406375002</v>
      </c>
      <c r="L37">
        <f t="shared" ref="L37:L38" si="62">0.5*1.223*1*0.6*(J37*J37)</f>
        <v>5.0156864130754704</v>
      </c>
      <c r="M37">
        <f t="shared" si="60"/>
        <v>-5.7014209199697095E-2</v>
      </c>
      <c r="N37">
        <f t="shared" si="27"/>
        <v>-30.217530875839461</v>
      </c>
      <c r="O37">
        <v>137.19999999999999</v>
      </c>
      <c r="P37">
        <f t="shared" si="28"/>
        <v>15.999999999999986</v>
      </c>
      <c r="Q37">
        <f t="shared" si="14"/>
        <v>3.6226680279776491</v>
      </c>
      <c r="R37">
        <f t="shared" si="15"/>
        <v>83.188799999999929</v>
      </c>
      <c r="S37">
        <f t="shared" si="56"/>
        <v>0.22535211267605634</v>
      </c>
      <c r="T37">
        <f t="shared" si="57"/>
        <v>0.22164956297867761</v>
      </c>
      <c r="U37">
        <f t="shared" si="16"/>
        <v>12.699584489597365</v>
      </c>
      <c r="V37">
        <f t="shared" si="17"/>
        <v>690.57218989698333</v>
      </c>
      <c r="W37">
        <f t="shared" si="2"/>
        <v>623.91600000000005</v>
      </c>
      <c r="X37">
        <f t="shared" si="18"/>
        <v>1.2892863454342194</v>
      </c>
      <c r="Y37">
        <f>SUM(X$3:X37)</f>
        <v>17.635988344239735</v>
      </c>
      <c r="Z37">
        <v>0.5</v>
      </c>
      <c r="AA37" s="6">
        <f t="shared" si="58"/>
        <v>4.7669513020458307</v>
      </c>
      <c r="AB37" s="3">
        <f t="shared" si="39"/>
        <v>4.7669513020458307</v>
      </c>
      <c r="AC37" s="3">
        <f t="shared" si="20"/>
        <v>4.7669513020458307</v>
      </c>
      <c r="AD37" s="7">
        <f t="shared" si="21"/>
        <v>0</v>
      </c>
      <c r="AE37" s="3">
        <f t="shared" si="22"/>
        <v>0</v>
      </c>
      <c r="AF37" s="3">
        <f>SUM(AC$3:AC37)</f>
        <v>165.56499454583138</v>
      </c>
      <c r="AG37" s="3">
        <f>SUM(AE$3:AE37)</f>
        <v>507.81727950313132</v>
      </c>
      <c r="AH37" s="4">
        <f t="shared" si="23"/>
        <v>4.7669513020458307</v>
      </c>
      <c r="AI37" cm="1">
        <f t="array" ref="AI37">_xlfn.IFS(K37&lt;4,1,K37&lt;8,2,K37&gt;8,3)</f>
        <v>1</v>
      </c>
      <c r="AJ37" cm="1">
        <f t="array" ref="AJ37">_xlfn.IFS(K37&lt;1,2000,K37&lt;2,3500,K37&lt;3,5000,K37&lt;4,6500)</f>
        <v>6500</v>
      </c>
      <c r="AK37">
        <f t="shared" si="4"/>
        <v>5</v>
      </c>
      <c r="AL37">
        <f t="shared" si="59"/>
        <v>13</v>
      </c>
      <c r="AM37" cm="1">
        <f t="array" ref="AM37">INDEX($AW$11:$BI$25,AL37,AK37)</f>
        <v>200</v>
      </c>
      <c r="AN37">
        <f t="shared" si="24"/>
        <v>3.6705417752622451</v>
      </c>
      <c r="AO37">
        <f t="shared" si="25"/>
        <v>1.0195949375728459</v>
      </c>
      <c r="AP37" s="3">
        <f>SUM(AO$3:AO37)</f>
        <v>35.036989833185423</v>
      </c>
    </row>
    <row r="38" spans="1:42" x14ac:dyDescent="0.3">
      <c r="A38">
        <f t="shared" si="6"/>
        <v>319.5</v>
      </c>
      <c r="B38">
        <f t="shared" si="7"/>
        <v>2.3991473060448758</v>
      </c>
      <c r="C38">
        <f t="shared" si="8"/>
        <v>44.663968151354887</v>
      </c>
      <c r="D38" s="2">
        <v>49.348071812400001</v>
      </c>
      <c r="E38">
        <f t="shared" si="9"/>
        <v>13.323979389348001</v>
      </c>
      <c r="F38" s="2">
        <v>9.4700000000000006</v>
      </c>
      <c r="G38" s="1">
        <f t="shared" si="61"/>
        <v>35.039000000000001</v>
      </c>
      <c r="J38" s="2">
        <v>3.70110538593</v>
      </c>
      <c r="K38">
        <f t="shared" si="11"/>
        <v>0.64947095885502482</v>
      </c>
      <c r="L38">
        <f t="shared" si="62"/>
        <v>5.0258626374301638</v>
      </c>
      <c r="M38">
        <f t="shared" si="60"/>
        <v>1.5625740374733536E-3</v>
      </c>
      <c r="N38">
        <f t="shared" si="27"/>
        <v>0.82816423986087739</v>
      </c>
      <c r="O38">
        <v>139.19999999999999</v>
      </c>
      <c r="P38">
        <f t="shared" si="28"/>
        <v>17.999999999999986</v>
      </c>
      <c r="Q38">
        <f t="shared" si="14"/>
        <v>3.6300179856064143</v>
      </c>
      <c r="R38">
        <f t="shared" si="15"/>
        <v>93.587399999999931</v>
      </c>
      <c r="S38">
        <f t="shared" si="56"/>
        <v>0.23661971830986173</v>
      </c>
      <c r="T38">
        <f t="shared" si="57"/>
        <v>0.23234635638053594</v>
      </c>
      <c r="U38">
        <f t="shared" si="16"/>
        <v>13.312465605847235</v>
      </c>
      <c r="V38">
        <f t="shared" si="17"/>
        <v>3529.1617145694295</v>
      </c>
      <c r="W38">
        <f t="shared" si="2"/>
        <v>623.91600000000005</v>
      </c>
      <c r="X38">
        <f t="shared" si="18"/>
        <v>4.1589317414467208</v>
      </c>
      <c r="Y38">
        <f>SUM(X$3:X38)</f>
        <v>21.794920085686456</v>
      </c>
      <c r="Z38">
        <v>0.5</v>
      </c>
      <c r="AA38" s="6">
        <f t="shared" si="58"/>
        <v>15.392644667983692</v>
      </c>
      <c r="AB38" s="3">
        <f t="shared" si="39"/>
        <v>2.70110538593</v>
      </c>
      <c r="AC38" s="3">
        <f t="shared" si="20"/>
        <v>2.70110538593</v>
      </c>
      <c r="AD38" s="7">
        <f t="shared" si="21"/>
        <v>0</v>
      </c>
      <c r="AE38" s="3">
        <f t="shared" si="22"/>
        <v>0</v>
      </c>
      <c r="AF38" s="3">
        <f>SUM(AC$3:AC38)</f>
        <v>168.26609993176137</v>
      </c>
      <c r="AG38" s="3">
        <f>SUM(AE$3:AE38)</f>
        <v>507.81727950313132</v>
      </c>
      <c r="AH38" s="4">
        <f t="shared" si="23"/>
        <v>2.70110538593</v>
      </c>
      <c r="AI38" cm="1">
        <f t="array" ref="AI38">_xlfn.IFS(K38&lt;4,1,K38&lt;8,2,K38&gt;8,3)</f>
        <v>1</v>
      </c>
      <c r="AJ38" cm="1">
        <f t="array" ref="AJ38">_xlfn.IFS(K38&lt;1,2000,K38&lt;2,3500,K38&lt;3,5000,K38&lt;4,6500)</f>
        <v>2000</v>
      </c>
      <c r="AK38">
        <f t="shared" si="4"/>
        <v>3</v>
      </c>
      <c r="AL38">
        <f t="shared" si="59"/>
        <v>4</v>
      </c>
      <c r="AM38" cm="1">
        <f t="array" ref="AM38">INDEX($AW$11:$BI$25,AL38,AK38)</f>
        <v>215</v>
      </c>
      <c r="AN38">
        <f t="shared" si="24"/>
        <v>2.2358334488860674</v>
      </c>
      <c r="AO38">
        <f t="shared" si="25"/>
        <v>0.62106484691279651</v>
      </c>
      <c r="AP38" s="3">
        <f>SUM(AO$3:AO38)</f>
        <v>35.658054680098218</v>
      </c>
    </row>
    <row r="39" spans="1:42" x14ac:dyDescent="0.3">
      <c r="A39">
        <f t="shared" si="6"/>
        <v>328.375</v>
      </c>
      <c r="B39">
        <f t="shared" si="7"/>
        <v>2.347120797872337</v>
      </c>
      <c r="C39">
        <f t="shared" si="8"/>
        <v>47.011088949227222</v>
      </c>
      <c r="D39" s="2">
        <v>51.484687575700001</v>
      </c>
      <c r="E39">
        <f t="shared" si="9"/>
        <v>13.900865645439001</v>
      </c>
      <c r="F39" s="2">
        <v>9.74</v>
      </c>
      <c r="G39" s="1">
        <f t="shared" ref="G39:G40" si="63">F39*$I$3</f>
        <v>36.038000000000004</v>
      </c>
      <c r="J39" s="2">
        <v>3.8613515681775006</v>
      </c>
      <c r="K39">
        <f t="shared" si="11"/>
        <v>3.8613515681775006</v>
      </c>
      <c r="L39">
        <f t="shared" ref="L39:L40" si="64">0.5*1.223*1*0.6*(J39*J39)</f>
        <v>5.4704921838422242</v>
      </c>
      <c r="M39">
        <f t="shared" si="60"/>
        <v>6.827351297503037E-2</v>
      </c>
      <c r="N39">
        <f t="shared" si="27"/>
        <v>36.184961876766096</v>
      </c>
      <c r="O39">
        <v>141.30000000000001</v>
      </c>
      <c r="P39">
        <f t="shared" si="28"/>
        <v>20.100000000000009</v>
      </c>
      <c r="Q39">
        <f t="shared" si="14"/>
        <v>3.9511595222627132</v>
      </c>
      <c r="R39">
        <f t="shared" si="15"/>
        <v>104.50593000000005</v>
      </c>
      <c r="S39">
        <f t="shared" si="56"/>
        <v>4.5070422535208703E-2</v>
      </c>
      <c r="T39">
        <f t="shared" si="57"/>
        <v>4.5039941847711394E-2</v>
      </c>
      <c r="U39">
        <f t="shared" si="16"/>
        <v>2.5805985773885216</v>
      </c>
      <c r="V39">
        <f t="shared" si="17"/>
        <v>2766.1740719170862</v>
      </c>
      <c r="W39">
        <f t="shared" si="2"/>
        <v>623.91600000000005</v>
      </c>
      <c r="X39">
        <f t="shared" si="18"/>
        <v>3.431745525977695</v>
      </c>
      <c r="Y39">
        <f>SUM(X$3:X39)</f>
        <v>25.226665611664153</v>
      </c>
      <c r="Z39">
        <v>0.5</v>
      </c>
      <c r="AA39" s="6">
        <f t="shared" si="58"/>
        <v>13.251175968320094</v>
      </c>
      <c r="AB39" s="3">
        <f t="shared" si="39"/>
        <v>13.251175968320094</v>
      </c>
      <c r="AC39" s="3">
        <f t="shared" si="20"/>
        <v>13.251175968320094</v>
      </c>
      <c r="AD39" s="7">
        <f t="shared" si="21"/>
        <v>0</v>
      </c>
      <c r="AE39" s="3">
        <f t="shared" si="22"/>
        <v>0</v>
      </c>
      <c r="AF39" s="3">
        <f>SUM(AC$3:AC39)</f>
        <v>181.51727590008147</v>
      </c>
      <c r="AG39" s="3">
        <f>SUM(AE$3:AE39)</f>
        <v>507.81727950313132</v>
      </c>
      <c r="AH39" s="4">
        <f t="shared" si="23"/>
        <v>13.251175968320094</v>
      </c>
      <c r="AI39" cm="1">
        <f t="array" ref="AI39">_xlfn.IFS(K39&lt;4,1,K39&lt;8,2,K39&gt;8,3)</f>
        <v>1</v>
      </c>
      <c r="AJ39" cm="1">
        <f t="array" ref="AJ39">_xlfn.IFS(K39&lt;1,2000,K39&lt;2,3500,K39&lt;3,5000,K39&lt;4,6500)</f>
        <v>6500</v>
      </c>
      <c r="AK39">
        <v>13</v>
      </c>
      <c r="AL39">
        <f t="shared" si="59"/>
        <v>13</v>
      </c>
      <c r="AM39" cm="1">
        <f t="array" ref="AM39">INDEX($AW$11:$BI$25,AL39,AK39)</f>
        <v>200</v>
      </c>
      <c r="AN39">
        <f t="shared" si="24"/>
        <v>10.203375675811008</v>
      </c>
      <c r="AO39">
        <f t="shared" si="25"/>
        <v>2.8342710210586133</v>
      </c>
      <c r="AP39" s="3">
        <f>SUM(AO$3:AO39)</f>
        <v>38.49232570115683</v>
      </c>
    </row>
    <row r="40" spans="1:42" x14ac:dyDescent="0.3">
      <c r="A40">
        <f t="shared" si="6"/>
        <v>337.25</v>
      </c>
      <c r="B40">
        <f t="shared" si="7"/>
        <v>2.2174253768195413</v>
      </c>
      <c r="C40">
        <f t="shared" si="8"/>
        <v>49.228514326046763</v>
      </c>
      <c r="D40" s="2">
        <v>55.2456985472</v>
      </c>
      <c r="E40">
        <f t="shared" si="9"/>
        <v>14.916338607744001</v>
      </c>
      <c r="F40" s="2">
        <v>10.01</v>
      </c>
      <c r="G40" s="1">
        <f t="shared" si="63"/>
        <v>37.036999999999999</v>
      </c>
      <c r="J40" s="2">
        <v>4.1434273910400004</v>
      </c>
      <c r="K40">
        <f t="shared" si="11"/>
        <v>4.1434273910400004</v>
      </c>
      <c r="L40">
        <f t="shared" si="64"/>
        <v>6.2989357308946579</v>
      </c>
      <c r="M40">
        <f t="shared" si="60"/>
        <v>0.12720871052133526</v>
      </c>
      <c r="N40">
        <f t="shared" si="27"/>
        <v>67.42061657630768</v>
      </c>
      <c r="O40">
        <v>141.69999999999999</v>
      </c>
      <c r="P40">
        <f t="shared" si="28"/>
        <v>20.499999999999986</v>
      </c>
      <c r="Q40">
        <f t="shared" si="14"/>
        <v>4.5495174943774446</v>
      </c>
      <c r="R40">
        <f t="shared" si="15"/>
        <v>106.58564999999993</v>
      </c>
      <c r="S40">
        <f t="shared" si="56"/>
        <v>-0.1464788732394347</v>
      </c>
      <c r="T40">
        <f t="shared" si="57"/>
        <v>-0.1454445367665898</v>
      </c>
      <c r="U40">
        <f t="shared" si="16"/>
        <v>-8.3333581099609244</v>
      </c>
      <c r="V40">
        <f t="shared" si="17"/>
        <v>-4613.2488419799438</v>
      </c>
      <c r="W40">
        <f t="shared" si="2"/>
        <v>623.91600000000005</v>
      </c>
      <c r="X40">
        <f t="shared" si="18"/>
        <v>-3.9156132896727414</v>
      </c>
      <c r="Y40">
        <f>SUM(X$3:X40)</f>
        <v>21.311052321991411</v>
      </c>
      <c r="Z40">
        <v>0.5</v>
      </c>
      <c r="AA40" s="6">
        <f t="shared" si="58"/>
        <v>-16.224059357150281</v>
      </c>
      <c r="AB40" s="3">
        <f t="shared" si="39"/>
        <v>-16.224059357150281</v>
      </c>
      <c r="AC40" s="3">
        <f t="shared" si="20"/>
        <v>0</v>
      </c>
      <c r="AD40" s="7">
        <f t="shared" si="21"/>
        <v>-16.224059357150281</v>
      </c>
      <c r="AE40" s="3">
        <f t="shared" si="22"/>
        <v>16.224059357150281</v>
      </c>
      <c r="AF40" s="3">
        <f>SUM(AC$3:AC40)</f>
        <v>181.51727590008147</v>
      </c>
      <c r="AG40" s="3">
        <f>SUM(AE$3:AE40)</f>
        <v>524.0413388602816</v>
      </c>
      <c r="AH40" s="4">
        <f t="shared" si="23"/>
        <v>0</v>
      </c>
      <c r="AI40" cm="1">
        <f t="array" ref="AI40">_xlfn.IFS(K40&lt;4,1,K40&lt;8,2,K40&gt;8,3)</f>
        <v>2</v>
      </c>
      <c r="AJ40" cm="1">
        <f t="array" ref="AJ40">_xlfn.IFS(K40&lt;5,2000,K40&lt;6,3500,K40&lt;7,5000,K40&lt;8,6500)</f>
        <v>2000</v>
      </c>
      <c r="AK40">
        <f t="shared" ref="AK40:AK71" si="65">MATCH(AH40,$AV$10:$BI$10,1)</f>
        <v>1</v>
      </c>
      <c r="AL40">
        <f t="shared" si="59"/>
        <v>4</v>
      </c>
      <c r="AM40" cm="1">
        <f t="array" ref="AM40">INDEX($AW$11:$BI$25,AL40,AK40)</f>
        <v>300</v>
      </c>
      <c r="AN40">
        <f t="shared" si="24"/>
        <v>0</v>
      </c>
      <c r="AO40">
        <f t="shared" si="25"/>
        <v>0</v>
      </c>
      <c r="AP40" s="3">
        <f>SUM(AO$3:AO40)</f>
        <v>38.49232570115683</v>
      </c>
    </row>
    <row r="41" spans="1:42" x14ac:dyDescent="0.3">
      <c r="A41">
        <f t="shared" si="6"/>
        <v>346.125</v>
      </c>
      <c r="B41">
        <f t="shared" si="7"/>
        <v>2.04624262250154</v>
      </c>
      <c r="C41">
        <f t="shared" si="8"/>
        <v>51.274756948548301</v>
      </c>
      <c r="D41" s="2">
        <v>60.413443757899998</v>
      </c>
      <c r="E41">
        <f t="shared" si="9"/>
        <v>16.311629814633001</v>
      </c>
      <c r="F41" s="2">
        <v>10.28</v>
      </c>
      <c r="G41" s="1">
        <f t="shared" ref="G41:G43" si="66">F41*$I$3</f>
        <v>38.036000000000001</v>
      </c>
      <c r="J41" s="2">
        <v>4.5310082818425004</v>
      </c>
      <c r="K41">
        <f t="shared" si="11"/>
        <v>4.5310082818425004</v>
      </c>
      <c r="L41">
        <f t="shared" ref="L41:L43" si="67">0.5*1.223*1*0.6*(J41*J41)</f>
        <v>7.5324702267909833</v>
      </c>
      <c r="M41">
        <f t="shared" si="60"/>
        <v>0.1894110143833683</v>
      </c>
      <c r="N41">
        <f t="shared" si="27"/>
        <v>100.38783762318519</v>
      </c>
      <c r="O41">
        <v>140.4</v>
      </c>
      <c r="P41">
        <f t="shared" si="28"/>
        <v>19.200000000000003</v>
      </c>
      <c r="Q41">
        <f t="shared" si="14"/>
        <v>5.4404595532832118</v>
      </c>
      <c r="R41">
        <f t="shared" si="15"/>
        <v>99.826560000000015</v>
      </c>
      <c r="S41">
        <f t="shared" si="56"/>
        <v>-0.47323943661972023</v>
      </c>
      <c r="T41">
        <f t="shared" si="57"/>
        <v>-0.44201089490747281</v>
      </c>
      <c r="U41">
        <f t="shared" si="16"/>
        <v>-25.325358776998765</v>
      </c>
      <c r="V41">
        <f t="shared" si="17"/>
        <v>-995.29518037634318</v>
      </c>
      <c r="W41">
        <f t="shared" si="2"/>
        <v>623.91600000000005</v>
      </c>
      <c r="X41">
        <f t="shared" si="18"/>
        <v>-0.26345887252636691</v>
      </c>
      <c r="Y41">
        <f>SUM(X$3:X41)</f>
        <v>21.047593449465044</v>
      </c>
      <c r="Z41">
        <v>0.5</v>
      </c>
      <c r="AA41" s="6">
        <f t="shared" si="58"/>
        <v>-1.193734333341856</v>
      </c>
      <c r="AB41" s="3">
        <f t="shared" si="39"/>
        <v>-1.193734333341856</v>
      </c>
      <c r="AC41" s="3">
        <f t="shared" si="20"/>
        <v>0</v>
      </c>
      <c r="AD41" s="7">
        <f t="shared" si="21"/>
        <v>-1.193734333341856</v>
      </c>
      <c r="AE41" s="3">
        <f t="shared" si="22"/>
        <v>1.193734333341856</v>
      </c>
      <c r="AF41" s="3">
        <f>SUM(AC$3:AC41)</f>
        <v>181.51727590008147</v>
      </c>
      <c r="AG41" s="3">
        <f>SUM(AE$3:AE41)</f>
        <v>525.23507319362341</v>
      </c>
      <c r="AH41" s="4">
        <f t="shared" si="23"/>
        <v>0</v>
      </c>
      <c r="AI41" cm="1">
        <f t="array" ref="AI41">_xlfn.IFS(K41&lt;4,1,K41&lt;8,2,K41&gt;8,3)</f>
        <v>2</v>
      </c>
      <c r="AJ41" cm="1">
        <f t="array" ref="AJ41">_xlfn.IFS(K41&lt;5,2000,K41&lt;6,3500,K41&lt;7,5000,K41&lt;8,6500)</f>
        <v>2000</v>
      </c>
      <c r="AK41">
        <f t="shared" si="65"/>
        <v>1</v>
      </c>
      <c r="AL41">
        <f t="shared" si="59"/>
        <v>4</v>
      </c>
      <c r="AM41" cm="1">
        <f t="array" ref="AM41">INDEX($AW$11:$BI$25,AL41,AK41)</f>
        <v>300</v>
      </c>
      <c r="AN41">
        <f t="shared" si="24"/>
        <v>0</v>
      </c>
      <c r="AO41">
        <f t="shared" si="25"/>
        <v>0</v>
      </c>
      <c r="AP41" s="3">
        <f>SUM(AO$3:AO41)</f>
        <v>38.49232570115683</v>
      </c>
    </row>
    <row r="42" spans="1:42" x14ac:dyDescent="0.3">
      <c r="A42">
        <f t="shared" si="6"/>
        <v>355</v>
      </c>
      <c r="B42">
        <f t="shared" si="7"/>
        <v>1.8871068362476109</v>
      </c>
      <c r="C42">
        <f t="shared" si="8"/>
        <v>53.161863784795912</v>
      </c>
      <c r="D42" s="2">
        <v>64.998992952500004</v>
      </c>
      <c r="E42">
        <f t="shared" si="9"/>
        <v>17.549728097175002</v>
      </c>
      <c r="F42" s="2">
        <v>10.55</v>
      </c>
      <c r="G42" s="1">
        <f t="shared" si="66"/>
        <v>39.035000000000004</v>
      </c>
      <c r="J42" s="2">
        <v>4.8749244714374997</v>
      </c>
      <c r="K42">
        <f t="shared" si="11"/>
        <v>4.8749244714375006</v>
      </c>
      <c r="L42">
        <f t="shared" si="67"/>
        <v>8.7193376281545856</v>
      </c>
      <c r="M42">
        <f t="shared" si="60"/>
        <v>0.18224521420252726</v>
      </c>
      <c r="N42">
        <f t="shared" si="27"/>
        <v>96.589963527339449</v>
      </c>
      <c r="O42">
        <v>136.19999999999999</v>
      </c>
      <c r="P42">
        <f t="shared" si="28"/>
        <v>14.999999999999986</v>
      </c>
      <c r="Q42">
        <f t="shared" si="14"/>
        <v>6.2976954795883495</v>
      </c>
      <c r="R42">
        <f t="shared" si="15"/>
        <v>77.989499999999921</v>
      </c>
      <c r="S42">
        <f t="shared" si="56"/>
        <v>-0.68732394366197114</v>
      </c>
      <c r="T42">
        <f t="shared" si="57"/>
        <v>-0.60216778611640376</v>
      </c>
      <c r="U42">
        <f t="shared" si="16"/>
        <v>-34.501672703206381</v>
      </c>
      <c r="V42">
        <f t="shared" si="17"/>
        <v>-290.21172770588112</v>
      </c>
      <c r="W42">
        <f t="shared" si="2"/>
        <v>623.91600000000005</v>
      </c>
      <c r="X42">
        <f t="shared" si="18"/>
        <v>0.439013573449613</v>
      </c>
      <c r="Y42">
        <f>SUM(X$3:X42)</f>
        <v>21.486607022914658</v>
      </c>
      <c r="Z42">
        <v>0.5</v>
      </c>
      <c r="AA42" s="6">
        <f t="shared" si="58"/>
        <v>2.1401580125027428</v>
      </c>
      <c r="AB42" s="3">
        <f t="shared" si="39"/>
        <v>2.1401580125027428</v>
      </c>
      <c r="AC42" s="3">
        <f t="shared" si="20"/>
        <v>2.1401580125027428</v>
      </c>
      <c r="AD42" s="7">
        <f t="shared" si="21"/>
        <v>0</v>
      </c>
      <c r="AE42" s="3">
        <f t="shared" si="22"/>
        <v>0</v>
      </c>
      <c r="AF42" s="3">
        <f>SUM(AC$3:AC42)</f>
        <v>183.65743391258422</v>
      </c>
      <c r="AG42" s="3">
        <f>SUM(AE$3:AE42)</f>
        <v>525.23507319362341</v>
      </c>
      <c r="AH42" s="4">
        <f t="shared" si="23"/>
        <v>2.1401580125027428</v>
      </c>
      <c r="AI42" cm="1">
        <f t="array" ref="AI42">_xlfn.IFS(K42&lt;4,1,K42&lt;8,2,K42&gt;8,3)</f>
        <v>2</v>
      </c>
      <c r="AJ42" cm="1">
        <f t="array" ref="AJ42">_xlfn.IFS(K42&lt;5,2000,K42&lt;6,3500,K42&lt;7,5000,K42&lt;8,6500)</f>
        <v>2000</v>
      </c>
      <c r="AK42">
        <f t="shared" si="65"/>
        <v>3</v>
      </c>
      <c r="AL42">
        <f t="shared" si="59"/>
        <v>4</v>
      </c>
      <c r="AM42" cm="1">
        <f t="array" ref="AM42">INDEX($AW$11:$BI$25,AL42,AK42)</f>
        <v>215</v>
      </c>
      <c r="AN42">
        <f t="shared" si="24"/>
        <v>1.7715106175347</v>
      </c>
      <c r="AO42">
        <f t="shared" si="25"/>
        <v>0.49208628264852772</v>
      </c>
      <c r="AP42" s="3">
        <f>SUM(AO$3:AO42)</f>
        <v>38.984411983805359</v>
      </c>
    </row>
    <row r="43" spans="1:42" x14ac:dyDescent="0.3">
      <c r="A43">
        <f t="shared" si="6"/>
        <v>363.875</v>
      </c>
      <c r="B43">
        <f t="shared" si="7"/>
        <v>1.7526600605133165</v>
      </c>
      <c r="C43">
        <f t="shared" si="8"/>
        <v>54.914523845309226</v>
      </c>
      <c r="D43" s="2">
        <v>70.033847698499997</v>
      </c>
      <c r="E43">
        <f t="shared" si="9"/>
        <v>18.909138878595002</v>
      </c>
      <c r="F43" s="2">
        <v>10.82</v>
      </c>
      <c r="G43" s="1">
        <f t="shared" si="66"/>
        <v>40.034000000000006</v>
      </c>
      <c r="J43" s="2">
        <v>5.2525385773875</v>
      </c>
      <c r="K43">
        <f t="shared" si="11"/>
        <v>0.96363347263228205</v>
      </c>
      <c r="L43">
        <f t="shared" si="67"/>
        <v>10.122463356897718</v>
      </c>
      <c r="M43">
        <f t="shared" si="60"/>
        <v>0.21545199463232231</v>
      </c>
      <c r="N43">
        <f t="shared" si="27"/>
        <v>114.18955715513083</v>
      </c>
      <c r="O43">
        <v>130.1</v>
      </c>
      <c r="P43">
        <f t="shared" si="28"/>
        <v>8.8999999999999915</v>
      </c>
      <c r="Q43">
        <f t="shared" si="14"/>
        <v>7.3111277993401345</v>
      </c>
      <c r="R43">
        <f t="shared" si="15"/>
        <v>46.273769999999963</v>
      </c>
      <c r="S43">
        <f t="shared" si="56"/>
        <v>0.12394366197183035</v>
      </c>
      <c r="T43">
        <f t="shared" si="57"/>
        <v>0.12331477300794698</v>
      </c>
      <c r="U43">
        <f t="shared" si="16"/>
        <v>7.0654160449691252</v>
      </c>
      <c r="V43">
        <f t="shared" si="17"/>
        <v>3664.7969502490782</v>
      </c>
      <c r="W43">
        <f t="shared" si="2"/>
        <v>623.91600000000005</v>
      </c>
      <c r="X43">
        <f t="shared" si="18"/>
        <v>4.4130249707611062</v>
      </c>
      <c r="Y43">
        <f>SUM(X$3:X43)</f>
        <v>25.899631993675765</v>
      </c>
      <c r="Z43">
        <v>0.5</v>
      </c>
      <c r="AA43" s="6">
        <f t="shared" si="58"/>
        <v>23.179583901897054</v>
      </c>
      <c r="AB43" s="3">
        <f t="shared" si="39"/>
        <v>4.2525385773875</v>
      </c>
      <c r="AC43" s="3">
        <f t="shared" si="20"/>
        <v>4.2525385773875</v>
      </c>
      <c r="AD43" s="7">
        <f t="shared" si="21"/>
        <v>0</v>
      </c>
      <c r="AE43" s="3">
        <f t="shared" si="22"/>
        <v>0</v>
      </c>
      <c r="AF43" s="3">
        <f>SUM(AC$3:AC43)</f>
        <v>187.90997248997172</v>
      </c>
      <c r="AG43" s="3">
        <f>SUM(AE$3:AE43)</f>
        <v>525.23507319362341</v>
      </c>
      <c r="AH43" s="4">
        <f t="shared" si="23"/>
        <v>4.2525385773875</v>
      </c>
      <c r="AI43" cm="1">
        <f t="array" ref="AI43">_xlfn.IFS(K43&lt;4,1,K43&lt;8,2,K43&gt;8,3)</f>
        <v>1</v>
      </c>
      <c r="AJ43" cm="1">
        <f t="array" ref="AJ43">_xlfn.IFS(K43&lt;1,2000,K43&lt;2,3500,K43&lt;3,5000,K43&lt;4,6500)</f>
        <v>2000</v>
      </c>
      <c r="AK43">
        <f t="shared" si="65"/>
        <v>5</v>
      </c>
      <c r="AL43">
        <f t="shared" si="59"/>
        <v>4</v>
      </c>
      <c r="AM43" cm="1">
        <f t="array" ref="AM43">INDEX($AW$11:$BI$25,AL43,AK43)</f>
        <v>195</v>
      </c>
      <c r="AN43">
        <f t="shared" si="24"/>
        <v>3.1925840065123454</v>
      </c>
      <c r="AO43">
        <f t="shared" si="25"/>
        <v>0.88682889069787374</v>
      </c>
      <c r="AP43" s="3">
        <f>SUM(AO$3:AO43)</f>
        <v>39.871240874503229</v>
      </c>
    </row>
    <row r="44" spans="1:42" x14ac:dyDescent="0.3">
      <c r="A44">
        <f t="shared" si="6"/>
        <v>372.75</v>
      </c>
      <c r="B44">
        <f t="shared" si="7"/>
        <v>1.6806472923969897</v>
      </c>
      <c r="C44">
        <f t="shared" si="8"/>
        <v>56.595171137706217</v>
      </c>
      <c r="D44" s="2">
        <v>70.784911679100006</v>
      </c>
      <c r="E44">
        <f t="shared" si="9"/>
        <v>19.111926153357004</v>
      </c>
      <c r="F44" s="2">
        <v>11.09</v>
      </c>
      <c r="G44" s="1">
        <f t="shared" ref="G44:G45" si="68">F44*$I$3</f>
        <v>41.033000000000001</v>
      </c>
      <c r="J44" s="2">
        <v>5.3088683759325006</v>
      </c>
      <c r="K44">
        <f t="shared" si="11"/>
        <v>5.3088683759325006</v>
      </c>
      <c r="L44">
        <f t="shared" ref="L44:L45" si="69">0.5*1.223*1*0.6*(J44*J44)</f>
        <v>10.340740211558963</v>
      </c>
      <c r="M44">
        <f t="shared" si="60"/>
        <v>3.3516728227170951E-2</v>
      </c>
      <c r="N44">
        <f t="shared" si="27"/>
        <v>17.763865960400604</v>
      </c>
      <c r="O44">
        <v>131.19999999999999</v>
      </c>
      <c r="P44">
        <f t="shared" si="28"/>
        <v>9.9999999999999858</v>
      </c>
      <c r="Q44">
        <f t="shared" si="14"/>
        <v>7.4687821097386893</v>
      </c>
      <c r="R44">
        <f t="shared" si="15"/>
        <v>51.992999999999924</v>
      </c>
      <c r="S44">
        <f t="shared" si="56"/>
        <v>0.28169014084507044</v>
      </c>
      <c r="T44">
        <f t="shared" si="57"/>
        <v>0.27457528143962545</v>
      </c>
      <c r="U44">
        <f t="shared" si="16"/>
        <v>15.732004785107305</v>
      </c>
      <c r="V44">
        <f t="shared" si="17"/>
        <v>-124.98701904681127</v>
      </c>
      <c r="W44">
        <f t="shared" si="2"/>
        <v>623.91600000000005</v>
      </c>
      <c r="X44">
        <f t="shared" si="18"/>
        <v>0.52703358712514836</v>
      </c>
      <c r="Y44">
        <f>SUM(X$3:X44)</f>
        <v>26.426665580800915</v>
      </c>
      <c r="Z44">
        <v>0.5</v>
      </c>
      <c r="AA44" s="6">
        <f t="shared" si="58"/>
        <v>2.7979519437429663</v>
      </c>
      <c r="AB44" s="3">
        <f t="shared" si="39"/>
        <v>2.7979519437429663</v>
      </c>
      <c r="AC44" s="3">
        <f t="shared" si="20"/>
        <v>2.7979519437429663</v>
      </c>
      <c r="AD44" s="7">
        <f t="shared" si="21"/>
        <v>0</v>
      </c>
      <c r="AE44" s="3">
        <f t="shared" si="22"/>
        <v>0</v>
      </c>
      <c r="AF44" s="3">
        <f>SUM(AC$3:AC44)</f>
        <v>190.70792443371468</v>
      </c>
      <c r="AG44" s="3">
        <f>SUM(AE$3:AE44)</f>
        <v>525.23507319362341</v>
      </c>
      <c r="AH44" s="4">
        <f t="shared" si="23"/>
        <v>2.7979519437429663</v>
      </c>
      <c r="AI44" cm="1">
        <f t="array" ref="AI44">_xlfn.IFS(K44&lt;4,1,K44&lt;8,2,K44&gt;8,3)</f>
        <v>2</v>
      </c>
      <c r="AJ44" cm="1">
        <f t="array" ref="AJ44">_xlfn.IFS(K44&lt;5,2000,K44&lt;6,3500,K44&lt;7,5000,K44&lt;8,6500)</f>
        <v>3500</v>
      </c>
      <c r="AK44">
        <f t="shared" si="65"/>
        <v>3</v>
      </c>
      <c r="AL44">
        <f t="shared" si="59"/>
        <v>7</v>
      </c>
      <c r="AM44" cm="1">
        <f t="array" ref="AM44">INDEX($AW$11:$BI$25,AL44,AK44)</f>
        <v>210</v>
      </c>
      <c r="AN44">
        <f t="shared" si="24"/>
        <v>2.2621375353238964</v>
      </c>
      <c r="AO44">
        <f t="shared" si="25"/>
        <v>0.62837153758997122</v>
      </c>
      <c r="AP44" s="3">
        <f>SUM(AO$3:AO44)</f>
        <v>40.4996124120932</v>
      </c>
    </row>
    <row r="45" spans="1:42" x14ac:dyDescent="0.3">
      <c r="A45">
        <f t="shared" si="6"/>
        <v>381.625</v>
      </c>
      <c r="B45">
        <f t="shared" si="7"/>
        <v>1.6574825391823196</v>
      </c>
      <c r="C45">
        <f t="shared" si="8"/>
        <v>58.252653676888535</v>
      </c>
      <c r="D45" s="2">
        <v>72.001911754600002</v>
      </c>
      <c r="E45">
        <f t="shared" si="9"/>
        <v>19.440516173742001</v>
      </c>
      <c r="F45" s="2">
        <v>11.36</v>
      </c>
      <c r="G45" s="1">
        <f t="shared" si="68"/>
        <v>42.031999999999996</v>
      </c>
      <c r="J45" s="2">
        <v>5.4001433815950008</v>
      </c>
      <c r="K45">
        <f t="shared" si="11"/>
        <v>1.1936039829828382</v>
      </c>
      <c r="L45">
        <f t="shared" si="69"/>
        <v>10.699372159980657</v>
      </c>
      <c r="M45">
        <f t="shared" si="60"/>
        <v>5.5068456834259448E-2</v>
      </c>
      <c r="N45">
        <f t="shared" si="27"/>
        <v>29.186282122157508</v>
      </c>
      <c r="O45">
        <v>133.69999999999999</v>
      </c>
      <c r="P45">
        <f t="shared" si="28"/>
        <v>12.499999999999986</v>
      </c>
      <c r="Q45">
        <f t="shared" si="14"/>
        <v>7.7278103635728375</v>
      </c>
      <c r="R45">
        <f t="shared" si="15"/>
        <v>64.991249999999923</v>
      </c>
      <c r="S45">
        <f t="shared" si="56"/>
        <v>-0.29295774647887257</v>
      </c>
      <c r="T45">
        <f t="shared" si="57"/>
        <v>-0.28498355501417366</v>
      </c>
      <c r="U45">
        <f t="shared" si="16"/>
        <v>-16.328354932946461</v>
      </c>
      <c r="V45">
        <f t="shared" si="17"/>
        <v>3022.6332473499438</v>
      </c>
      <c r="W45">
        <f t="shared" si="2"/>
        <v>623.91600000000005</v>
      </c>
      <c r="X45">
        <f t="shared" si="18"/>
        <v>3.6864349016320821</v>
      </c>
      <c r="Y45">
        <f>SUM(X$3:X45)</f>
        <v>30.113100482432998</v>
      </c>
      <c r="Z45">
        <v>0.5</v>
      </c>
      <c r="AA45" s="6">
        <f t="shared" si="58"/>
        <v>19.907277035729305</v>
      </c>
      <c r="AB45" s="3">
        <f t="shared" si="39"/>
        <v>4.4001433815950008</v>
      </c>
      <c r="AC45" s="3">
        <f t="shared" si="20"/>
        <v>4.4001433815950008</v>
      </c>
      <c r="AD45" s="7">
        <f t="shared" si="21"/>
        <v>0</v>
      </c>
      <c r="AE45" s="3">
        <f t="shared" si="22"/>
        <v>0</v>
      </c>
      <c r="AF45" s="3">
        <f>SUM(AC$3:AC45)</f>
        <v>195.10806781530968</v>
      </c>
      <c r="AG45" s="3">
        <f>SUM(AE$3:AE45)</f>
        <v>525.23507319362341</v>
      </c>
      <c r="AH45" s="4">
        <f t="shared" si="23"/>
        <v>4.4001433815950008</v>
      </c>
      <c r="AI45" cm="1">
        <f t="array" ref="AI45">_xlfn.IFS(K45&lt;4,1,K45&lt;8,2,K45&gt;8,3)</f>
        <v>1</v>
      </c>
      <c r="AJ45" cm="1">
        <f t="array" ref="AJ45">_xlfn.IFS(K45&lt;1,2000,K45&lt;2,3500,K45&lt;3,5000,K45&lt;4,6500)</f>
        <v>3500</v>
      </c>
      <c r="AK45">
        <f t="shared" si="65"/>
        <v>5</v>
      </c>
      <c r="AL45">
        <f t="shared" si="59"/>
        <v>7</v>
      </c>
      <c r="AM45" cm="1">
        <f t="array" ref="AM45">INDEX($AW$11:$BI$25,AL45,AK45)</f>
        <v>180</v>
      </c>
      <c r="AN45">
        <f t="shared" si="24"/>
        <v>3.0492904517654686</v>
      </c>
      <c r="AO45">
        <f t="shared" si="25"/>
        <v>0.84702512549040798</v>
      </c>
      <c r="AP45" s="3">
        <f>SUM(AO$3:AO45)</f>
        <v>41.346637537583611</v>
      </c>
    </row>
    <row r="46" spans="1:42" x14ac:dyDescent="0.3">
      <c r="A46">
        <f t="shared" si="6"/>
        <v>390.5</v>
      </c>
      <c r="B46">
        <f t="shared" si="7"/>
        <v>1.6119473762155725</v>
      </c>
      <c r="C46">
        <f t="shared" si="8"/>
        <v>59.86460105310411</v>
      </c>
      <c r="D46" s="2">
        <v>74.818431240899997</v>
      </c>
      <c r="E46">
        <f t="shared" si="9"/>
        <v>20.200976435043</v>
      </c>
      <c r="F46" s="2">
        <v>11.63</v>
      </c>
      <c r="G46" s="1">
        <f t="shared" ref="G46:G47" si="70">F46*$I$3</f>
        <v>43.031000000000006</v>
      </c>
      <c r="J46" s="2">
        <v>5.6113823430675005</v>
      </c>
      <c r="K46">
        <f t="shared" si="11"/>
        <v>5.6113823430675005</v>
      </c>
      <c r="L46">
        <f t="shared" ref="L46:L47" si="71">0.5*1.223*1*0.6*(J46*J46)</f>
        <v>11.552804769452916</v>
      </c>
      <c r="M46">
        <f t="shared" si="60"/>
        <v>0.13104581736931931</v>
      </c>
      <c r="N46">
        <f t="shared" si="27"/>
        <v>69.45428320573923</v>
      </c>
      <c r="O46">
        <v>131.1</v>
      </c>
      <c r="P46">
        <f t="shared" si="28"/>
        <v>9.8999999999999915</v>
      </c>
      <c r="Q46">
        <f t="shared" si="14"/>
        <v>8.3442171270237733</v>
      </c>
      <c r="R46">
        <f t="shared" si="15"/>
        <v>51.473069999999957</v>
      </c>
      <c r="S46">
        <f t="shared" si="56"/>
        <v>-0.61971830985915488</v>
      </c>
      <c r="T46">
        <f t="shared" si="57"/>
        <v>-0.55479222713789567</v>
      </c>
      <c r="U46">
        <f t="shared" si="16"/>
        <v>-31.787253121664758</v>
      </c>
      <c r="V46">
        <f t="shared" si="17"/>
        <v>-1886.5760167624235</v>
      </c>
      <c r="W46">
        <f t="shared" si="2"/>
        <v>623.91600000000005</v>
      </c>
      <c r="X46">
        <f t="shared" si="18"/>
        <v>-1.1816529287872313</v>
      </c>
      <c r="Y46">
        <f>SUM(X$3:X46)</f>
        <v>28.931447553645768</v>
      </c>
      <c r="Z46">
        <v>0.5</v>
      </c>
      <c r="AA46" s="6">
        <f t="shared" si="58"/>
        <v>-6.6307063802306683</v>
      </c>
      <c r="AB46" s="3">
        <f t="shared" si="39"/>
        <v>-6.6307063802306683</v>
      </c>
      <c r="AC46" s="3">
        <f t="shared" si="20"/>
        <v>0</v>
      </c>
      <c r="AD46" s="7">
        <f t="shared" si="21"/>
        <v>-6.6307063802306683</v>
      </c>
      <c r="AE46" s="3">
        <f t="shared" si="22"/>
        <v>6.6307063802306683</v>
      </c>
      <c r="AF46" s="3">
        <f>SUM(AC$3:AC46)</f>
        <v>195.10806781530968</v>
      </c>
      <c r="AG46" s="3">
        <f>SUM(AE$3:AE46)</f>
        <v>531.86577957385407</v>
      </c>
      <c r="AH46" s="4">
        <f t="shared" si="23"/>
        <v>0</v>
      </c>
      <c r="AI46" cm="1">
        <f t="array" ref="AI46">_xlfn.IFS(K46&lt;4,1,K46&lt;8,2,K46&gt;8,3)</f>
        <v>2</v>
      </c>
      <c r="AJ46" cm="1">
        <f t="array" ref="AJ46">_xlfn.IFS(K46&lt;5,2000,K46&lt;6,3500,K46&lt;7,5000,K46&lt;8,6500)</f>
        <v>3500</v>
      </c>
      <c r="AK46">
        <f t="shared" si="65"/>
        <v>1</v>
      </c>
      <c r="AL46">
        <f t="shared" si="59"/>
        <v>7</v>
      </c>
      <c r="AM46" cm="1">
        <f t="array" ref="AM46">INDEX($AW$11:$BI$25,AL46,AK46)</f>
        <v>285</v>
      </c>
      <c r="AN46">
        <f t="shared" si="24"/>
        <v>0</v>
      </c>
      <c r="AO46">
        <f t="shared" si="25"/>
        <v>0</v>
      </c>
      <c r="AP46" s="3">
        <f>SUM(AO$3:AO46)</f>
        <v>41.346637537583611</v>
      </c>
    </row>
    <row r="47" spans="1:42" x14ac:dyDescent="0.3">
      <c r="A47">
        <f t="shared" si="6"/>
        <v>399.375</v>
      </c>
      <c r="B47">
        <f t="shared" si="7"/>
        <v>1.5355569639992552</v>
      </c>
      <c r="C47">
        <f t="shared" si="8"/>
        <v>61.400158017103365</v>
      </c>
      <c r="D47" s="2">
        <v>79.305884701300002</v>
      </c>
      <c r="E47">
        <f t="shared" si="9"/>
        <v>21.412588869351001</v>
      </c>
      <c r="F47" s="2">
        <v>11.9</v>
      </c>
      <c r="G47" s="1">
        <f t="shared" si="70"/>
        <v>44.03</v>
      </c>
      <c r="J47" s="2">
        <v>5.9479413525975007</v>
      </c>
      <c r="K47">
        <f t="shared" si="11"/>
        <v>5.9479413525975007</v>
      </c>
      <c r="L47">
        <f t="shared" si="71"/>
        <v>12.980190523922362</v>
      </c>
      <c r="M47">
        <f t="shared" si="60"/>
        <v>0.21917715683660136</v>
      </c>
      <c r="N47">
        <f t="shared" si="27"/>
        <v>116.16389312339872</v>
      </c>
      <c r="O47">
        <v>125.6</v>
      </c>
      <c r="P47">
        <f t="shared" si="28"/>
        <v>4.3999999999999915</v>
      </c>
      <c r="Q47">
        <f t="shared" si="14"/>
        <v>9.3751716784939383</v>
      </c>
      <c r="R47">
        <f t="shared" si="15"/>
        <v>22.876919999999959</v>
      </c>
      <c r="S47">
        <f t="shared" si="56"/>
        <v>-0.2478873239436607</v>
      </c>
      <c r="T47">
        <f t="shared" si="57"/>
        <v>-0.24298927583088342</v>
      </c>
      <c r="U47">
        <f t="shared" si="16"/>
        <v>-13.92225997204984</v>
      </c>
      <c r="V47">
        <f t="shared" si="17"/>
        <v>-5079.696539617059</v>
      </c>
      <c r="W47">
        <f t="shared" si="2"/>
        <v>623.91600000000005</v>
      </c>
      <c r="X47">
        <f t="shared" si="18"/>
        <v>-4.3266364559697372</v>
      </c>
      <c r="Y47">
        <f>SUM(X$3:X47)</f>
        <v>24.604811097676031</v>
      </c>
      <c r="Z47">
        <v>0.5</v>
      </c>
      <c r="AA47" s="6">
        <f t="shared" si="58"/>
        <v>-25.734579894118294</v>
      </c>
      <c r="AB47" s="3">
        <f t="shared" ref="AB47:AB78" si="72">IF(AA47&gt;$AW$2,J47-1,AA47)</f>
        <v>-25.734579894118294</v>
      </c>
      <c r="AC47" s="3">
        <f t="shared" si="20"/>
        <v>0</v>
      </c>
      <c r="AD47" s="7">
        <f t="shared" si="21"/>
        <v>-25.734579894118294</v>
      </c>
      <c r="AE47" s="3">
        <f t="shared" si="22"/>
        <v>25.734579894118294</v>
      </c>
      <c r="AF47" s="3">
        <f>SUM(AC$3:AC47)</f>
        <v>195.10806781530968</v>
      </c>
      <c r="AG47" s="3">
        <f>SUM(AE$3:AE47)</f>
        <v>557.60035946797234</v>
      </c>
      <c r="AH47" s="4">
        <f t="shared" si="23"/>
        <v>0</v>
      </c>
      <c r="AI47" cm="1">
        <f t="array" ref="AI47">_xlfn.IFS(K47&lt;4,1,K47&lt;8,2,K47&gt;8,3)</f>
        <v>2</v>
      </c>
      <c r="AJ47" cm="1">
        <f t="array" ref="AJ47">_xlfn.IFS(K47&lt;5,2000,K47&lt;6,3500,K47&lt;7,5000,K47&lt;8,6500)</f>
        <v>3500</v>
      </c>
      <c r="AK47">
        <f t="shared" si="65"/>
        <v>1</v>
      </c>
      <c r="AL47">
        <f t="shared" si="59"/>
        <v>7</v>
      </c>
      <c r="AM47" cm="1">
        <f t="array" ref="AM47">INDEX($AW$11:$BI$25,AL47,AK47)</f>
        <v>285</v>
      </c>
      <c r="AN47">
        <f t="shared" si="24"/>
        <v>0</v>
      </c>
      <c r="AO47">
        <f t="shared" si="25"/>
        <v>0</v>
      </c>
      <c r="AP47" s="3">
        <f>SUM(AO$3:AO47)</f>
        <v>41.346637537583611</v>
      </c>
    </row>
    <row r="48" spans="1:42" x14ac:dyDescent="0.3">
      <c r="A48">
        <f t="shared" si="6"/>
        <v>408.25</v>
      </c>
      <c r="B48">
        <f t="shared" si="7"/>
        <v>1.4381649163036845</v>
      </c>
      <c r="C48">
        <f t="shared" si="8"/>
        <v>62.838322933407049</v>
      </c>
      <c r="D48" s="2">
        <v>85.255678429400007</v>
      </c>
      <c r="E48">
        <f t="shared" si="9"/>
        <v>23.019033175938002</v>
      </c>
      <c r="F48" s="2">
        <v>12.17</v>
      </c>
      <c r="G48" s="1">
        <f t="shared" ref="G48:G50" si="73">F48*$I$3</f>
        <v>45.029000000000003</v>
      </c>
      <c r="J48" s="2">
        <v>6.3941758822050003</v>
      </c>
      <c r="K48">
        <f t="shared" si="11"/>
        <v>6.3941758822050003</v>
      </c>
      <c r="L48">
        <f t="shared" ref="L48:L50" si="74">0.5*1.223*1*0.6*(J48*J48)</f>
        <v>15.000884524492701</v>
      </c>
      <c r="M48">
        <f t="shared" si="60"/>
        <v>0.31028050020465969</v>
      </c>
      <c r="N48">
        <f t="shared" si="27"/>
        <v>164.44866510846964</v>
      </c>
      <c r="O48">
        <v>123.4</v>
      </c>
      <c r="P48">
        <f t="shared" si="28"/>
        <v>2.2000000000000028</v>
      </c>
      <c r="Q48">
        <f t="shared" si="14"/>
        <v>10.834653581331604</v>
      </c>
      <c r="R48">
        <f t="shared" si="15"/>
        <v>11.438460000000015</v>
      </c>
      <c r="S48">
        <f t="shared" si="56"/>
        <v>0.72112676056338088</v>
      </c>
      <c r="T48">
        <f t="shared" si="57"/>
        <v>0.62476472754223944</v>
      </c>
      <c r="U48">
        <f t="shared" si="16"/>
        <v>35.796382076811099</v>
      </c>
      <c r="V48">
        <f t="shared" si="17"/>
        <v>-4915.4913122561902</v>
      </c>
      <c r="W48">
        <f t="shared" si="2"/>
        <v>623.91600000000005</v>
      </c>
      <c r="X48">
        <f t="shared" si="18"/>
        <v>-4.1121257626232275</v>
      </c>
      <c r="Y48">
        <f>SUM(X$3:X48)</f>
        <v>20.492685335052805</v>
      </c>
      <c r="Z48">
        <v>0.5</v>
      </c>
      <c r="AA48" s="6">
        <f t="shared" si="58"/>
        <v>-26.293655375959286</v>
      </c>
      <c r="AB48" s="3">
        <f t="shared" si="72"/>
        <v>-26.293655375959286</v>
      </c>
      <c r="AC48" s="3">
        <f t="shared" si="20"/>
        <v>0</v>
      </c>
      <c r="AD48" s="7">
        <f t="shared" si="21"/>
        <v>-26.293655375959286</v>
      </c>
      <c r="AE48" s="3">
        <f t="shared" si="22"/>
        <v>26.293655375959286</v>
      </c>
      <c r="AF48" s="3">
        <f>SUM(AC$3:AC48)</f>
        <v>195.10806781530968</v>
      </c>
      <c r="AG48" s="3">
        <f>SUM(AE$3:AE48)</f>
        <v>583.89401484393159</v>
      </c>
      <c r="AH48" s="4">
        <f t="shared" si="23"/>
        <v>0</v>
      </c>
      <c r="AI48" cm="1">
        <f t="array" ref="AI48">_xlfn.IFS(K48&lt;4,1,K48&lt;8,2,K48&gt;8,3)</f>
        <v>2</v>
      </c>
      <c r="AJ48" cm="1">
        <f t="array" ref="AJ48">_xlfn.IFS(K48&lt;5,2000,K48&lt;6,3500,K48&lt;7,5000,K48&lt;8,6500)</f>
        <v>5000</v>
      </c>
      <c r="AK48">
        <f t="shared" si="65"/>
        <v>1</v>
      </c>
      <c r="AL48">
        <f t="shared" si="59"/>
        <v>10</v>
      </c>
      <c r="AM48" cm="1">
        <f t="array" ref="AM48">INDEX($AW$11:$BI$25,AL48,AK48)</f>
        <v>285</v>
      </c>
      <c r="AN48">
        <f t="shared" si="24"/>
        <v>0</v>
      </c>
      <c r="AO48">
        <f t="shared" si="25"/>
        <v>0</v>
      </c>
      <c r="AP48" s="3">
        <f>SUM(AO$3:AO48)</f>
        <v>41.346637537583611</v>
      </c>
    </row>
    <row r="49" spans="1:42" x14ac:dyDescent="0.3">
      <c r="A49">
        <f t="shared" si="6"/>
        <v>417.125</v>
      </c>
      <c r="B49">
        <f t="shared" si="7"/>
        <v>1.3513658654608276</v>
      </c>
      <c r="C49">
        <f t="shared" si="8"/>
        <v>64.189688798867877</v>
      </c>
      <c r="D49" s="2">
        <v>89.875773914899995</v>
      </c>
      <c r="E49">
        <f t="shared" si="9"/>
        <v>24.266458957023001</v>
      </c>
      <c r="F49" s="2">
        <v>12.44</v>
      </c>
      <c r="G49" s="1">
        <f t="shared" si="73"/>
        <v>46.027999999999999</v>
      </c>
      <c r="J49" s="2">
        <v>6.7406830436175005</v>
      </c>
      <c r="K49">
        <f t="shared" si="11"/>
        <v>1.0971862005721558</v>
      </c>
      <c r="L49">
        <f t="shared" si="74"/>
        <v>16.670764816496632</v>
      </c>
      <c r="M49">
        <f t="shared" si="60"/>
        <v>0.25641254546143072</v>
      </c>
      <c r="N49">
        <f t="shared" si="27"/>
        <v>135.89864909455829</v>
      </c>
      <c r="O49">
        <v>129.80000000000001</v>
      </c>
      <c r="P49">
        <f t="shared" si="28"/>
        <v>8.6000000000000085</v>
      </c>
      <c r="Q49">
        <f t="shared" si="14"/>
        <v>12.040754092045811</v>
      </c>
      <c r="R49">
        <f t="shared" si="15"/>
        <v>44.713980000000049</v>
      </c>
      <c r="S49">
        <f t="shared" si="56"/>
        <v>0.38309859154929321</v>
      </c>
      <c r="T49">
        <f t="shared" si="57"/>
        <v>0.36585183269979143</v>
      </c>
      <c r="U49">
        <f t="shared" si="16"/>
        <v>20.961765940824328</v>
      </c>
      <c r="V49">
        <f t="shared" si="17"/>
        <v>4455.70128386538</v>
      </c>
      <c r="W49">
        <f t="shared" si="2"/>
        <v>623.91600000000005</v>
      </c>
      <c r="X49">
        <f t="shared" si="18"/>
        <v>5.2321866977764344</v>
      </c>
      <c r="Y49">
        <f>SUM(X$3:X49)</f>
        <v>25.724872032829239</v>
      </c>
      <c r="Z49">
        <v>0.5</v>
      </c>
      <c r="AA49" s="6">
        <f t="shared" si="58"/>
        <v>35.268512154742652</v>
      </c>
      <c r="AB49" s="3">
        <f t="shared" si="72"/>
        <v>5.7406830436175005</v>
      </c>
      <c r="AC49" s="3">
        <f t="shared" si="20"/>
        <v>5.7406830436175005</v>
      </c>
      <c r="AD49" s="7">
        <f t="shared" si="21"/>
        <v>0</v>
      </c>
      <c r="AE49" s="3">
        <f t="shared" si="22"/>
        <v>0</v>
      </c>
      <c r="AF49" s="3">
        <f>SUM(AC$3:AC49)</f>
        <v>200.84875085892719</v>
      </c>
      <c r="AG49" s="3">
        <f>SUM(AE$3:AE49)</f>
        <v>583.89401484393159</v>
      </c>
      <c r="AH49" s="4">
        <f t="shared" si="23"/>
        <v>5.7406830436175005</v>
      </c>
      <c r="AI49" cm="1">
        <f t="array" ref="AI49">_xlfn.IFS(K49&lt;4,1,K49&lt;8,2,K49&gt;8,3)</f>
        <v>1</v>
      </c>
      <c r="AJ49" cm="1">
        <f t="array" ref="AJ49">_xlfn.IFS(K49&lt;9,2000,K49&lt;10,3500,K49&lt;12,5000,K49&lt;14,6500)</f>
        <v>2000</v>
      </c>
      <c r="AK49">
        <f t="shared" si="65"/>
        <v>6</v>
      </c>
      <c r="AL49">
        <f t="shared" si="59"/>
        <v>4</v>
      </c>
      <c r="AM49" cm="1">
        <f t="array" ref="AM49">INDEX($AW$11:$BI$25,AL49,AK49)</f>
        <v>190</v>
      </c>
      <c r="AN49">
        <f t="shared" si="24"/>
        <v>4.1992973737826356</v>
      </c>
      <c r="AO49">
        <f t="shared" si="25"/>
        <v>1.1664714927173989</v>
      </c>
      <c r="AP49" s="3">
        <f>SUM(AO$3:AO49)</f>
        <v>42.51310903030101</v>
      </c>
    </row>
    <row r="50" spans="1:42" x14ac:dyDescent="0.3">
      <c r="A50">
        <f t="shared" si="6"/>
        <v>426</v>
      </c>
      <c r="B50">
        <f t="shared" si="7"/>
        <v>1.2912754805949531</v>
      </c>
      <c r="C50">
        <f t="shared" si="8"/>
        <v>65.480964279462825</v>
      </c>
      <c r="D50" s="2">
        <v>93.405539966800006</v>
      </c>
      <c r="E50">
        <f t="shared" si="9"/>
        <v>25.219495791036003</v>
      </c>
      <c r="F50" s="2">
        <v>12.71</v>
      </c>
      <c r="G50" s="1">
        <f t="shared" si="73"/>
        <v>47.027000000000008</v>
      </c>
      <c r="J50" s="2">
        <v>7.0054154975100005</v>
      </c>
      <c r="K50">
        <f t="shared" si="11"/>
        <v>7.0054154975100005</v>
      </c>
      <c r="L50">
        <f t="shared" si="74"/>
        <v>18.005928004811182</v>
      </c>
      <c r="M50">
        <f t="shared" si="60"/>
        <v>0.20501624778821487</v>
      </c>
      <c r="N50">
        <f t="shared" si="27"/>
        <v>108.65861132775387</v>
      </c>
      <c r="O50">
        <v>133.19999999999999</v>
      </c>
      <c r="P50">
        <f t="shared" si="28"/>
        <v>11.999999999999986</v>
      </c>
      <c r="Q50">
        <f t="shared" si="14"/>
        <v>13.005099267579622</v>
      </c>
      <c r="R50">
        <f t="shared" si="15"/>
        <v>62.391599999999926</v>
      </c>
      <c r="S50">
        <f t="shared" si="56"/>
        <v>-4.5070422535208703E-2</v>
      </c>
      <c r="T50">
        <f t="shared" si="57"/>
        <v>-4.5039941847711394E-2</v>
      </c>
      <c r="U50">
        <f t="shared" si="16"/>
        <v>-2.5805985773885216</v>
      </c>
      <c r="V50">
        <f t="shared" si="17"/>
        <v>-2766.1740719170862</v>
      </c>
      <c r="W50">
        <f t="shared" ref="W50:W81" si="75">(0.06*($AU$3*9.81))</f>
        <v>311.95800000000003</v>
      </c>
      <c r="X50">
        <f t="shared" si="18"/>
        <v>-2.3275515325845206</v>
      </c>
      <c r="Y50">
        <f>SUM(X$3:X50)</f>
        <v>23.397320500244717</v>
      </c>
      <c r="Z50">
        <v>0.3</v>
      </c>
      <c r="AA50" s="6">
        <f t="shared" si="58"/>
        <v>-16.305465577620755</v>
      </c>
      <c r="AB50" s="3">
        <f t="shared" si="72"/>
        <v>-16.305465577620755</v>
      </c>
      <c r="AC50" s="3">
        <f t="shared" si="20"/>
        <v>0</v>
      </c>
      <c r="AD50" s="7">
        <f t="shared" si="21"/>
        <v>-16.305465577620755</v>
      </c>
      <c r="AE50" s="3">
        <f t="shared" si="22"/>
        <v>16.305465577620755</v>
      </c>
      <c r="AF50" s="3">
        <f>SUM(AC$3:AC50)</f>
        <v>200.84875085892719</v>
      </c>
      <c r="AG50" s="3">
        <f>SUM(AE$3:AE50)</f>
        <v>600.19948042155238</v>
      </c>
      <c r="AH50" s="4">
        <f t="shared" si="23"/>
        <v>0</v>
      </c>
      <c r="AI50" cm="1">
        <f t="array" ref="AI50">_xlfn.IFS(K50&lt;4,1,K50&lt;8,2,K50&gt;8,3)</f>
        <v>2</v>
      </c>
      <c r="AJ50" cm="1">
        <f t="array" ref="AJ50">_xlfn.IFS(K50&lt;5,2000,K50&lt;6,3500,K50&lt;7,5000,K50&lt;8,6500)</f>
        <v>6500</v>
      </c>
      <c r="AK50">
        <f t="shared" si="65"/>
        <v>1</v>
      </c>
      <c r="AL50">
        <f t="shared" si="59"/>
        <v>13</v>
      </c>
      <c r="AM50" cm="1">
        <f t="array" ref="AM50">INDEX($AW$11:$BI$25,AL50,AK50)</f>
        <v>310</v>
      </c>
      <c r="AN50">
        <f t="shared" si="24"/>
        <v>0</v>
      </c>
      <c r="AO50">
        <f t="shared" si="25"/>
        <v>0</v>
      </c>
      <c r="AP50" s="3">
        <f>SUM(AO$3:AO50)</f>
        <v>42.51310903030101</v>
      </c>
    </row>
    <row r="51" spans="1:42" x14ac:dyDescent="0.3">
      <c r="A51">
        <f t="shared" si="6"/>
        <v>434.875</v>
      </c>
      <c r="B51">
        <f t="shared" si="7"/>
        <v>1.3037616548050408</v>
      </c>
      <c r="C51">
        <f t="shared" si="8"/>
        <v>66.784725934267868</v>
      </c>
      <c r="D51" s="2">
        <v>88.120481905700004</v>
      </c>
      <c r="E51">
        <f t="shared" si="9"/>
        <v>23.792530114539002</v>
      </c>
      <c r="F51" s="2">
        <v>12.98</v>
      </c>
      <c r="G51" s="1">
        <f t="shared" ref="G51:G52" si="76">F51*$I$3</f>
        <v>48.026000000000003</v>
      </c>
      <c r="J51" s="2">
        <v>6.6090361429274997</v>
      </c>
      <c r="K51">
        <f t="shared" si="11"/>
        <v>6.6090361429274997</v>
      </c>
      <c r="L51">
        <f t="shared" ref="L51:L52" si="77">0.5*1.223*1*0.6*(J51*J51)</f>
        <v>16.025956721163723</v>
      </c>
      <c r="M51">
        <f t="shared" si="60"/>
        <v>-0.30402746784401541</v>
      </c>
      <c r="N51">
        <f t="shared" si="27"/>
        <v>-161.13455795732816</v>
      </c>
      <c r="O51">
        <v>132.80000000000001</v>
      </c>
      <c r="P51">
        <f t="shared" si="28"/>
        <v>11.600000000000009</v>
      </c>
      <c r="Q51">
        <f t="shared" si="14"/>
        <v>11.575030065708331</v>
      </c>
      <c r="R51">
        <f t="shared" si="15"/>
        <v>60.311880000000045</v>
      </c>
      <c r="S51">
        <f t="shared" si="56"/>
        <v>-0.50704225352112675</v>
      </c>
      <c r="T51">
        <f t="shared" si="57"/>
        <v>-0.4692655274257615</v>
      </c>
      <c r="U51">
        <f t="shared" si="16"/>
        <v>-26.886934192476716</v>
      </c>
      <c r="V51">
        <f t="shared" si="17"/>
        <v>-5112.1073236991042</v>
      </c>
      <c r="W51">
        <f t="shared" si="75"/>
        <v>311.95800000000003</v>
      </c>
      <c r="X51">
        <f t="shared" si="18"/>
        <v>-4.9452579249352695</v>
      </c>
      <c r="Y51">
        <f>SUM(X$3:X51)</f>
        <v>18.452062575309448</v>
      </c>
      <c r="Z51">
        <v>0.3</v>
      </c>
      <c r="AA51" s="6">
        <f t="shared" si="58"/>
        <v>-32.683388361995846</v>
      </c>
      <c r="AB51" s="3">
        <f t="shared" si="72"/>
        <v>-32.683388361995846</v>
      </c>
      <c r="AC51" s="3">
        <f t="shared" si="20"/>
        <v>0</v>
      </c>
      <c r="AD51" s="7">
        <f t="shared" si="21"/>
        <v>-32.683388361995846</v>
      </c>
      <c r="AE51" s="3">
        <f t="shared" si="22"/>
        <v>32.683388361995846</v>
      </c>
      <c r="AF51" s="3">
        <f>SUM(AC$3:AC51)</f>
        <v>200.84875085892719</v>
      </c>
      <c r="AG51" s="3">
        <f>SUM(AE$3:AE51)</f>
        <v>632.88286878354825</v>
      </c>
      <c r="AH51" s="4">
        <f t="shared" si="23"/>
        <v>0</v>
      </c>
      <c r="AI51" cm="1">
        <f t="array" ref="AI51">_xlfn.IFS(K51&lt;4,1,K51&lt;8,2,K51&gt;8,3)</f>
        <v>2</v>
      </c>
      <c r="AJ51" cm="1">
        <f t="array" ref="AJ51">_xlfn.IFS(K51&lt;5,2000,K51&lt;6,3500,K51&lt;7,5000,K51&lt;8,6500)</f>
        <v>5000</v>
      </c>
      <c r="AK51">
        <f t="shared" si="65"/>
        <v>1</v>
      </c>
      <c r="AL51">
        <f t="shared" si="59"/>
        <v>10</v>
      </c>
      <c r="AM51" cm="1">
        <f t="array" ref="AM51">INDEX($AW$11:$BI$25,AL51,AK51)</f>
        <v>285</v>
      </c>
      <c r="AN51">
        <f t="shared" si="24"/>
        <v>0</v>
      </c>
      <c r="AO51">
        <f t="shared" si="25"/>
        <v>0</v>
      </c>
      <c r="AP51" s="3">
        <f>SUM(AO$3:AO51)</f>
        <v>42.51310903030101</v>
      </c>
    </row>
    <row r="52" spans="1:42" x14ac:dyDescent="0.3">
      <c r="A52">
        <f t="shared" si="6"/>
        <v>443.75</v>
      </c>
      <c r="B52">
        <f t="shared" si="7"/>
        <v>1.3775078022007077</v>
      </c>
      <c r="C52">
        <f t="shared" si="8"/>
        <v>68.162233736468579</v>
      </c>
      <c r="D52" s="2">
        <v>83.687377395400006</v>
      </c>
      <c r="E52">
        <f t="shared" si="9"/>
        <v>22.595591896758002</v>
      </c>
      <c r="F52" s="2">
        <v>13.24</v>
      </c>
      <c r="G52" s="1">
        <f t="shared" si="76"/>
        <v>48.988000000000007</v>
      </c>
      <c r="J52" s="2">
        <v>6.2765533046549997</v>
      </c>
      <c r="K52">
        <f t="shared" si="11"/>
        <v>6.2765533046549997</v>
      </c>
      <c r="L52">
        <f t="shared" si="77"/>
        <v>14.454070036587826</v>
      </c>
      <c r="M52">
        <f t="shared" si="60"/>
        <v>-0.24136548463923355</v>
      </c>
      <c r="N52">
        <f t="shared" si="27"/>
        <v>-127.92370685879378</v>
      </c>
      <c r="O52">
        <v>128.30000000000001</v>
      </c>
      <c r="P52">
        <f t="shared" si="28"/>
        <v>7.1000000000000085</v>
      </c>
      <c r="Q52">
        <f t="shared" si="14"/>
        <v>10.439707167336534</v>
      </c>
      <c r="R52">
        <f t="shared" si="15"/>
        <v>36.915030000000044</v>
      </c>
      <c r="S52">
        <f t="shared" si="56"/>
        <v>-0.36056338028169205</v>
      </c>
      <c r="T52">
        <f t="shared" si="57"/>
        <v>-0.34605423417556785</v>
      </c>
      <c r="U52">
        <f t="shared" si="16"/>
        <v>-19.827447100891892</v>
      </c>
      <c r="V52">
        <f t="shared" si="17"/>
        <v>-4311.8879684723051</v>
      </c>
      <c r="W52">
        <f t="shared" si="75"/>
        <v>311.95800000000003</v>
      </c>
      <c r="X52">
        <f t="shared" si="18"/>
        <v>-4.1133996052945117</v>
      </c>
      <c r="Y52">
        <f>SUM(X$3:X52)</f>
        <v>14.338662970014937</v>
      </c>
      <c r="Z52">
        <v>0.3</v>
      </c>
      <c r="AA52" s="6">
        <f t="shared" si="58"/>
        <v>-25.817971885977837</v>
      </c>
      <c r="AB52" s="3">
        <f t="shared" si="72"/>
        <v>-25.817971885977837</v>
      </c>
      <c r="AC52" s="3">
        <f t="shared" si="20"/>
        <v>0</v>
      </c>
      <c r="AD52" s="7">
        <f t="shared" si="21"/>
        <v>-25.817971885977837</v>
      </c>
      <c r="AE52" s="3">
        <f t="shared" si="22"/>
        <v>25.817971885977837</v>
      </c>
      <c r="AF52" s="3">
        <f>SUM(AC$3:AC52)</f>
        <v>200.84875085892719</v>
      </c>
      <c r="AG52" s="3">
        <f>SUM(AE$3:AE52)</f>
        <v>658.70084066952609</v>
      </c>
      <c r="AH52" s="4">
        <f t="shared" si="23"/>
        <v>0</v>
      </c>
      <c r="AI52" cm="1">
        <f t="array" ref="AI52">_xlfn.IFS(K52&lt;4,1,K52&lt;8,2,K52&gt;8,3)</f>
        <v>2</v>
      </c>
      <c r="AJ52" cm="1">
        <f t="array" ref="AJ52">_xlfn.IFS(K52&lt;5,2000,K52&lt;6,3500,K52&lt;7,5000,K52&lt;8,6500)</f>
        <v>5000</v>
      </c>
      <c r="AK52">
        <f t="shared" si="65"/>
        <v>1</v>
      </c>
      <c r="AL52">
        <f t="shared" si="59"/>
        <v>10</v>
      </c>
      <c r="AM52" cm="1">
        <f t="array" ref="AM52">INDEX($AW$11:$BI$25,AL52,AK52)</f>
        <v>285</v>
      </c>
      <c r="AN52">
        <f t="shared" si="24"/>
        <v>0</v>
      </c>
      <c r="AO52">
        <f t="shared" si="25"/>
        <v>0</v>
      </c>
      <c r="AP52" s="3">
        <f>SUM(AO$3:AO52)</f>
        <v>42.51310903030101</v>
      </c>
    </row>
    <row r="53" spans="1:42" x14ac:dyDescent="0.3">
      <c r="A53">
        <f t="shared" si="6"/>
        <v>452.625</v>
      </c>
      <c r="B53">
        <f t="shared" si="7"/>
        <v>1.4310781872851539</v>
      </c>
      <c r="C53">
        <f t="shared" si="8"/>
        <v>69.593311923753731</v>
      </c>
      <c r="D53" s="2">
        <v>81.689098026699995</v>
      </c>
      <c r="E53">
        <f t="shared" si="9"/>
        <v>22.056056467209</v>
      </c>
      <c r="F53" s="2">
        <v>13.52</v>
      </c>
      <c r="G53" s="1">
        <f t="shared" ref="G53:G55" si="78">F53*$I$3</f>
        <v>50.024000000000001</v>
      </c>
      <c r="J53" s="2">
        <v>6.1266823520024998</v>
      </c>
      <c r="K53">
        <f t="shared" si="11"/>
        <v>0.95827238018952532</v>
      </c>
      <c r="L53">
        <f t="shared" ref="L53:L55" si="79">0.5*1.223*1*0.6*(J53*J53)</f>
        <v>13.772045224074137</v>
      </c>
      <c r="M53">
        <f t="shared" si="60"/>
        <v>-0.10472590106122352</v>
      </c>
      <c r="N53">
        <f t="shared" si="27"/>
        <v>-55.504727562448466</v>
      </c>
      <c r="O53">
        <v>125.1</v>
      </c>
      <c r="P53">
        <f t="shared" si="28"/>
        <v>3.8999999999999915</v>
      </c>
      <c r="Q53">
        <f t="shared" si="14"/>
        <v>9.947102710219804</v>
      </c>
      <c r="R53">
        <f t="shared" si="15"/>
        <v>20.277269999999955</v>
      </c>
      <c r="S53">
        <f t="shared" si="56"/>
        <v>0.24788732394366228</v>
      </c>
      <c r="T53">
        <f t="shared" si="57"/>
        <v>0.24298927583088489</v>
      </c>
      <c r="U53">
        <f t="shared" si="16"/>
        <v>13.922259972049924</v>
      </c>
      <c r="V53">
        <f t="shared" si="17"/>
        <v>5079.6965396171518</v>
      </c>
      <c r="W53">
        <f t="shared" si="75"/>
        <v>311.95800000000003</v>
      </c>
      <c r="X53">
        <f t="shared" si="18"/>
        <v>5.349921857278777</v>
      </c>
      <c r="Y53">
        <f>SUM(X$3:X53)</f>
        <v>19.688584827293713</v>
      </c>
      <c r="Z53">
        <v>0.3</v>
      </c>
      <c r="AA53" s="6">
        <f t="shared" si="58"/>
        <v>32.777271827582318</v>
      </c>
      <c r="AB53" s="3">
        <f t="shared" si="72"/>
        <v>5.1266823520024998</v>
      </c>
      <c r="AC53" s="3">
        <f t="shared" si="20"/>
        <v>5.1266823520024998</v>
      </c>
      <c r="AD53" s="7">
        <f t="shared" si="21"/>
        <v>0</v>
      </c>
      <c r="AE53" s="3">
        <f t="shared" si="22"/>
        <v>0</v>
      </c>
      <c r="AF53" s="3">
        <f>SUM(AC$3:AC53)</f>
        <v>205.97543321092968</v>
      </c>
      <c r="AG53" s="3">
        <f>SUM(AE$3:AE53)</f>
        <v>658.70084066952609</v>
      </c>
      <c r="AH53" s="4">
        <f t="shared" si="23"/>
        <v>5.1266823520024998</v>
      </c>
      <c r="AI53" cm="1">
        <f t="array" ref="AI53">_xlfn.IFS(K53&lt;4,1,K53&lt;8,2,K53&gt;8,3)</f>
        <v>1</v>
      </c>
      <c r="AJ53" cm="1">
        <f t="array" ref="AJ53">_xlfn.IFS(K53&lt;1,2000,K53&lt;2,3500,K53&lt;3,5000,K53&lt;4,6500)</f>
        <v>2000</v>
      </c>
      <c r="AK53">
        <f t="shared" si="65"/>
        <v>6</v>
      </c>
      <c r="AL53">
        <f t="shared" si="59"/>
        <v>4</v>
      </c>
      <c r="AM53" cm="1">
        <f t="array" ref="AM53">INDEX($AW$11:$BI$25,AL53,AK53)</f>
        <v>190</v>
      </c>
      <c r="AN53">
        <f t="shared" si="24"/>
        <v>3.750157180497407</v>
      </c>
      <c r="AO53">
        <f t="shared" si="25"/>
        <v>1.0417103279159463</v>
      </c>
      <c r="AP53" s="3">
        <f>SUM(AO$3:AO53)</f>
        <v>43.554819358216953</v>
      </c>
    </row>
    <row r="54" spans="1:42" x14ac:dyDescent="0.3">
      <c r="A54">
        <f t="shared" si="6"/>
        <v>461.5</v>
      </c>
      <c r="B54">
        <f t="shared" si="7"/>
        <v>1.4500316537106113</v>
      </c>
      <c r="C54">
        <f t="shared" si="8"/>
        <v>71.043343577464341</v>
      </c>
      <c r="D54" s="2">
        <v>81.525729774499993</v>
      </c>
      <c r="E54">
        <f t="shared" si="9"/>
        <v>22.011947039115</v>
      </c>
      <c r="F54" s="2">
        <v>13.79</v>
      </c>
      <c r="G54" s="1">
        <f t="shared" si="78"/>
        <v>51.022999999999996</v>
      </c>
      <c r="J54" s="2">
        <v>6.1144297330874995</v>
      </c>
      <c r="K54">
        <f t="shared" si="11"/>
        <v>6.1144297330874995</v>
      </c>
      <c r="L54">
        <f t="shared" si="79"/>
        <v>13.717015477541175</v>
      </c>
      <c r="M54">
        <f t="shared" si="60"/>
        <v>-8.4498975478542251E-3</v>
      </c>
      <c r="N54">
        <f t="shared" si="27"/>
        <v>-4.4784457003627391</v>
      </c>
      <c r="O54">
        <v>127.3</v>
      </c>
      <c r="P54">
        <f t="shared" si="28"/>
        <v>6.0999999999999943</v>
      </c>
      <c r="Q54">
        <f t="shared" si="14"/>
        <v>9.9073565046290852</v>
      </c>
      <c r="R54">
        <f t="shared" si="15"/>
        <v>31.715729999999972</v>
      </c>
      <c r="S54">
        <f t="shared" si="56"/>
        <v>-0.13521126760563412</v>
      </c>
      <c r="T54">
        <f t="shared" si="57"/>
        <v>-0.13439620830796969</v>
      </c>
      <c r="U54">
        <f t="shared" si="16"/>
        <v>-7.7003355186077149</v>
      </c>
      <c r="V54">
        <f t="shared" si="17"/>
        <v>-5138.0503640628549</v>
      </c>
      <c r="W54">
        <f t="shared" si="75"/>
        <v>311.95800000000003</v>
      </c>
      <c r="X54">
        <f t="shared" si="18"/>
        <v>-4.8168537942856764</v>
      </c>
      <c r="Y54">
        <f>SUM(X$3:X54)</f>
        <v>14.871731033008036</v>
      </c>
      <c r="Z54">
        <v>0.3</v>
      </c>
      <c r="AA54" s="6">
        <f t="shared" si="58"/>
        <v>-29.452314059715679</v>
      </c>
      <c r="AB54" s="3">
        <f t="shared" si="72"/>
        <v>-29.452314059715679</v>
      </c>
      <c r="AC54" s="3">
        <f t="shared" si="20"/>
        <v>0</v>
      </c>
      <c r="AD54" s="7">
        <f t="shared" si="21"/>
        <v>-29.452314059715679</v>
      </c>
      <c r="AE54" s="3">
        <f t="shared" si="22"/>
        <v>29.452314059715679</v>
      </c>
      <c r="AF54" s="3">
        <f>SUM(AC$3:AC54)</f>
        <v>205.97543321092968</v>
      </c>
      <c r="AG54" s="3">
        <f>SUM(AE$3:AE54)</f>
        <v>688.15315472924181</v>
      </c>
      <c r="AH54" s="4">
        <f t="shared" si="23"/>
        <v>0</v>
      </c>
      <c r="AI54" cm="1">
        <f t="array" ref="AI54">_xlfn.IFS(K54&lt;4,1,K54&lt;8,2,K54&gt;8,3)</f>
        <v>2</v>
      </c>
      <c r="AJ54" cm="1">
        <f t="array" ref="AJ54">_xlfn.IFS(K54&lt;5,2000,K54&lt;6,3500,K54&lt;7,5000,K54&lt;8,6500)</f>
        <v>5000</v>
      </c>
      <c r="AK54">
        <f t="shared" si="65"/>
        <v>1</v>
      </c>
      <c r="AL54">
        <f t="shared" si="59"/>
        <v>10</v>
      </c>
      <c r="AM54" cm="1">
        <f t="array" ref="AM54">INDEX($AW$11:$BI$25,AL54,AK54)</f>
        <v>285</v>
      </c>
      <c r="AN54">
        <f t="shared" si="24"/>
        <v>0</v>
      </c>
      <c r="AO54">
        <f t="shared" si="25"/>
        <v>0</v>
      </c>
      <c r="AP54" s="3">
        <f>SUM(AO$3:AO54)</f>
        <v>43.554819358216953</v>
      </c>
    </row>
    <row r="55" spans="1:42" x14ac:dyDescent="0.3">
      <c r="A55">
        <f t="shared" si="6"/>
        <v>470.375</v>
      </c>
      <c r="B55">
        <f t="shared" si="7"/>
        <v>1.4518774143535873</v>
      </c>
      <c r="C55">
        <f t="shared" si="8"/>
        <v>72.495220991817931</v>
      </c>
      <c r="D55" s="2">
        <v>81.481604265499996</v>
      </c>
      <c r="E55">
        <f t="shared" si="9"/>
        <v>22.000033151684999</v>
      </c>
      <c r="F55" s="2">
        <v>14.06</v>
      </c>
      <c r="G55" s="1">
        <f t="shared" si="78"/>
        <v>52.022000000000006</v>
      </c>
      <c r="J55" s="2">
        <v>6.1111203199124997</v>
      </c>
      <c r="K55">
        <f t="shared" si="11"/>
        <v>2.3201865004086391</v>
      </c>
      <c r="L55">
        <f t="shared" si="79"/>
        <v>13.702170924995771</v>
      </c>
      <c r="M55">
        <f t="shared" si="60"/>
        <v>-2.2794026150432306E-3</v>
      </c>
      <c r="N55">
        <f t="shared" si="27"/>
        <v>-1.2080833859729121</v>
      </c>
      <c r="O55">
        <v>126.1</v>
      </c>
      <c r="P55">
        <f t="shared" si="28"/>
        <v>4.8999999999999915</v>
      </c>
      <c r="Q55">
        <f t="shared" si="14"/>
        <v>9.8966347645785753</v>
      </c>
      <c r="R55">
        <f t="shared" si="15"/>
        <v>25.476569999999956</v>
      </c>
      <c r="S55">
        <f t="shared" si="56"/>
        <v>0.52957746478873435</v>
      </c>
      <c r="T55">
        <f t="shared" si="57"/>
        <v>0.48702864814288921</v>
      </c>
      <c r="U55">
        <f t="shared" si="16"/>
        <v>27.904686040549532</v>
      </c>
      <c r="V55">
        <f t="shared" si="17"/>
        <v>1878.4399295519793</v>
      </c>
      <c r="W55">
        <f t="shared" si="75"/>
        <v>311.95800000000003</v>
      </c>
      <c r="X55">
        <f t="shared" si="18"/>
        <v>2.2028920170910018</v>
      </c>
      <c r="Y55">
        <f>SUM(X$3:X55)</f>
        <v>17.074623050099039</v>
      </c>
      <c r="Z55">
        <v>0.3</v>
      </c>
      <c r="AA55" s="6">
        <f t="shared" si="58"/>
        <v>13.462138168217855</v>
      </c>
      <c r="AB55" s="3">
        <f t="shared" si="72"/>
        <v>5.1111203199124997</v>
      </c>
      <c r="AC55" s="3">
        <f t="shared" si="20"/>
        <v>5.1111203199124997</v>
      </c>
      <c r="AD55" s="7">
        <f t="shared" si="21"/>
        <v>0</v>
      </c>
      <c r="AE55" s="3">
        <f t="shared" si="22"/>
        <v>0</v>
      </c>
      <c r="AF55" s="3">
        <f>SUM(AC$3:AC55)</f>
        <v>211.08655353084217</v>
      </c>
      <c r="AG55" s="3">
        <f>SUM(AE$3:AE55)</f>
        <v>688.15315472924181</v>
      </c>
      <c r="AH55" s="4">
        <f t="shared" si="23"/>
        <v>5.1111203199124997</v>
      </c>
      <c r="AI55" cm="1">
        <f t="array" ref="AI55">_xlfn.IFS(K55&lt;4,1,K55&lt;8,2,K55&gt;8,3)</f>
        <v>1</v>
      </c>
      <c r="AJ55" cm="1">
        <f t="array" ref="AJ55">_xlfn.IFS(K55&lt;5,2000,K55&lt;6,3500,K55&lt;7,5000,K55&lt;8,6500)</f>
        <v>2000</v>
      </c>
      <c r="AK55">
        <f t="shared" si="65"/>
        <v>6</v>
      </c>
      <c r="AL55">
        <f t="shared" si="59"/>
        <v>4</v>
      </c>
      <c r="AM55" cm="1">
        <f t="array" ref="AM55">INDEX($AW$11:$BI$25,AL55,AK55)</f>
        <v>190</v>
      </c>
      <c r="AN55">
        <f t="shared" si="24"/>
        <v>3.7387735872926031</v>
      </c>
      <c r="AO55">
        <f t="shared" si="25"/>
        <v>1.0385482186923898</v>
      </c>
      <c r="AP55" s="3">
        <f>SUM(AO$3:AO55)</f>
        <v>44.593367576909344</v>
      </c>
    </row>
    <row r="56" spans="1:42" x14ac:dyDescent="0.3">
      <c r="A56">
        <f t="shared" si="6"/>
        <v>479.25</v>
      </c>
      <c r="B56">
        <f t="shared" si="7"/>
        <v>1.4512131967032398</v>
      </c>
      <c r="C56">
        <f t="shared" si="8"/>
        <v>73.946434188521167</v>
      </c>
      <c r="D56" s="2">
        <v>81.600337935900001</v>
      </c>
      <c r="E56">
        <f t="shared" si="9"/>
        <v>22.032091242693003</v>
      </c>
      <c r="F56" s="2">
        <v>14.33</v>
      </c>
      <c r="G56" s="1">
        <f t="shared" ref="G56:G57" si="80">F56*$I$3</f>
        <v>53.021000000000001</v>
      </c>
      <c r="J56" s="2">
        <v>6.1200253451925013</v>
      </c>
      <c r="K56">
        <f t="shared" si="11"/>
        <v>6.1200253451925013</v>
      </c>
      <c r="L56">
        <f t="shared" ref="L56:L57" si="81">0.5*1.223*1*0.6*(J56*J56)</f>
        <v>13.742133181845503</v>
      </c>
      <c r="M56">
        <f t="shared" si="60"/>
        <v>6.136262611331952E-3</v>
      </c>
      <c r="N56">
        <f t="shared" si="27"/>
        <v>3.2522191840059347</v>
      </c>
      <c r="O56">
        <v>130.80000000000001</v>
      </c>
      <c r="P56">
        <f t="shared" si="28"/>
        <v>9.6000000000000085</v>
      </c>
      <c r="Q56">
        <f t="shared" si="14"/>
        <v>9.9254982098366273</v>
      </c>
      <c r="R56">
        <f t="shared" si="15"/>
        <v>49.913280000000043</v>
      </c>
      <c r="S56">
        <f t="shared" si="56"/>
        <v>0.7549295774647875</v>
      </c>
      <c r="T56">
        <f t="shared" si="57"/>
        <v>0.64664858041407358</v>
      </c>
      <c r="U56">
        <f t="shared" si="16"/>
        <v>37.050234485852449</v>
      </c>
      <c r="V56">
        <f t="shared" si="17"/>
        <v>-3141.8969909158054</v>
      </c>
      <c r="W56">
        <f t="shared" si="75"/>
        <v>311.95800000000003</v>
      </c>
      <c r="X56">
        <f t="shared" si="18"/>
        <v>-2.8129446385499541</v>
      </c>
      <c r="Y56">
        <f>SUM(X$3:X56)</f>
        <v>14.261678411549084</v>
      </c>
      <c r="Z56">
        <v>0.3</v>
      </c>
      <c r="AA56" s="6">
        <f t="shared" si="58"/>
        <v>-17.215292482549078</v>
      </c>
      <c r="AB56" s="3">
        <f t="shared" si="72"/>
        <v>-17.215292482549078</v>
      </c>
      <c r="AC56" s="3">
        <f t="shared" si="20"/>
        <v>0</v>
      </c>
      <c r="AD56" s="7">
        <f t="shared" si="21"/>
        <v>-17.215292482549078</v>
      </c>
      <c r="AE56" s="3">
        <f t="shared" si="22"/>
        <v>17.215292482549078</v>
      </c>
      <c r="AF56" s="3">
        <f>SUM(AC$3:AC56)</f>
        <v>211.08655353084217</v>
      </c>
      <c r="AG56" s="3">
        <f>SUM(AE$3:AE56)</f>
        <v>705.36844721179091</v>
      </c>
      <c r="AH56" s="4">
        <f t="shared" si="23"/>
        <v>0</v>
      </c>
      <c r="AI56" cm="1">
        <f t="array" ref="AI56">_xlfn.IFS(K56&lt;4,1,K56&lt;8,2,K56&gt;8,3)</f>
        <v>2</v>
      </c>
      <c r="AJ56" cm="1">
        <f t="array" ref="AJ56">_xlfn.IFS(K56&lt;5,2000,K56&lt;6,3500,K56&lt;7,5000,K56&lt;8,6500)</f>
        <v>5000</v>
      </c>
      <c r="AK56">
        <f t="shared" si="65"/>
        <v>1</v>
      </c>
      <c r="AL56">
        <f t="shared" si="59"/>
        <v>10</v>
      </c>
      <c r="AM56" cm="1">
        <f t="array" ref="AM56">INDEX($AW$11:$BI$25,AL56,AK56)</f>
        <v>285</v>
      </c>
      <c r="AN56">
        <f t="shared" si="24"/>
        <v>0</v>
      </c>
      <c r="AO56">
        <f t="shared" si="25"/>
        <v>0</v>
      </c>
      <c r="AP56" s="3">
        <f>SUM(AO$3:AO56)</f>
        <v>44.593367576909344</v>
      </c>
    </row>
    <row r="57" spans="1:42" x14ac:dyDescent="0.3">
      <c r="A57">
        <f t="shared" si="6"/>
        <v>488.125</v>
      </c>
      <c r="B57">
        <f t="shared" si="7"/>
        <v>1.4461208238402339</v>
      </c>
      <c r="C57">
        <f t="shared" si="8"/>
        <v>75.392555012361399</v>
      </c>
      <c r="D57" s="2">
        <v>82.0558813544</v>
      </c>
      <c r="E57">
        <f t="shared" si="9"/>
        <v>22.155087965688001</v>
      </c>
      <c r="F57" s="2">
        <v>14.6</v>
      </c>
      <c r="G57" s="1">
        <f t="shared" si="80"/>
        <v>54.02</v>
      </c>
      <c r="J57" s="2">
        <v>6.1541911015800004</v>
      </c>
      <c r="K57">
        <f t="shared" si="11"/>
        <v>6.1541911015800004</v>
      </c>
      <c r="L57">
        <f t="shared" si="81"/>
        <v>13.895995591307814</v>
      </c>
      <c r="M57">
        <f t="shared" si="60"/>
        <v>2.3625796561569826E-2</v>
      </c>
      <c r="N57">
        <f t="shared" si="27"/>
        <v>12.521672177632007</v>
      </c>
      <c r="O57">
        <v>137.5</v>
      </c>
      <c r="P57">
        <f t="shared" si="28"/>
        <v>16.299999999999997</v>
      </c>
      <c r="Q57">
        <f t="shared" si="14"/>
        <v>10.036628050413112</v>
      </c>
      <c r="R57">
        <f t="shared" si="15"/>
        <v>84.748589999999979</v>
      </c>
      <c r="S57">
        <f t="shared" si="56"/>
        <v>0.10140845070422599</v>
      </c>
      <c r="T57">
        <f t="shared" si="57"/>
        <v>0.10106296279786396</v>
      </c>
      <c r="U57">
        <f t="shared" si="16"/>
        <v>5.7904812334052549</v>
      </c>
      <c r="V57">
        <f t="shared" si="17"/>
        <v>-2459.3211934988485</v>
      </c>
      <c r="W57">
        <f t="shared" si="75"/>
        <v>311.95800000000003</v>
      </c>
      <c r="X57">
        <f t="shared" si="18"/>
        <v>-2.1209455257299088</v>
      </c>
      <c r="Y57">
        <f>SUM(X$3:X57)</f>
        <v>12.140732885819176</v>
      </c>
      <c r="Z57">
        <v>0.3</v>
      </c>
      <c r="AA57" s="6">
        <f t="shared" si="58"/>
        <v>-13.05270408138292</v>
      </c>
      <c r="AB57" s="3">
        <f t="shared" si="72"/>
        <v>-13.05270408138292</v>
      </c>
      <c r="AC57" s="3">
        <f t="shared" si="20"/>
        <v>0</v>
      </c>
      <c r="AD57" s="7">
        <f t="shared" si="21"/>
        <v>-13.05270408138292</v>
      </c>
      <c r="AE57" s="3">
        <f t="shared" si="22"/>
        <v>13.05270408138292</v>
      </c>
      <c r="AF57" s="3">
        <f>SUM(AC$3:AC57)</f>
        <v>211.08655353084217</v>
      </c>
      <c r="AG57" s="3">
        <f>SUM(AE$3:AE57)</f>
        <v>718.42115129317381</v>
      </c>
      <c r="AH57" s="4">
        <f t="shared" si="23"/>
        <v>0</v>
      </c>
      <c r="AI57" cm="1">
        <f t="array" ref="AI57">_xlfn.IFS(K57&lt;4,1,K57&lt;8,2,K57&gt;8,3)</f>
        <v>2</v>
      </c>
      <c r="AJ57" cm="1">
        <f t="array" ref="AJ57">_xlfn.IFS(K57&lt;5,2000,K57&lt;6,3500,K57&lt;7,5000,K57&lt;8,6500)</f>
        <v>5000</v>
      </c>
      <c r="AK57">
        <f t="shared" si="65"/>
        <v>1</v>
      </c>
      <c r="AL57">
        <f t="shared" si="59"/>
        <v>10</v>
      </c>
      <c r="AM57" cm="1">
        <f t="array" ref="AM57">INDEX($AW$11:$BI$25,AL57,AK57)</f>
        <v>285</v>
      </c>
      <c r="AN57">
        <f t="shared" si="24"/>
        <v>0</v>
      </c>
      <c r="AO57">
        <f t="shared" si="25"/>
        <v>0</v>
      </c>
      <c r="AP57" s="3">
        <f>SUM(AO$3:AO57)</f>
        <v>44.593367576909344</v>
      </c>
    </row>
    <row r="58" spans="1:42" x14ac:dyDescent="0.3">
      <c r="A58">
        <f t="shared" si="6"/>
        <v>497</v>
      </c>
      <c r="B58">
        <f t="shared" si="7"/>
        <v>1.4290812225970724</v>
      </c>
      <c r="C58">
        <f t="shared" si="8"/>
        <v>76.821636234958476</v>
      </c>
      <c r="D58" s="2">
        <v>83.551687287899995</v>
      </c>
      <c r="E58">
        <f t="shared" si="9"/>
        <v>22.558955567733001</v>
      </c>
      <c r="F58" s="2">
        <v>14.87</v>
      </c>
      <c r="G58" s="1">
        <f t="shared" ref="G58:G59" si="82">F58*$I$3</f>
        <v>55.018999999999998</v>
      </c>
      <c r="J58" s="2">
        <v>6.2663765465925003</v>
      </c>
      <c r="K58">
        <f t="shared" si="11"/>
        <v>6.2663765465925003</v>
      </c>
      <c r="L58">
        <f t="shared" ref="L58:L59" si="83">0.5*1.223*1*0.6*(J58*J58)</f>
        <v>14.40723658618986</v>
      </c>
      <c r="M58">
        <f t="shared" si="60"/>
        <v>7.8501797685526051E-2</v>
      </c>
      <c r="N58">
        <f t="shared" si="27"/>
        <v>41.605952773328809</v>
      </c>
      <c r="O58">
        <v>138.4</v>
      </c>
      <c r="P58">
        <f t="shared" si="28"/>
        <v>17.200000000000003</v>
      </c>
      <c r="Q58">
        <f t="shared" si="14"/>
        <v>10.405880881276406</v>
      </c>
      <c r="R58">
        <f t="shared" si="15"/>
        <v>89.427960000000027</v>
      </c>
      <c r="S58">
        <f t="shared" si="56"/>
        <v>-0.3380281690140845</v>
      </c>
      <c r="T58">
        <f t="shared" si="57"/>
        <v>-0.32596993863964568</v>
      </c>
      <c r="U58">
        <f t="shared" si="16"/>
        <v>-18.676701732190114</v>
      </c>
      <c r="V58">
        <f t="shared" si="17"/>
        <v>894.25205243819278</v>
      </c>
      <c r="W58">
        <f t="shared" si="75"/>
        <v>311.95800000000003</v>
      </c>
      <c r="X58">
        <f t="shared" si="18"/>
        <v>1.2622232417977115</v>
      </c>
      <c r="Y58">
        <f>SUM(X$3:X58)</f>
        <v>13.402956127616887</v>
      </c>
      <c r="Z58">
        <v>0.3</v>
      </c>
      <c r="AA58" s="6">
        <f t="shared" si="58"/>
        <v>7.9095661189651336</v>
      </c>
      <c r="AB58" s="3">
        <f t="shared" si="72"/>
        <v>7.9095661189651336</v>
      </c>
      <c r="AC58" s="3">
        <f t="shared" si="20"/>
        <v>7.9095661189651336</v>
      </c>
      <c r="AD58" s="7">
        <f t="shared" si="21"/>
        <v>0</v>
      </c>
      <c r="AE58" s="3">
        <f t="shared" si="22"/>
        <v>0</v>
      </c>
      <c r="AF58" s="3">
        <f>SUM(AC$3:AC58)</f>
        <v>218.9961196498073</v>
      </c>
      <c r="AG58" s="3">
        <f>SUM(AE$3:AE58)</f>
        <v>718.42115129317381</v>
      </c>
      <c r="AH58" s="4">
        <f t="shared" si="23"/>
        <v>7.9095661189651336</v>
      </c>
      <c r="AI58" cm="1">
        <f t="array" ref="AI58">_xlfn.IFS(K58&lt;4,1,K58&lt;8,2,K58&gt;8,3)</f>
        <v>2</v>
      </c>
      <c r="AJ58" cm="1">
        <f t="array" ref="AJ58">_xlfn.IFS(K58&lt;5,2000,K58&lt;6,3500,K58&lt;7,5000,K58&lt;8,6500)</f>
        <v>5000</v>
      </c>
      <c r="AK58">
        <f t="shared" si="65"/>
        <v>8</v>
      </c>
      <c r="AL58">
        <f t="shared" si="59"/>
        <v>10</v>
      </c>
      <c r="AM58" cm="1">
        <f t="array" ref="AM58">INDEX($AW$11:$BI$25,AL58,AK58)</f>
        <v>185</v>
      </c>
      <c r="AN58">
        <f t="shared" si="24"/>
        <v>5.6335720038812909</v>
      </c>
      <c r="AO58">
        <f t="shared" si="25"/>
        <v>1.5648811121892474</v>
      </c>
      <c r="AP58" s="3">
        <f>SUM(AO$3:AO58)</f>
        <v>46.158248689098592</v>
      </c>
    </row>
    <row r="59" spans="1:42" x14ac:dyDescent="0.3">
      <c r="A59">
        <f t="shared" si="6"/>
        <v>505.875</v>
      </c>
      <c r="B59">
        <f t="shared" si="7"/>
        <v>1.3898125572255713</v>
      </c>
      <c r="C59">
        <f t="shared" si="8"/>
        <v>78.211448792184044</v>
      </c>
      <c r="D59" s="2">
        <v>86.735065005600006</v>
      </c>
      <c r="E59">
        <f t="shared" si="9"/>
        <v>23.418467551512002</v>
      </c>
      <c r="F59" s="2">
        <v>15.14</v>
      </c>
      <c r="G59" s="1">
        <f t="shared" si="82"/>
        <v>56.018000000000008</v>
      </c>
      <c r="J59" s="2">
        <v>6.5051298754200007</v>
      </c>
      <c r="K59">
        <f t="shared" si="11"/>
        <v>6.5051298754199998</v>
      </c>
      <c r="L59">
        <f t="shared" si="83"/>
        <v>15.526002621992424</v>
      </c>
      <c r="M59">
        <f t="shared" si="60"/>
        <v>0.17178815055759381</v>
      </c>
      <c r="N59">
        <f t="shared" si="27"/>
        <v>91.047719795524714</v>
      </c>
      <c r="O59">
        <v>135.4</v>
      </c>
      <c r="P59">
        <f t="shared" si="28"/>
        <v>14.200000000000003</v>
      </c>
      <c r="Q59">
        <f t="shared" si="14"/>
        <v>11.213929394461685</v>
      </c>
      <c r="R59">
        <f t="shared" si="15"/>
        <v>73.830060000000017</v>
      </c>
      <c r="S59">
        <f t="shared" si="56"/>
        <v>-0.3380281690140845</v>
      </c>
      <c r="T59">
        <f t="shared" si="57"/>
        <v>-0.32596993863964568</v>
      </c>
      <c r="U59">
        <f t="shared" si="16"/>
        <v>-18.676701732190114</v>
      </c>
      <c r="V59">
        <f t="shared" si="17"/>
        <v>894.25205243819278</v>
      </c>
      <c r="W59">
        <f t="shared" si="75"/>
        <v>311.95800000000003</v>
      </c>
      <c r="X59">
        <f t="shared" si="18"/>
        <v>1.3127837748557099</v>
      </c>
      <c r="Y59">
        <f>SUM(X$3:X59)</f>
        <v>14.715739902472597</v>
      </c>
      <c r="Z59">
        <v>0.3</v>
      </c>
      <c r="AA59" s="6">
        <f t="shared" si="58"/>
        <v>8.5398289537805212</v>
      </c>
      <c r="AB59" s="3">
        <f t="shared" si="72"/>
        <v>8.5398289537805212</v>
      </c>
      <c r="AC59" s="3">
        <f t="shared" si="20"/>
        <v>8.5398289537805212</v>
      </c>
      <c r="AD59" s="7">
        <f t="shared" si="21"/>
        <v>0</v>
      </c>
      <c r="AE59" s="3">
        <f t="shared" si="22"/>
        <v>0</v>
      </c>
      <c r="AF59" s="3">
        <f>SUM(AC$3:AC59)</f>
        <v>227.53594860358783</v>
      </c>
      <c r="AG59" s="3">
        <f>SUM(AE$3:AE59)</f>
        <v>718.42115129317381</v>
      </c>
      <c r="AH59" s="4">
        <f t="shared" si="23"/>
        <v>8.5398289537805212</v>
      </c>
      <c r="AI59" cm="1">
        <f t="array" ref="AI59">_xlfn.IFS(K59&lt;4,1,K59&lt;8,2,K59&gt;8,3)</f>
        <v>2</v>
      </c>
      <c r="AJ59" cm="1">
        <f t="array" ref="AJ59">_xlfn.IFS(K59&lt;5,2000,K59&lt;6,3500,K59&lt;7,5000,K59&lt;8,6500)</f>
        <v>5000</v>
      </c>
      <c r="AK59">
        <f t="shared" si="65"/>
        <v>9</v>
      </c>
      <c r="AL59">
        <f t="shared" si="59"/>
        <v>10</v>
      </c>
      <c r="AM59" cm="1">
        <f t="array" ref="AM59">INDEX($AW$11:$BI$25,AL59,AK59)</f>
        <v>200</v>
      </c>
      <c r="AN59">
        <f t="shared" si="24"/>
        <v>6.575649076799424</v>
      </c>
      <c r="AO59">
        <f t="shared" si="25"/>
        <v>1.82656918799984</v>
      </c>
      <c r="AP59" s="3">
        <f>SUM(AO$3:AO59)</f>
        <v>47.984817877098429</v>
      </c>
    </row>
    <row r="60" spans="1:42" x14ac:dyDescent="0.3">
      <c r="A60">
        <f t="shared" si="6"/>
        <v>514.75</v>
      </c>
      <c r="B60">
        <f t="shared" si="7"/>
        <v>1.3289178974553433</v>
      </c>
      <c r="C60">
        <f t="shared" si="8"/>
        <v>79.540366689639384</v>
      </c>
      <c r="D60" s="2">
        <v>91.354692924399998</v>
      </c>
      <c r="E60">
        <f t="shared" si="9"/>
        <v>24.665767089588002</v>
      </c>
      <c r="F60" s="2">
        <v>15.41</v>
      </c>
      <c r="G60" s="1">
        <f t="shared" ref="G60:G62" si="84">F60*$I$3</f>
        <v>57.017000000000003</v>
      </c>
      <c r="J60" s="2">
        <v>6.8516019693299999</v>
      </c>
      <c r="K60">
        <f t="shared" si="11"/>
        <v>6.8516019693300008</v>
      </c>
      <c r="L60">
        <f t="shared" ref="L60:L62" si="85">0.5*1.223*1*0.6*(J60*J60)</f>
        <v>17.2239185384739</v>
      </c>
      <c r="M60">
        <f t="shared" si="60"/>
        <v>0.26071745634055821</v>
      </c>
      <c r="N60">
        <f t="shared" si="27"/>
        <v>138.18025186049584</v>
      </c>
      <c r="O60">
        <v>132.4</v>
      </c>
      <c r="P60">
        <f t="shared" si="28"/>
        <v>11.200000000000003</v>
      </c>
      <c r="Q60">
        <f t="shared" si="14"/>
        <v>12.440279129723583</v>
      </c>
      <c r="R60">
        <f t="shared" si="15"/>
        <v>58.232160000000015</v>
      </c>
      <c r="S60">
        <f t="shared" si="56"/>
        <v>-0.98028169014084543</v>
      </c>
      <c r="T60">
        <f t="shared" si="57"/>
        <v>-0.77544116671516661</v>
      </c>
      <c r="U60">
        <f t="shared" si="16"/>
        <v>-44.429506113479491</v>
      </c>
      <c r="V60">
        <f t="shared" si="17"/>
        <v>-2248.4407281336794</v>
      </c>
      <c r="W60">
        <f t="shared" si="75"/>
        <v>311.95800000000003</v>
      </c>
      <c r="X60">
        <f t="shared" si="18"/>
        <v>-1.7810785577347097</v>
      </c>
      <c r="Y60">
        <f>SUM(X$3:X60)</f>
        <v>12.934661344737888</v>
      </c>
      <c r="Z60">
        <v>0.3</v>
      </c>
      <c r="AA60" s="6">
        <f t="shared" si="58"/>
        <v>-12.203241353706574</v>
      </c>
      <c r="AB60" s="3">
        <f t="shared" si="72"/>
        <v>-12.203241353706574</v>
      </c>
      <c r="AC60" s="3">
        <f t="shared" si="20"/>
        <v>0</v>
      </c>
      <c r="AD60" s="7">
        <f t="shared" si="21"/>
        <v>-12.203241353706574</v>
      </c>
      <c r="AE60" s="3">
        <f t="shared" si="22"/>
        <v>12.203241353706574</v>
      </c>
      <c r="AF60" s="3">
        <f>SUM(AC$3:AC60)</f>
        <v>227.53594860358783</v>
      </c>
      <c r="AG60" s="3">
        <f>SUM(AE$3:AE60)</f>
        <v>730.62439264688032</v>
      </c>
      <c r="AH60" s="4">
        <f t="shared" si="23"/>
        <v>0</v>
      </c>
      <c r="AI60" cm="1">
        <f t="array" ref="AI60">_xlfn.IFS(K60&lt;4,1,K60&lt;8,2,K60&gt;8,3)</f>
        <v>2</v>
      </c>
      <c r="AJ60" cm="1">
        <f t="array" ref="AJ60">_xlfn.IFS(K60&lt;5,2000,K60&lt;6,3500,K60&lt;7,5000,K60&lt;8,6500)</f>
        <v>5000</v>
      </c>
      <c r="AK60">
        <f t="shared" si="65"/>
        <v>1</v>
      </c>
      <c r="AL60">
        <f t="shared" si="59"/>
        <v>10</v>
      </c>
      <c r="AM60" cm="1">
        <f t="array" ref="AM60">INDEX($AW$11:$BI$25,AL60,AK60)</f>
        <v>285</v>
      </c>
      <c r="AN60">
        <f t="shared" si="24"/>
        <v>0</v>
      </c>
      <c r="AO60">
        <f t="shared" si="25"/>
        <v>0</v>
      </c>
      <c r="AP60" s="3">
        <f>SUM(AO$3:AO60)</f>
        <v>47.984817877098429</v>
      </c>
    </row>
    <row r="61" spans="1:42" x14ac:dyDescent="0.3">
      <c r="A61">
        <f t="shared" si="6"/>
        <v>523.625</v>
      </c>
      <c r="B61">
        <f t="shared" si="7"/>
        <v>1.2709162812988875</v>
      </c>
      <c r="C61">
        <f t="shared" si="8"/>
        <v>80.811282970938265</v>
      </c>
      <c r="D61" s="2">
        <v>94.862660766900007</v>
      </c>
      <c r="E61">
        <f t="shared" si="9"/>
        <v>25.612918407063002</v>
      </c>
      <c r="F61" s="2">
        <v>15.68</v>
      </c>
      <c r="G61" s="1">
        <f t="shared" si="84"/>
        <v>58.015999999999998</v>
      </c>
      <c r="J61" s="2">
        <v>7.1146995575175014</v>
      </c>
      <c r="K61">
        <f t="shared" si="11"/>
        <v>1.1544533379658046</v>
      </c>
      <c r="L61">
        <f t="shared" si="85"/>
        <v>18.572092679323106</v>
      </c>
      <c r="M61">
        <f t="shared" si="60"/>
        <v>0.20701409845707136</v>
      </c>
      <c r="N61">
        <f t="shared" si="27"/>
        <v>109.71747218224782</v>
      </c>
      <c r="O61">
        <v>123.7</v>
      </c>
      <c r="P61">
        <f t="shared" si="28"/>
        <v>2.5</v>
      </c>
      <c r="Q61">
        <f t="shared" si="14"/>
        <v>13.414021695341029</v>
      </c>
      <c r="R61">
        <f t="shared" si="15"/>
        <v>12.998250000000001</v>
      </c>
      <c r="S61">
        <f t="shared" si="56"/>
        <v>3.3802816901408128E-2</v>
      </c>
      <c r="T61">
        <f t="shared" si="57"/>
        <v>3.3789951011755456E-2</v>
      </c>
      <c r="U61">
        <f t="shared" si="16"/>
        <v>1.9360215829273935</v>
      </c>
      <c r="V61">
        <f t="shared" si="17"/>
        <v>4856.3714984016178</v>
      </c>
      <c r="W61">
        <f t="shared" si="75"/>
        <v>311.95800000000003</v>
      </c>
      <c r="X61">
        <f t="shared" si="18"/>
        <v>5.2966190632631891</v>
      </c>
      <c r="Y61">
        <f>SUM(X$3:X61)</f>
        <v>18.231280408001076</v>
      </c>
      <c r="Z61">
        <v>0.3</v>
      </c>
      <c r="AA61" s="6">
        <f t="shared" si="58"/>
        <v>37.683853305737372</v>
      </c>
      <c r="AB61" s="3">
        <f t="shared" si="72"/>
        <v>6.1146995575175014</v>
      </c>
      <c r="AC61" s="3">
        <f t="shared" si="20"/>
        <v>6.1146995575175014</v>
      </c>
      <c r="AD61" s="7">
        <f t="shared" si="21"/>
        <v>0</v>
      </c>
      <c r="AE61" s="3">
        <f t="shared" si="22"/>
        <v>0</v>
      </c>
      <c r="AF61" s="3">
        <f>SUM(AC$3:AC61)</f>
        <v>233.65064816110532</v>
      </c>
      <c r="AG61" s="3">
        <f>SUM(AE$3:AE61)</f>
        <v>730.62439264688032</v>
      </c>
      <c r="AH61" s="4">
        <f t="shared" si="23"/>
        <v>6.1146995575175014</v>
      </c>
      <c r="AI61" cm="1">
        <f t="array" ref="AI61">_xlfn.IFS(K61&lt;4,1,K61&lt;8,2,K61&gt;8,3)</f>
        <v>1</v>
      </c>
      <c r="AJ61" cm="1">
        <f t="array" ref="AJ61">_xlfn.IFS(K61&lt;1,2000,K61&lt;2,3500,K61&lt;3,5000,K61&lt;4,6500)</f>
        <v>3500</v>
      </c>
      <c r="AK61">
        <f t="shared" si="65"/>
        <v>7</v>
      </c>
      <c r="AL61">
        <f t="shared" si="59"/>
        <v>7</v>
      </c>
      <c r="AM61" cm="1">
        <f t="array" ref="AM61">INDEX($AW$11:$BI$25,AL61,AK61)</f>
        <v>175</v>
      </c>
      <c r="AN61">
        <f t="shared" si="24"/>
        <v>4.119766786685342</v>
      </c>
      <c r="AO61">
        <f t="shared" si="25"/>
        <v>1.1443796629681504</v>
      </c>
      <c r="AP61" s="3">
        <f>SUM(AO$3:AO61)</f>
        <v>49.129197540066578</v>
      </c>
    </row>
    <row r="62" spans="1:42" x14ac:dyDescent="0.3">
      <c r="A62">
        <f t="shared" si="6"/>
        <v>532.5</v>
      </c>
      <c r="B62">
        <f t="shared" si="7"/>
        <v>1.2251861709123548</v>
      </c>
      <c r="C62">
        <f t="shared" si="8"/>
        <v>82.036469141850617</v>
      </c>
      <c r="D62" s="2">
        <v>98.305261207300006</v>
      </c>
      <c r="E62">
        <f t="shared" si="9"/>
        <v>26.542420525971004</v>
      </c>
      <c r="F62" s="2">
        <v>15.95</v>
      </c>
      <c r="G62" s="1">
        <f t="shared" si="84"/>
        <v>59.015000000000001</v>
      </c>
      <c r="J62" s="2">
        <v>7.3728945905475012</v>
      </c>
      <c r="K62">
        <f t="shared" si="11"/>
        <v>1.1701644789418306</v>
      </c>
      <c r="L62">
        <f t="shared" si="85"/>
        <v>19.944527936635797</v>
      </c>
      <c r="M62">
        <f t="shared" si="60"/>
        <v>0.21073942814562729</v>
      </c>
      <c r="N62">
        <f t="shared" si="27"/>
        <v>111.69189691718246</v>
      </c>
      <c r="O62">
        <v>124</v>
      </c>
      <c r="P62">
        <f t="shared" si="28"/>
        <v>2.7999999999999972</v>
      </c>
      <c r="Q62">
        <f t="shared" si="14"/>
        <v>14.405287280481021</v>
      </c>
      <c r="R62">
        <f t="shared" si="15"/>
        <v>14.558039999999986</v>
      </c>
      <c r="S62">
        <f t="shared" si="56"/>
        <v>0.64225352112675926</v>
      </c>
      <c r="T62">
        <f t="shared" si="57"/>
        <v>0.57091025114984983</v>
      </c>
      <c r="U62">
        <f t="shared" si="16"/>
        <v>32.710747871640251</v>
      </c>
      <c r="V62">
        <f t="shared" si="17"/>
        <v>5002.5584068493399</v>
      </c>
      <c r="W62">
        <f t="shared" si="75"/>
        <v>311.95800000000003</v>
      </c>
      <c r="X62">
        <f t="shared" si="18"/>
        <v>5.4461528317031576</v>
      </c>
      <c r="Y62">
        <f>SUM(X$3:X62)</f>
        <v>23.677433239704236</v>
      </c>
      <c r="Z62">
        <v>0.3</v>
      </c>
      <c r="AA62" s="6">
        <f t="shared" si="58"/>
        <v>40.153910752159163</v>
      </c>
      <c r="AB62" s="3">
        <f t="shared" si="72"/>
        <v>6.3728945905475012</v>
      </c>
      <c r="AC62" s="3">
        <f t="shared" si="20"/>
        <v>6.3728945905475012</v>
      </c>
      <c r="AD62" s="7">
        <f t="shared" si="21"/>
        <v>0</v>
      </c>
      <c r="AE62" s="3">
        <f t="shared" si="22"/>
        <v>0</v>
      </c>
      <c r="AF62" s="3">
        <f>SUM(AC$3:AC62)</f>
        <v>240.02354275165283</v>
      </c>
      <c r="AG62" s="3">
        <f>SUM(AE$3:AE62)</f>
        <v>730.62439264688032</v>
      </c>
      <c r="AH62" s="4">
        <f t="shared" si="23"/>
        <v>6.3728945905475012</v>
      </c>
      <c r="AI62" cm="1">
        <f t="array" ref="AI62">_xlfn.IFS(K62&lt;4,1,K62&lt;8,2,K62&gt;8,3)</f>
        <v>1</v>
      </c>
      <c r="AJ62" cm="1">
        <f t="array" ref="AJ62">_xlfn.IFS(K62&lt;1,2000,K62&lt;2,3500,K62&lt;3,5000,K62&lt;4,6500)</f>
        <v>3500</v>
      </c>
      <c r="AK62">
        <f t="shared" si="65"/>
        <v>7</v>
      </c>
      <c r="AL62">
        <f t="shared" si="59"/>
        <v>7</v>
      </c>
      <c r="AM62" cm="1">
        <f t="array" ref="AM62">INDEX($AW$11:$BI$25,AL62,AK62)</f>
        <v>175</v>
      </c>
      <c r="AN62">
        <f t="shared" si="24"/>
        <v>4.2937251817885631</v>
      </c>
      <c r="AO62">
        <f t="shared" si="25"/>
        <v>1.192701439385712</v>
      </c>
      <c r="AP62" s="3">
        <f>SUM(AO$3:AO62)</f>
        <v>50.321898979452293</v>
      </c>
    </row>
    <row r="63" spans="1:42" x14ac:dyDescent="0.3">
      <c r="A63">
        <f t="shared" si="6"/>
        <v>541.375</v>
      </c>
      <c r="B63">
        <f t="shared" si="7"/>
        <v>1.1780038224621185</v>
      </c>
      <c r="C63">
        <f t="shared" si="8"/>
        <v>83.214472964312733</v>
      </c>
      <c r="D63" s="2">
        <v>102.599576412</v>
      </c>
      <c r="E63">
        <f t="shared" si="9"/>
        <v>27.701885631240003</v>
      </c>
      <c r="F63" s="2">
        <v>16.22</v>
      </c>
      <c r="G63" s="1">
        <f t="shared" ref="G63:G64" si="86">F63*$I$3</f>
        <v>60.013999999999996</v>
      </c>
      <c r="J63" s="2">
        <v>7.6949682309000007</v>
      </c>
      <c r="K63">
        <f t="shared" si="11"/>
        <v>7.6949682308999998</v>
      </c>
      <c r="L63">
        <f t="shared" ref="L63:L64" si="87">0.5*1.223*1*0.6*(J63*J63)</f>
        <v>21.725079485756169</v>
      </c>
      <c r="M63">
        <f t="shared" si="60"/>
        <v>0.27340627781609522</v>
      </c>
      <c r="N63">
        <f t="shared" si="27"/>
        <v>144.90532724253046</v>
      </c>
      <c r="O63">
        <v>129.69999999999999</v>
      </c>
      <c r="P63">
        <f t="shared" si="28"/>
        <v>8.4999999999999858</v>
      </c>
      <c r="Q63">
        <f t="shared" si="14"/>
        <v>15.691322059758475</v>
      </c>
      <c r="R63">
        <f t="shared" si="15"/>
        <v>44.194049999999933</v>
      </c>
      <c r="S63">
        <f t="shared" si="56"/>
        <v>9.0140845070423817E-2</v>
      </c>
      <c r="T63">
        <f t="shared" si="57"/>
        <v>8.9897885824227752E-2</v>
      </c>
      <c r="U63">
        <f t="shared" si="16"/>
        <v>5.1507694448772021</v>
      </c>
      <c r="V63">
        <f t="shared" si="17"/>
        <v>-4707.6557542438459</v>
      </c>
      <c r="W63">
        <f t="shared" si="75"/>
        <v>311.95800000000003</v>
      </c>
      <c r="X63">
        <f t="shared" si="18"/>
        <v>-4.22906734751556</v>
      </c>
      <c r="Y63">
        <f>SUM(X$3:X63)</f>
        <v>19.448365892188676</v>
      </c>
      <c r="Z63">
        <v>0.3</v>
      </c>
      <c r="AA63" s="6">
        <f t="shared" si="58"/>
        <v>-32.542538885468765</v>
      </c>
      <c r="AB63" s="3">
        <f t="shared" si="72"/>
        <v>-32.542538885468765</v>
      </c>
      <c r="AC63" s="3">
        <f t="shared" si="20"/>
        <v>0</v>
      </c>
      <c r="AD63" s="7">
        <f t="shared" si="21"/>
        <v>-32.542538885468765</v>
      </c>
      <c r="AE63" s="3">
        <f t="shared" si="22"/>
        <v>32.542538885468765</v>
      </c>
      <c r="AF63" s="3">
        <f>SUM(AC$3:AC63)</f>
        <v>240.02354275165283</v>
      </c>
      <c r="AG63" s="3">
        <f>SUM(AE$3:AE63)</f>
        <v>763.16693153234905</v>
      </c>
      <c r="AH63" s="4">
        <f t="shared" si="23"/>
        <v>0</v>
      </c>
      <c r="AI63" cm="1">
        <f t="array" ref="AI63">_xlfn.IFS(K63&lt;4,1,K63&lt;8,2,K63&gt;8,3)</f>
        <v>2</v>
      </c>
      <c r="AJ63" cm="1">
        <f t="array" ref="AJ63">_xlfn.IFS(K63&lt;5,2000,K63&lt;6,3500,K63&lt;7,5000,K63&lt;8,6500)</f>
        <v>6500</v>
      </c>
      <c r="AK63">
        <f t="shared" si="65"/>
        <v>1</v>
      </c>
      <c r="AL63">
        <f t="shared" si="59"/>
        <v>13</v>
      </c>
      <c r="AM63" cm="1">
        <f t="array" ref="AM63">INDEX($AW$11:$BI$25,AL63,AK63)</f>
        <v>310</v>
      </c>
      <c r="AN63">
        <f t="shared" si="24"/>
        <v>0</v>
      </c>
      <c r="AO63">
        <f t="shared" si="25"/>
        <v>0</v>
      </c>
      <c r="AP63" s="3">
        <f>SUM(AO$3:AO63)</f>
        <v>50.321898979452293</v>
      </c>
    </row>
    <row r="64" spans="1:42" x14ac:dyDescent="0.3">
      <c r="A64">
        <f t="shared" si="6"/>
        <v>550.25</v>
      </c>
      <c r="B64">
        <f t="shared" si="7"/>
        <v>1.1318302983437296</v>
      </c>
      <c r="C64">
        <f t="shared" si="8"/>
        <v>84.346303262656463</v>
      </c>
      <c r="D64" s="2">
        <v>106.50126407</v>
      </c>
      <c r="E64">
        <f t="shared" si="9"/>
        <v>28.755341298900003</v>
      </c>
      <c r="F64" s="2">
        <v>16.489999999999998</v>
      </c>
      <c r="G64" s="1">
        <f t="shared" si="86"/>
        <v>61.012999999999998</v>
      </c>
      <c r="J64" s="2">
        <v>7.9875948052500005</v>
      </c>
      <c r="K64">
        <f t="shared" si="11"/>
        <v>1.5698126929837284</v>
      </c>
      <c r="L64">
        <f t="shared" si="87"/>
        <v>23.40883300656116</v>
      </c>
      <c r="M64">
        <f t="shared" si="60"/>
        <v>0.25854279990402868</v>
      </c>
      <c r="N64">
        <f t="shared" si="27"/>
        <v>137.0276839491352</v>
      </c>
      <c r="O64">
        <v>130.5</v>
      </c>
      <c r="P64">
        <f t="shared" si="28"/>
        <v>9.2999999999999972</v>
      </c>
      <c r="Q64">
        <f t="shared" si="14"/>
        <v>16.90744275480705</v>
      </c>
      <c r="R64">
        <f t="shared" si="15"/>
        <v>48.353489999999987</v>
      </c>
      <c r="S64">
        <f t="shared" si="56"/>
        <v>-0.45070422535211269</v>
      </c>
      <c r="T64">
        <f t="shared" si="57"/>
        <v>-0.42343940615971926</v>
      </c>
      <c r="U64">
        <f t="shared" si="16"/>
        <v>-24.261290852477785</v>
      </c>
      <c r="V64">
        <f t="shared" si="17"/>
        <v>3978.8338598315654</v>
      </c>
      <c r="W64">
        <f t="shared" si="75"/>
        <v>311.95800000000003</v>
      </c>
      <c r="X64">
        <f t="shared" si="18"/>
        <v>4.4512283767872614</v>
      </c>
      <c r="Y64">
        <f>SUM(X$3:X64)</f>
        <v>23.899594268975939</v>
      </c>
      <c r="Z64">
        <v>0.3</v>
      </c>
      <c r="AA64" s="6">
        <f t="shared" si="58"/>
        <v>35.554608659407322</v>
      </c>
      <c r="AB64" s="3">
        <f t="shared" si="72"/>
        <v>6.9875948052500005</v>
      </c>
      <c r="AC64" s="3">
        <f t="shared" si="20"/>
        <v>6.9875948052500005</v>
      </c>
      <c r="AD64" s="7">
        <f t="shared" si="21"/>
        <v>0</v>
      </c>
      <c r="AE64" s="3">
        <f t="shared" si="22"/>
        <v>0</v>
      </c>
      <c r="AF64" s="3">
        <f>SUM(AC$3:AC64)</f>
        <v>247.01113755690284</v>
      </c>
      <c r="AG64" s="3">
        <f>SUM(AE$3:AE64)</f>
        <v>763.16693153234905</v>
      </c>
      <c r="AH64" s="4">
        <f t="shared" si="23"/>
        <v>6.9875948052500005</v>
      </c>
      <c r="AI64" cm="1">
        <f t="array" ref="AI64">_xlfn.IFS(K64&lt;4,1,K64&lt;8,2,K64&gt;8,3)</f>
        <v>1</v>
      </c>
      <c r="AJ64" cm="1">
        <f t="array" ref="AJ64">_xlfn.IFS(K64&lt;1,2000,K64&lt;2,3500,K64&lt;3,5000,K64&lt;4,6500)</f>
        <v>3500</v>
      </c>
      <c r="AK64">
        <f t="shared" si="65"/>
        <v>7</v>
      </c>
      <c r="AL64">
        <f t="shared" si="59"/>
        <v>7</v>
      </c>
      <c r="AM64" cm="1">
        <f t="array" ref="AM64">INDEX($AW$11:$BI$25,AL64,AK64)</f>
        <v>175</v>
      </c>
      <c r="AN64">
        <f t="shared" si="24"/>
        <v>4.7078782410646012</v>
      </c>
      <c r="AO64">
        <f t="shared" si="25"/>
        <v>1.307743955851278</v>
      </c>
      <c r="AP64" s="3">
        <f>SUM(AO$3:AO64)</f>
        <v>51.629642935303572</v>
      </c>
    </row>
    <row r="65" spans="1:42" x14ac:dyDescent="0.3">
      <c r="A65">
        <f t="shared" si="6"/>
        <v>559.125</v>
      </c>
      <c r="B65">
        <f t="shared" si="7"/>
        <v>1.0919368534105451</v>
      </c>
      <c r="C65">
        <f t="shared" si="8"/>
        <v>85.438240116067007</v>
      </c>
      <c r="D65" s="2">
        <v>110.238985998</v>
      </c>
      <c r="E65">
        <f t="shared" si="9"/>
        <v>29.764526219460002</v>
      </c>
      <c r="F65" s="2">
        <v>16.760000000000002</v>
      </c>
      <c r="G65" s="1">
        <f t="shared" ref="G65:G66" si="88">F65*$I$3</f>
        <v>62.012000000000008</v>
      </c>
      <c r="J65" s="2">
        <v>8.267923949850001</v>
      </c>
      <c r="K65">
        <f t="shared" si="11"/>
        <v>2.2137037127552301</v>
      </c>
      <c r="L65">
        <f t="shared" ref="L65:L66" si="89">0.5*1.223*1*0.6*(J65*J65)</f>
        <v>25.080758027020639</v>
      </c>
      <c r="M65">
        <f t="shared" si="60"/>
        <v>0.25672651648712402</v>
      </c>
      <c r="N65">
        <f t="shared" si="27"/>
        <v>136.06505373817572</v>
      </c>
      <c r="O65">
        <v>126.5</v>
      </c>
      <c r="P65">
        <f t="shared" si="28"/>
        <v>5.2999999999999972</v>
      </c>
      <c r="Q65">
        <f t="shared" si="14"/>
        <v>18.115020106733358</v>
      </c>
      <c r="R65">
        <f t="shared" si="15"/>
        <v>27.556289999999986</v>
      </c>
      <c r="S65">
        <f t="shared" si="56"/>
        <v>-0.59718309859154894</v>
      </c>
      <c r="T65">
        <f t="shared" si="57"/>
        <v>-0.53834567495657359</v>
      </c>
      <c r="U65">
        <f t="shared" si="16"/>
        <v>-30.844935094133323</v>
      </c>
      <c r="V65">
        <f t="shared" si="17"/>
        <v>2810.0473651392163</v>
      </c>
      <c r="W65">
        <f t="shared" si="75"/>
        <v>311.95800000000003</v>
      </c>
      <c r="X65">
        <f t="shared" si="18"/>
        <v>3.2831511769044126</v>
      </c>
      <c r="Y65">
        <f>SUM(X$3:X65)</f>
        <v>27.18274544588035</v>
      </c>
      <c r="Z65">
        <v>0.3</v>
      </c>
      <c r="AA65" s="6">
        <f t="shared" si="58"/>
        <v>27.14484424650621</v>
      </c>
      <c r="AB65" s="3">
        <f t="shared" si="72"/>
        <v>7.267923949850001</v>
      </c>
      <c r="AC65" s="3">
        <f t="shared" si="20"/>
        <v>7.267923949850001</v>
      </c>
      <c r="AD65" s="7">
        <f t="shared" si="21"/>
        <v>0</v>
      </c>
      <c r="AE65" s="3">
        <f t="shared" si="22"/>
        <v>0</v>
      </c>
      <c r="AF65" s="3">
        <f>SUM(AC$3:AC65)</f>
        <v>254.27906150675284</v>
      </c>
      <c r="AG65" s="3">
        <f>SUM(AE$3:AE65)</f>
        <v>763.16693153234905</v>
      </c>
      <c r="AH65" s="4">
        <f t="shared" si="23"/>
        <v>7.267923949850001</v>
      </c>
      <c r="AI65" cm="1">
        <f t="array" ref="AI65">_xlfn.IFS(K65&lt;4,1,K65&lt;8,2,K65&gt;8,3)</f>
        <v>1</v>
      </c>
      <c r="AJ65" cm="1">
        <f t="array" ref="AJ65">_xlfn.IFS(K65&lt;1,2000,K65&lt;2,3500,K65&lt;3,5000,K65&lt;4,6500)</f>
        <v>5000</v>
      </c>
      <c r="AK65">
        <f t="shared" si="65"/>
        <v>8</v>
      </c>
      <c r="AL65">
        <f t="shared" si="59"/>
        <v>10</v>
      </c>
      <c r="AM65" cm="1">
        <f t="array" ref="AM65">INDEX($AW$11:$BI$25,AL65,AK65)</f>
        <v>185</v>
      </c>
      <c r="AN65">
        <f t="shared" si="24"/>
        <v>5.176563704555055</v>
      </c>
      <c r="AO65">
        <f t="shared" si="25"/>
        <v>1.437934362376404</v>
      </c>
      <c r="AP65" s="3">
        <f>SUM(AO$3:AO65)</f>
        <v>53.067577297679975</v>
      </c>
    </row>
    <row r="66" spans="1:42" x14ac:dyDescent="0.3">
      <c r="A66">
        <f t="shared" si="6"/>
        <v>568</v>
      </c>
      <c r="B66">
        <f t="shared" si="7"/>
        <v>1.0565529903366178</v>
      </c>
      <c r="C66">
        <f t="shared" si="8"/>
        <v>86.49479310640362</v>
      </c>
      <c r="D66" s="2">
        <v>113.75987523400001</v>
      </c>
      <c r="E66">
        <f t="shared" si="9"/>
        <v>30.715166313180003</v>
      </c>
      <c r="F66" s="2">
        <v>17.03</v>
      </c>
      <c r="G66" s="1">
        <f t="shared" si="88"/>
        <v>63.01100000000001</v>
      </c>
      <c r="J66" s="2">
        <v>8.5319906425500012</v>
      </c>
      <c r="K66">
        <f t="shared" si="11"/>
        <v>2.0926478538825863</v>
      </c>
      <c r="L66">
        <f t="shared" si="89"/>
        <v>26.708435720681351</v>
      </c>
      <c r="M66">
        <f t="shared" si="60"/>
        <v>0.24993227515817243</v>
      </c>
      <c r="N66">
        <f t="shared" si="27"/>
        <v>132.46410583383138</v>
      </c>
      <c r="O66">
        <v>121.2</v>
      </c>
      <c r="P66">
        <f t="shared" si="28"/>
        <v>0</v>
      </c>
      <c r="Q66">
        <f t="shared" si="14"/>
        <v>19.290639046008607</v>
      </c>
      <c r="R66">
        <f t="shared" si="15"/>
        <v>0</v>
      </c>
      <c r="S66">
        <f t="shared" si="56"/>
        <v>1.1267605633802176E-2</v>
      </c>
      <c r="T66">
        <f t="shared" si="57"/>
        <v>1.1267128829045545E-2</v>
      </c>
      <c r="U66">
        <f t="shared" si="16"/>
        <v>0.64555892913448698</v>
      </c>
      <c r="V66">
        <f t="shared" si="17"/>
        <v>3128.1327690763464</v>
      </c>
      <c r="W66">
        <f t="shared" si="75"/>
        <v>311.95800000000003</v>
      </c>
      <c r="X66">
        <f t="shared" si="18"/>
        <v>3.5992633106308594</v>
      </c>
      <c r="Y66">
        <f>SUM(X$3:X66)</f>
        <v>30.78200875651121</v>
      </c>
      <c r="Z66">
        <v>0.3</v>
      </c>
      <c r="AA66" s="6">
        <f t="shared" si="58"/>
        <v>30.708880886376029</v>
      </c>
      <c r="AB66" s="3">
        <f t="shared" si="72"/>
        <v>7.5319906425500012</v>
      </c>
      <c r="AC66" s="3">
        <f t="shared" si="20"/>
        <v>7.5319906425500012</v>
      </c>
      <c r="AD66" s="7">
        <f t="shared" si="21"/>
        <v>0</v>
      </c>
      <c r="AE66" s="3">
        <f t="shared" si="22"/>
        <v>0</v>
      </c>
      <c r="AF66" s="3">
        <f>SUM(AC$3:AC66)</f>
        <v>261.81105214930284</v>
      </c>
      <c r="AG66" s="3">
        <f>SUM(AE$3:AE66)</f>
        <v>763.16693153234905</v>
      </c>
      <c r="AH66" s="4">
        <f t="shared" si="23"/>
        <v>7.5319906425500012</v>
      </c>
      <c r="AI66" cm="1">
        <f t="array" ref="AI66">_xlfn.IFS(K66&lt;4,1,K66&lt;8,2,K66&gt;8,3)</f>
        <v>1</v>
      </c>
      <c r="AJ66" cm="1">
        <f t="array" ref="AJ66">_xlfn.IFS(K66&lt;1,2000,K66&lt;2,3500,K66&lt;3,5000,K66&lt;4,6500)</f>
        <v>5000</v>
      </c>
      <c r="AK66">
        <f t="shared" si="65"/>
        <v>8</v>
      </c>
      <c r="AL66">
        <f t="shared" si="59"/>
        <v>10</v>
      </c>
      <c r="AM66" cm="1">
        <f t="array" ref="AM66">INDEX($AW$11:$BI$25,AL66,AK66)</f>
        <v>185</v>
      </c>
      <c r="AN66">
        <f t="shared" si="24"/>
        <v>5.3646446567561199</v>
      </c>
      <c r="AO66">
        <f t="shared" si="25"/>
        <v>1.4901790713211445</v>
      </c>
      <c r="AP66" s="3">
        <f>SUM(AO$3:AO66)</f>
        <v>54.557756369001119</v>
      </c>
    </row>
    <row r="67" spans="1:42" x14ac:dyDescent="0.3">
      <c r="A67">
        <f t="shared" si="6"/>
        <v>576.875</v>
      </c>
      <c r="B67">
        <f t="shared" si="7"/>
        <v>1.0239696865386521</v>
      </c>
      <c r="C67">
        <f t="shared" si="8"/>
        <v>87.518762792942269</v>
      </c>
      <c r="D67" s="2">
        <v>117.366758472</v>
      </c>
      <c r="E67">
        <f t="shared" si="9"/>
        <v>31.689024787440001</v>
      </c>
      <c r="F67" s="2">
        <v>17.309999999999999</v>
      </c>
      <c r="G67" s="1">
        <f t="shared" ref="G67:G69" si="90">F67*$I$3</f>
        <v>64.046999999999997</v>
      </c>
      <c r="J67" s="2">
        <v>8.8025068853999997</v>
      </c>
      <c r="K67">
        <f t="shared" si="11"/>
        <v>8.8025068853999997</v>
      </c>
      <c r="L67">
        <f t="shared" ref="L67:L69" si="91">0.5*1.223*1*0.6*(J67*J67)</f>
        <v>28.428926367831032</v>
      </c>
      <c r="M67">
        <f t="shared" si="60"/>
        <v>0.26418383903964138</v>
      </c>
      <c r="N67">
        <f t="shared" si="27"/>
        <v>140.01743469100992</v>
      </c>
      <c r="O67">
        <v>121.3</v>
      </c>
      <c r="P67">
        <f t="shared" si="28"/>
        <v>9.9999999999994316E-2</v>
      </c>
      <c r="Q67">
        <f t="shared" si="14"/>
        <v>20.533293778891316</v>
      </c>
      <c r="R67">
        <f t="shared" si="15"/>
        <v>0.51992999999997047</v>
      </c>
      <c r="S67">
        <f t="shared" ref="S67:S98" si="92">(P68-P67)/(A68-A67)</f>
        <v>-1.1267605633802176E-2</v>
      </c>
      <c r="T67">
        <f t="shared" ref="T67:T98" si="93">ATAN((P68-P67)/(A68-A67))</f>
        <v>-1.1267128829045545E-2</v>
      </c>
      <c r="U67">
        <f t="shared" si="16"/>
        <v>-0.64555892913448698</v>
      </c>
      <c r="V67">
        <f t="shared" si="17"/>
        <v>-3128.1327690763464</v>
      </c>
      <c r="W67">
        <f t="shared" si="75"/>
        <v>311.95800000000003</v>
      </c>
      <c r="X67">
        <f t="shared" si="18"/>
        <v>-2.6477284080175054</v>
      </c>
      <c r="Y67">
        <f>SUM(X$3:X67)</f>
        <v>28.134280348493704</v>
      </c>
      <c r="Z67">
        <v>0.3</v>
      </c>
      <c r="AA67" s="6">
        <f t="shared" si="58"/>
        <v>-23.306647542243272</v>
      </c>
      <c r="AB67" s="3">
        <f t="shared" si="72"/>
        <v>-23.306647542243272</v>
      </c>
      <c r="AC67" s="3">
        <f t="shared" si="20"/>
        <v>0</v>
      </c>
      <c r="AD67" s="7">
        <f t="shared" si="21"/>
        <v>-23.306647542243272</v>
      </c>
      <c r="AE67" s="3">
        <f t="shared" si="22"/>
        <v>23.306647542243272</v>
      </c>
      <c r="AF67" s="3">
        <f>SUM(AC$3:AC67)</f>
        <v>261.81105214930284</v>
      </c>
      <c r="AG67" s="3">
        <f>SUM(AE$3:AE67)</f>
        <v>786.47357907459229</v>
      </c>
      <c r="AH67" s="4">
        <f t="shared" si="23"/>
        <v>0</v>
      </c>
      <c r="AI67" cm="1">
        <f t="array" ref="AI67">_xlfn.IFS(K67&lt;4,1,K67&lt;8,2,K67&gt;8,3)</f>
        <v>3</v>
      </c>
      <c r="AJ67" cm="1">
        <f t="array" ref="AJ67">_xlfn.IFS(K67&lt;9,2000,K67&lt;10,3500,K67&lt;12,5000,K67&lt;14,6500)</f>
        <v>2000</v>
      </c>
      <c r="AK67">
        <f t="shared" si="65"/>
        <v>1</v>
      </c>
      <c r="AL67">
        <f t="shared" ref="AL67:AL98" si="94">MATCH(AJ67,$AU$11:$AU$25,1)</f>
        <v>4</v>
      </c>
      <c r="AM67" cm="1">
        <f t="array" ref="AM67">INDEX($AW$11:$BI$25,AL67,AK67)</f>
        <v>300</v>
      </c>
      <c r="AN67">
        <f t="shared" si="24"/>
        <v>0</v>
      </c>
      <c r="AO67">
        <f t="shared" si="25"/>
        <v>0</v>
      </c>
      <c r="AP67" s="3">
        <f>SUM(AO$3:AO67)</f>
        <v>54.557756369001119</v>
      </c>
    </row>
    <row r="68" spans="1:42" x14ac:dyDescent="0.3">
      <c r="A68">
        <f t="shared" ref="A68:A131" si="95">A67+$D$1</f>
        <v>585.75</v>
      </c>
      <c r="B68">
        <f t="shared" ref="B68:B131" si="96">(2*$A$3)/(J67+J68)</f>
        <v>0.99332128415272458</v>
      </c>
      <c r="C68">
        <f t="shared" ref="C68:C131" si="97">B68+C67</f>
        <v>88.512084077094997</v>
      </c>
      <c r="D68" s="2">
        <v>120.891165165</v>
      </c>
      <c r="E68">
        <f t="shared" ref="E68:E131" si="98">D68*0.27</f>
        <v>32.640614594550001</v>
      </c>
      <c r="F68" s="2">
        <v>17.579999999999998</v>
      </c>
      <c r="G68" s="1">
        <f t="shared" si="90"/>
        <v>65.045999999999992</v>
      </c>
      <c r="J68" s="2">
        <v>9.066837387375001</v>
      </c>
      <c r="K68">
        <f t="shared" ref="K68:K131" si="99">AB68/X68</f>
        <v>9.066837387375001</v>
      </c>
      <c r="L68">
        <f t="shared" si="91"/>
        <v>30.161946502719207</v>
      </c>
      <c r="M68">
        <f t="shared" ref="M68:M99" si="100">(J68-J67)/(C68-C67)</f>
        <v>0.26610776008939241</v>
      </c>
      <c r="N68">
        <f t="shared" si="27"/>
        <v>141.03711284737798</v>
      </c>
      <c r="O68">
        <v>121.2</v>
      </c>
      <c r="P68">
        <f t="shared" ref="P68:P131" si="101">O68-121.2</f>
        <v>0</v>
      </c>
      <c r="Q68">
        <f t="shared" ref="Q68:Q131" si="102">(0.5*$AU$3*(J68*J68))/1000</f>
        <v>21.784998155411802</v>
      </c>
      <c r="R68">
        <f t="shared" ref="R68:R131" si="103">($AU$3*9.81*P68)/1000</f>
        <v>0</v>
      </c>
      <c r="S68">
        <f t="shared" si="92"/>
        <v>0.40563380281690076</v>
      </c>
      <c r="T68">
        <f t="shared" si="93"/>
        <v>0.38535364889119694</v>
      </c>
      <c r="U68">
        <f t="shared" ref="U68:U131" si="104">T68*180/PI()</f>
        <v>22.079137701431762</v>
      </c>
      <c r="V68">
        <f t="shared" ref="V68:V131" si="105">($AU$3*9.81*SIN(U68))</f>
        <v>-456.89178217521152</v>
      </c>
      <c r="W68">
        <f t="shared" si="75"/>
        <v>311.95800000000003</v>
      </c>
      <c r="X68">
        <f t="shared" ref="X68:X131" si="106">(L68+N68+V68+W68)/1000</f>
        <v>2.6265277174885738E-2</v>
      </c>
      <c r="Y68">
        <f>SUM(X$3:X68)</f>
        <v>28.16054562566859</v>
      </c>
      <c r="Z68">
        <v>0.3</v>
      </c>
      <c r="AA68" s="6">
        <f t="shared" ref="AA68:AA131" si="107">(X68*J68)</f>
        <v>0.23814299707902126</v>
      </c>
      <c r="AB68" s="3">
        <f t="shared" si="72"/>
        <v>0.23814299707902126</v>
      </c>
      <c r="AC68" s="3">
        <f t="shared" ref="AC68:AC131" si="108">IF(AB68&gt;0,AB68,0)</f>
        <v>0.23814299707902126</v>
      </c>
      <c r="AD68" s="7">
        <f t="shared" ref="AD68:AD131" si="109">IF(AB68&lt;0,AB68,0)</f>
        <v>0</v>
      </c>
      <c r="AE68" s="3">
        <f t="shared" ref="AE68:AE131" si="110">AD68*-1</f>
        <v>0</v>
      </c>
      <c r="AF68" s="3">
        <f>SUM(AC$3:AC68)</f>
        <v>262.04919514638186</v>
      </c>
      <c r="AG68" s="3">
        <f>SUM(AE$3:AE68)</f>
        <v>786.47357907459229</v>
      </c>
      <c r="AH68" s="4">
        <f t="shared" ref="AH68:AH131" si="111">IF(AB68&lt;0,0,AB68)</f>
        <v>0.23814299707902126</v>
      </c>
      <c r="AI68" cm="1">
        <f t="array" ref="AI68">_xlfn.IFS(K68&lt;4,1,K68&lt;8,2,K68&gt;8,3)</f>
        <v>3</v>
      </c>
      <c r="AJ68" cm="1">
        <f t="array" ref="AJ68">_xlfn.IFS(K68&lt;9,2000,K68&lt;10,3500,K68&lt;12,5000,K68&lt;14,6500)</f>
        <v>3500</v>
      </c>
      <c r="AK68">
        <f t="shared" si="65"/>
        <v>1</v>
      </c>
      <c r="AL68">
        <f t="shared" si="94"/>
        <v>7</v>
      </c>
      <c r="AM68" cm="1">
        <f t="array" ref="AM68">INDEX($AW$11:$BI$25,AL68,AK68)</f>
        <v>285</v>
      </c>
      <c r="AN68">
        <f t="shared" ref="AN68:AN131" si="112">(AC68*AM68/760)/$AR$14</f>
        <v>0.26130163987990018</v>
      </c>
      <c r="AO68">
        <f t="shared" ref="AO68:AO131" si="113">(AN68/3600)*1000</f>
        <v>7.2583788855527825E-2</v>
      </c>
      <c r="AP68" s="3">
        <f>SUM(AO$3:AO68)</f>
        <v>54.630340157856644</v>
      </c>
    </row>
    <row r="69" spans="1:42" x14ac:dyDescent="0.3">
      <c r="A69">
        <f t="shared" si="95"/>
        <v>594.625</v>
      </c>
      <c r="B69">
        <f t="shared" si="96"/>
        <v>0.96504439322283342</v>
      </c>
      <c r="C69">
        <f t="shared" si="97"/>
        <v>89.477128470317837</v>
      </c>
      <c r="D69" s="2">
        <v>124.347984794</v>
      </c>
      <c r="E69">
        <f t="shared" si="98"/>
        <v>33.573955894379999</v>
      </c>
      <c r="F69" s="2">
        <v>17.850000000000001</v>
      </c>
      <c r="G69" s="1">
        <f t="shared" si="90"/>
        <v>66.045000000000002</v>
      </c>
      <c r="J69" s="2">
        <v>9.326098859550001</v>
      </c>
      <c r="K69">
        <f t="shared" si="99"/>
        <v>3.5210029427318696</v>
      </c>
      <c r="L69">
        <f t="shared" si="91"/>
        <v>31.911538405288827</v>
      </c>
      <c r="M69">
        <f t="shared" si="100"/>
        <v>0.26865237909851625</v>
      </c>
      <c r="N69">
        <f t="shared" ref="N69:N132" si="114">M69*$AU$3</f>
        <v>142.38576092221362</v>
      </c>
      <c r="O69">
        <v>124.8</v>
      </c>
      <c r="P69">
        <f t="shared" si="101"/>
        <v>3.5999999999999943</v>
      </c>
      <c r="Q69">
        <f t="shared" si="102"/>
        <v>23.048671783596454</v>
      </c>
      <c r="R69">
        <f t="shared" si="103"/>
        <v>18.71747999999997</v>
      </c>
      <c r="S69">
        <f t="shared" si="92"/>
        <v>0.52957746478873269</v>
      </c>
      <c r="T69">
        <f t="shared" si="93"/>
        <v>0.48702864814288788</v>
      </c>
      <c r="U69">
        <f t="shared" si="104"/>
        <v>27.904686040549453</v>
      </c>
      <c r="V69">
        <f t="shared" si="105"/>
        <v>1878.4399295523583</v>
      </c>
      <c r="W69">
        <f t="shared" si="75"/>
        <v>311.95800000000003</v>
      </c>
      <c r="X69">
        <f t="shared" si="106"/>
        <v>2.3646952288798606</v>
      </c>
      <c r="Y69">
        <f>SUM(X$3:X69)</f>
        <v>30.52524085454845</v>
      </c>
      <c r="Z69">
        <v>0.3</v>
      </c>
      <c r="AA69" s="6">
        <f t="shared" si="107"/>
        <v>22.053381477239796</v>
      </c>
      <c r="AB69" s="3">
        <f t="shared" si="72"/>
        <v>8.326098859550001</v>
      </c>
      <c r="AC69" s="3">
        <f t="shared" si="108"/>
        <v>8.326098859550001</v>
      </c>
      <c r="AD69" s="7">
        <f t="shared" si="109"/>
        <v>0</v>
      </c>
      <c r="AE69" s="3">
        <f t="shared" si="110"/>
        <v>0</v>
      </c>
      <c r="AF69" s="3">
        <f>SUM(AC$3:AC69)</f>
        <v>270.37529400593189</v>
      </c>
      <c r="AG69" s="3">
        <f>SUM(AE$3:AE69)</f>
        <v>786.47357907459229</v>
      </c>
      <c r="AH69" s="4">
        <f t="shared" si="111"/>
        <v>8.326098859550001</v>
      </c>
      <c r="AI69" cm="1">
        <f t="array" ref="AI69">_xlfn.IFS(K69&lt;4,1,K69&lt;8,2,K69&gt;8,3)</f>
        <v>1</v>
      </c>
      <c r="AJ69" cm="1">
        <f t="array" ref="AJ69">_xlfn.IFS(K69&lt;5,2000,K69&lt;6,3500,K69&lt;7,5000,K69&lt;8,6500)</f>
        <v>2000</v>
      </c>
      <c r="AK69">
        <f t="shared" si="65"/>
        <v>9</v>
      </c>
      <c r="AL69">
        <f t="shared" si="94"/>
        <v>4</v>
      </c>
      <c r="AM69" cm="1">
        <f t="array" ref="AM69">INDEX($AW$11:$BI$25,AL69,AK69)</f>
        <v>200</v>
      </c>
      <c r="AN69">
        <f t="shared" si="112"/>
        <v>6.4110773852096292</v>
      </c>
      <c r="AO69">
        <f t="shared" si="113"/>
        <v>1.7808548292248969</v>
      </c>
      <c r="AP69" s="3">
        <f>SUM(AO$3:AO69)</f>
        <v>56.411194987081544</v>
      </c>
    </row>
    <row r="70" spans="1:42" x14ac:dyDescent="0.3">
      <c r="A70">
        <f t="shared" si="95"/>
        <v>603.5</v>
      </c>
      <c r="B70">
        <f t="shared" si="96"/>
        <v>0.96335004160089288</v>
      </c>
      <c r="C70">
        <f t="shared" si="97"/>
        <v>90.440478511918727</v>
      </c>
      <c r="D70" s="2">
        <v>121.32249472700001</v>
      </c>
      <c r="E70">
        <f t="shared" si="98"/>
        <v>32.757073576290004</v>
      </c>
      <c r="F70" s="2">
        <v>18.12</v>
      </c>
      <c r="G70" s="1">
        <f t="shared" ref="G70:G71" si="115">F70*$I$3</f>
        <v>67.044000000000011</v>
      </c>
      <c r="J70" s="2">
        <v>9.0991871045250008</v>
      </c>
      <c r="K70">
        <f t="shared" si="99"/>
        <v>9.0991871045250008</v>
      </c>
      <c r="L70">
        <f t="shared" ref="L70:L71" si="116">0.5*1.223*1*0.6*(J70*J70)</f>
        <v>30.377561067881224</v>
      </c>
      <c r="M70">
        <f t="shared" si="100"/>
        <v>-0.23554444929271962</v>
      </c>
      <c r="N70">
        <f t="shared" si="114"/>
        <v>-124.83855812514139</v>
      </c>
      <c r="O70">
        <v>129.5</v>
      </c>
      <c r="P70">
        <f t="shared" si="101"/>
        <v>8.2999999999999972</v>
      </c>
      <c r="Q70">
        <f t="shared" si="102"/>
        <v>21.940729580235828</v>
      </c>
      <c r="R70">
        <f t="shared" si="103"/>
        <v>43.154189999999986</v>
      </c>
      <c r="S70">
        <f t="shared" si="92"/>
        <v>0.47323943661971701</v>
      </c>
      <c r="T70">
        <f t="shared" si="93"/>
        <v>0.4420108949074702</v>
      </c>
      <c r="U70">
        <f t="shared" si="104"/>
        <v>25.325358776998616</v>
      </c>
      <c r="V70">
        <f t="shared" si="105"/>
        <v>995.29518037558171</v>
      </c>
      <c r="W70">
        <f t="shared" si="75"/>
        <v>311.95800000000003</v>
      </c>
      <c r="X70">
        <f t="shared" si="106"/>
        <v>1.2127921833183215</v>
      </c>
      <c r="Y70">
        <f>SUM(X$3:X70)</f>
        <v>31.738033037866771</v>
      </c>
      <c r="Z70">
        <v>0.3</v>
      </c>
      <c r="AA70" s="6">
        <f t="shared" si="107"/>
        <v>11.035422994918791</v>
      </c>
      <c r="AB70" s="3">
        <f t="shared" si="72"/>
        <v>11.035422994918791</v>
      </c>
      <c r="AC70" s="3">
        <f t="shared" si="108"/>
        <v>11.035422994918791</v>
      </c>
      <c r="AD70" s="7">
        <f t="shared" si="109"/>
        <v>0</v>
      </c>
      <c r="AE70" s="3">
        <f t="shared" si="110"/>
        <v>0</v>
      </c>
      <c r="AF70" s="3">
        <f>SUM(AC$3:AC70)</f>
        <v>281.4107170008507</v>
      </c>
      <c r="AG70" s="3">
        <f>SUM(AE$3:AE70)</f>
        <v>786.47357907459229</v>
      </c>
      <c r="AH70" s="4">
        <f t="shared" si="111"/>
        <v>11.035422994918791</v>
      </c>
      <c r="AI70" cm="1">
        <f t="array" ref="AI70">_xlfn.IFS(K70&lt;4,1,K70&lt;8,2,K70&gt;8,3)</f>
        <v>3</v>
      </c>
      <c r="AJ70" cm="1">
        <f t="array" ref="AJ70">_xlfn.IFS(K70&lt;9,2000,K70&lt;10,3500,K70&lt;12,5000,K70&lt;14,6500)</f>
        <v>3500</v>
      </c>
      <c r="AK70">
        <f t="shared" si="65"/>
        <v>12</v>
      </c>
      <c r="AL70">
        <f t="shared" si="94"/>
        <v>7</v>
      </c>
      <c r="AM70" cm="1">
        <f t="array" ref="AM70">INDEX($AW$11:$BI$25,AL70,AK70)</f>
        <v>200</v>
      </c>
      <c r="AN70">
        <f t="shared" si="112"/>
        <v>8.4972508725136535</v>
      </c>
      <c r="AO70">
        <f t="shared" si="113"/>
        <v>2.3603474645871256</v>
      </c>
      <c r="AP70" s="3">
        <f>SUM(AO$3:AO70)</f>
        <v>58.771542451668672</v>
      </c>
    </row>
    <row r="71" spans="1:42" x14ac:dyDescent="0.3">
      <c r="A71">
        <f t="shared" si="95"/>
        <v>612.375</v>
      </c>
      <c r="B71">
        <f t="shared" si="96"/>
        <v>1.0028546755090422</v>
      </c>
      <c r="C71">
        <f t="shared" si="97"/>
        <v>91.443333187427768</v>
      </c>
      <c r="D71" s="2">
        <v>114.67048855</v>
      </c>
      <c r="E71">
        <f t="shared" si="98"/>
        <v>30.961031908500001</v>
      </c>
      <c r="F71" s="2">
        <v>18.39</v>
      </c>
      <c r="G71" s="1">
        <f t="shared" si="115"/>
        <v>68.043000000000006</v>
      </c>
      <c r="J71" s="2">
        <v>8.6002866412499994</v>
      </c>
      <c r="K71">
        <f t="shared" si="99"/>
        <v>3.1857709842764783</v>
      </c>
      <c r="L71">
        <f t="shared" si="116"/>
        <v>27.137732931349227</v>
      </c>
      <c r="M71">
        <f t="shared" si="100"/>
        <v>-0.49748031839385215</v>
      </c>
      <c r="N71">
        <f t="shared" si="114"/>
        <v>-263.66456874874166</v>
      </c>
      <c r="O71">
        <v>133.69999999999999</v>
      </c>
      <c r="P71">
        <f t="shared" si="101"/>
        <v>12.499999999999986</v>
      </c>
      <c r="Q71">
        <f t="shared" si="102"/>
        <v>19.600706532590745</v>
      </c>
      <c r="R71">
        <f t="shared" si="103"/>
        <v>64.991249999999923</v>
      </c>
      <c r="S71">
        <f t="shared" si="92"/>
        <v>0.15774647887324009</v>
      </c>
      <c r="T71">
        <f t="shared" si="93"/>
        <v>0.15645722198519479</v>
      </c>
      <c r="U71">
        <f t="shared" si="104"/>
        <v>8.9643384940930968</v>
      </c>
      <c r="V71">
        <f t="shared" si="105"/>
        <v>2310.2665770428507</v>
      </c>
      <c r="W71">
        <f t="shared" si="75"/>
        <v>311.95800000000003</v>
      </c>
      <c r="X71">
        <f t="shared" si="106"/>
        <v>2.3856977412254583</v>
      </c>
      <c r="Y71">
        <f>SUM(X$3:X71)</f>
        <v>34.123730779092227</v>
      </c>
      <c r="Z71">
        <v>0.3</v>
      </c>
      <c r="AA71" s="6">
        <f t="shared" si="107"/>
        <v>20.517684413921607</v>
      </c>
      <c r="AB71" s="3">
        <f t="shared" si="72"/>
        <v>7.6002866412499994</v>
      </c>
      <c r="AC71" s="3">
        <f t="shared" si="108"/>
        <v>7.6002866412499994</v>
      </c>
      <c r="AD71" s="7">
        <f t="shared" si="109"/>
        <v>0</v>
      </c>
      <c r="AE71" s="3">
        <f t="shared" si="110"/>
        <v>0</v>
      </c>
      <c r="AF71" s="3">
        <f>SUM(AC$3:AC71)</f>
        <v>289.01100364210072</v>
      </c>
      <c r="AG71" s="3">
        <f>SUM(AE$3:AE71)</f>
        <v>786.47357907459229</v>
      </c>
      <c r="AH71" s="4">
        <f t="shared" si="111"/>
        <v>7.6002866412499994</v>
      </c>
      <c r="AI71" cm="1">
        <f t="array" ref="AI71">_xlfn.IFS(K71&lt;4,1,K71&lt;8,2,K71&gt;8,3)</f>
        <v>1</v>
      </c>
      <c r="AJ71" cm="1">
        <f t="array" ref="AJ71">_xlfn.IFS(K71&lt;5,2000,K71&lt;6,3500,K71&lt;7,5000,K71&lt;8,6500)</f>
        <v>2000</v>
      </c>
      <c r="AK71">
        <f t="shared" si="65"/>
        <v>8</v>
      </c>
      <c r="AL71">
        <f t="shared" si="94"/>
        <v>4</v>
      </c>
      <c r="AM71" cm="1">
        <f t="array" ref="AM71">INDEX($AW$11:$BI$25,AL71,AK71)</f>
        <v>192</v>
      </c>
      <c r="AN71">
        <f t="shared" si="112"/>
        <v>5.6181154660327577</v>
      </c>
      <c r="AO71">
        <f t="shared" si="113"/>
        <v>1.5605876294535437</v>
      </c>
      <c r="AP71" s="3">
        <f>SUM(AO$3:AO71)</f>
        <v>60.332130081122216</v>
      </c>
    </row>
    <row r="72" spans="1:42" x14ac:dyDescent="0.3">
      <c r="A72">
        <f t="shared" si="95"/>
        <v>621.25</v>
      </c>
      <c r="B72">
        <f t="shared" si="96"/>
        <v>1.0380943764947432</v>
      </c>
      <c r="C72">
        <f t="shared" si="97"/>
        <v>92.481427563922509</v>
      </c>
      <c r="D72" s="2">
        <v>113.311352047</v>
      </c>
      <c r="E72">
        <f t="shared" si="98"/>
        <v>30.594065052690002</v>
      </c>
      <c r="F72" s="2">
        <v>18.649999999999999</v>
      </c>
      <c r="G72" s="1">
        <f t="shared" ref="G72:G74" si="117">F72*$I$3</f>
        <v>69.004999999999995</v>
      </c>
      <c r="J72" s="2">
        <v>8.4983514035250014</v>
      </c>
      <c r="K72">
        <f t="shared" si="99"/>
        <v>1.3973533681697297</v>
      </c>
      <c r="L72">
        <f t="shared" ref="L72:L74" si="118">0.5*1.223*1*0.6*(J72*J72)</f>
        <v>26.498243206393116</v>
      </c>
      <c r="M72">
        <f t="shared" si="100"/>
        <v>-9.8194576555934637E-2</v>
      </c>
      <c r="N72">
        <f t="shared" si="114"/>
        <v>-52.043125574645359</v>
      </c>
      <c r="O72">
        <v>135.1</v>
      </c>
      <c r="P72">
        <f t="shared" si="101"/>
        <v>13.899999999999991</v>
      </c>
      <c r="Q72">
        <f t="shared" si="102"/>
        <v>19.138823793115773</v>
      </c>
      <c r="R72">
        <f t="shared" si="103"/>
        <v>72.270269999999954</v>
      </c>
      <c r="S72">
        <f t="shared" si="92"/>
        <v>0.24788732394366389</v>
      </c>
      <c r="T72">
        <f t="shared" si="93"/>
        <v>0.24298927583088642</v>
      </c>
      <c r="U72">
        <f t="shared" si="104"/>
        <v>13.922259972050012</v>
      </c>
      <c r="V72">
        <f t="shared" si="105"/>
        <v>5079.69653961725</v>
      </c>
      <c r="W72">
        <f t="shared" si="75"/>
        <v>311.95800000000003</v>
      </c>
      <c r="X72">
        <f t="shared" si="106"/>
        <v>5.3661096572489981</v>
      </c>
      <c r="Y72">
        <f>SUM(X$3:X72)</f>
        <v>39.489840436341225</v>
      </c>
      <c r="Z72">
        <v>0.3</v>
      </c>
      <c r="AA72" s="6">
        <f t="shared" si="107"/>
        <v>45.603085537151088</v>
      </c>
      <c r="AB72" s="3">
        <f t="shared" si="72"/>
        <v>7.4983514035250014</v>
      </c>
      <c r="AC72" s="3">
        <f t="shared" si="108"/>
        <v>7.4983514035250014</v>
      </c>
      <c r="AD72" s="7">
        <f t="shared" si="109"/>
        <v>0</v>
      </c>
      <c r="AE72" s="3">
        <f t="shared" si="110"/>
        <v>0</v>
      </c>
      <c r="AF72" s="3">
        <f>SUM(AC$3:AC72)</f>
        <v>296.50935504562574</v>
      </c>
      <c r="AG72" s="3">
        <f>SUM(AE$3:AE72)</f>
        <v>786.47357907459229</v>
      </c>
      <c r="AH72" s="4">
        <f t="shared" si="111"/>
        <v>7.4983514035250014</v>
      </c>
      <c r="AI72" cm="1">
        <f t="array" ref="AI72">_xlfn.IFS(K72&lt;4,1,K72&lt;8,2,K72&gt;8,3)</f>
        <v>1</v>
      </c>
      <c r="AJ72" cm="1">
        <f t="array" ref="AJ72">_xlfn.IFS(K72&lt;1,2000,K72&lt;2,3500,K72&lt;3,5000,K72&lt;4,6500)</f>
        <v>3500</v>
      </c>
      <c r="AK72">
        <f t="shared" ref="AK72:AK103" si="119">MATCH(AH72,$AV$10:$BI$10,1)</f>
        <v>8</v>
      </c>
      <c r="AL72">
        <f t="shared" si="94"/>
        <v>7</v>
      </c>
      <c r="AM72" cm="1">
        <f t="array" ref="AM72">INDEX($AW$11:$BI$25,AL72,AK72)</f>
        <v>180</v>
      </c>
      <c r="AN72">
        <f t="shared" si="112"/>
        <v>5.1963423361133341</v>
      </c>
      <c r="AO72">
        <f t="shared" si="113"/>
        <v>1.4434284266981485</v>
      </c>
      <c r="AP72" s="3">
        <f>SUM(AO$3:AO72)</f>
        <v>61.775558507820364</v>
      </c>
    </row>
    <row r="73" spans="1:42" x14ac:dyDescent="0.3">
      <c r="A73">
        <f t="shared" si="95"/>
        <v>630.125</v>
      </c>
      <c r="B73">
        <f t="shared" si="96"/>
        <v>1.0384919514376572</v>
      </c>
      <c r="C73">
        <f t="shared" si="97"/>
        <v>93.519919515360172</v>
      </c>
      <c r="D73" s="2">
        <v>114.583208271</v>
      </c>
      <c r="E73">
        <f t="shared" si="98"/>
        <v>30.937466233170003</v>
      </c>
      <c r="F73" s="2">
        <v>18.93</v>
      </c>
      <c r="G73" s="1">
        <f t="shared" si="117"/>
        <v>70.040999999999997</v>
      </c>
      <c r="J73" s="2">
        <v>8.5937406203250006</v>
      </c>
      <c r="K73">
        <f t="shared" si="99"/>
        <v>2.3591103112262348</v>
      </c>
      <c r="L73">
        <f t="shared" si="118"/>
        <v>27.096437432953639</v>
      </c>
      <c r="M73">
        <f t="shared" si="100"/>
        <v>9.1853592767805942E-2</v>
      </c>
      <c r="N73">
        <f t="shared" si="114"/>
        <v>48.682404166937147</v>
      </c>
      <c r="O73">
        <v>137.30000000000001</v>
      </c>
      <c r="P73">
        <f t="shared" si="101"/>
        <v>16.100000000000009</v>
      </c>
      <c r="Q73">
        <f t="shared" si="102"/>
        <v>19.570880130097343</v>
      </c>
      <c r="R73">
        <f t="shared" si="103"/>
        <v>83.70873000000006</v>
      </c>
      <c r="S73">
        <f t="shared" si="92"/>
        <v>0.27042253521126502</v>
      </c>
      <c r="T73">
        <f t="shared" si="93"/>
        <v>0.26410561791350473</v>
      </c>
      <c r="U73">
        <f t="shared" si="104"/>
        <v>15.132137252138532</v>
      </c>
      <c r="V73">
        <f t="shared" si="105"/>
        <v>2831.1633447071554</v>
      </c>
      <c r="W73">
        <f t="shared" si="75"/>
        <v>311.95800000000003</v>
      </c>
      <c r="X73">
        <f t="shared" si="106"/>
        <v>3.2189001863070463</v>
      </c>
      <c r="Y73">
        <f>SUM(X$3:X73)</f>
        <v>42.708740622648271</v>
      </c>
      <c r="Z73">
        <v>0.3</v>
      </c>
      <c r="AA73" s="6">
        <f t="shared" si="107"/>
        <v>27.662393283838576</v>
      </c>
      <c r="AB73" s="3">
        <f t="shared" si="72"/>
        <v>7.5937406203250006</v>
      </c>
      <c r="AC73" s="3">
        <f t="shared" si="108"/>
        <v>7.5937406203250006</v>
      </c>
      <c r="AD73" s="7">
        <f t="shared" si="109"/>
        <v>0</v>
      </c>
      <c r="AE73" s="3">
        <f t="shared" si="110"/>
        <v>0</v>
      </c>
      <c r="AF73" s="3">
        <f>SUM(AC$3:AC73)</f>
        <v>304.10309566595072</v>
      </c>
      <c r="AG73" s="3">
        <f>SUM(AE$3:AE73)</f>
        <v>786.47357907459229</v>
      </c>
      <c r="AH73" s="4">
        <f t="shared" si="111"/>
        <v>7.5937406203250006</v>
      </c>
      <c r="AI73" cm="1">
        <f t="array" ref="AI73">_xlfn.IFS(K73&lt;4,1,K73&lt;8,2,K73&gt;8,3)</f>
        <v>1</v>
      </c>
      <c r="AJ73" cm="1">
        <f t="array" ref="AJ73">_xlfn.IFS(K73&lt;1,2000,K73&lt;2,3500,K73&lt;3,5000,K73&lt;4,6500)</f>
        <v>5000</v>
      </c>
      <c r="AK73">
        <f t="shared" si="119"/>
        <v>8</v>
      </c>
      <c r="AL73">
        <f t="shared" si="94"/>
        <v>10</v>
      </c>
      <c r="AM73" cm="1">
        <f t="array" ref="AM73">INDEX($AW$11:$BI$25,AL73,AK73)</f>
        <v>185</v>
      </c>
      <c r="AN73">
        <f t="shared" si="112"/>
        <v>5.4086259498891796</v>
      </c>
      <c r="AO73">
        <f t="shared" si="113"/>
        <v>1.5023960971914387</v>
      </c>
      <c r="AP73" s="3">
        <f>SUM(AO$3:AO73)</f>
        <v>63.2779546050118</v>
      </c>
    </row>
    <row r="74" spans="1:42" x14ac:dyDescent="0.3">
      <c r="A74">
        <f t="shared" si="95"/>
        <v>639</v>
      </c>
      <c r="B74">
        <f t="shared" si="96"/>
        <v>1.0315497364156783</v>
      </c>
      <c r="C74">
        <f t="shared" si="97"/>
        <v>94.551469251775856</v>
      </c>
      <c r="D74" s="2">
        <v>114.84505709699999</v>
      </c>
      <c r="E74">
        <f t="shared" si="98"/>
        <v>31.00816541619</v>
      </c>
      <c r="F74" s="2">
        <v>19.2</v>
      </c>
      <c r="G74" s="1">
        <f t="shared" si="117"/>
        <v>71.040000000000006</v>
      </c>
      <c r="J74" s="2">
        <v>8.6133792822749999</v>
      </c>
      <c r="K74">
        <f t="shared" si="99"/>
        <v>8.6133792822749999</v>
      </c>
      <c r="L74">
        <f t="shared" si="118"/>
        <v>27.220422046072947</v>
      </c>
      <c r="M74">
        <f t="shared" si="100"/>
        <v>1.9038017515507856E-2</v>
      </c>
      <c r="N74">
        <f t="shared" si="114"/>
        <v>10.090149283219164</v>
      </c>
      <c r="O74">
        <v>139.69999999999999</v>
      </c>
      <c r="P74">
        <f t="shared" si="101"/>
        <v>18.499999999999986</v>
      </c>
      <c r="Q74">
        <f t="shared" si="102"/>
        <v>19.660430204985911</v>
      </c>
      <c r="R74">
        <f t="shared" si="103"/>
        <v>96.187049999999928</v>
      </c>
      <c r="S74">
        <f t="shared" si="92"/>
        <v>0.11267605633802817</v>
      </c>
      <c r="T74">
        <f t="shared" si="93"/>
        <v>0.1122028149972544</v>
      </c>
      <c r="U74">
        <f t="shared" si="104"/>
        <v>6.4287477488298554</v>
      </c>
      <c r="V74">
        <f t="shared" si="105"/>
        <v>754.1529857770837</v>
      </c>
      <c r="W74">
        <f t="shared" si="75"/>
        <v>311.95800000000003</v>
      </c>
      <c r="X74">
        <f t="shared" si="106"/>
        <v>1.1034215571063757</v>
      </c>
      <c r="Y74">
        <f>SUM(X$3:X74)</f>
        <v>43.812162179754644</v>
      </c>
      <c r="Z74">
        <v>0.3</v>
      </c>
      <c r="AA74" s="6">
        <f t="shared" si="107"/>
        <v>9.5041883795956768</v>
      </c>
      <c r="AB74" s="3">
        <f t="shared" si="72"/>
        <v>9.5041883795956768</v>
      </c>
      <c r="AC74" s="3">
        <f t="shared" si="108"/>
        <v>9.5041883795956768</v>
      </c>
      <c r="AD74" s="7">
        <f t="shared" si="109"/>
        <v>0</v>
      </c>
      <c r="AE74" s="3">
        <f t="shared" si="110"/>
        <v>0</v>
      </c>
      <c r="AF74" s="3">
        <f>SUM(AC$3:AC74)</f>
        <v>313.60728404554641</v>
      </c>
      <c r="AG74" s="3">
        <f>SUM(AE$3:AE74)</f>
        <v>786.47357907459229</v>
      </c>
      <c r="AH74" s="4">
        <f t="shared" si="111"/>
        <v>9.5041883795956768</v>
      </c>
      <c r="AI74" cm="1">
        <f t="array" ref="AI74">_xlfn.IFS(K74&lt;4,1,K74&lt;8,2,K74&gt;8,3)</f>
        <v>3</v>
      </c>
      <c r="AJ74" cm="1">
        <f t="array" ref="AJ74">_xlfn.IFS(K74&lt;9,2000,K74&lt;10,3500,K74&lt;12,5000,K74&lt;14,6500)</f>
        <v>2000</v>
      </c>
      <c r="AK74">
        <f t="shared" si="119"/>
        <v>10</v>
      </c>
      <c r="AL74">
        <f t="shared" si="94"/>
        <v>4</v>
      </c>
      <c r="AM74" cm="1">
        <f t="array" ref="AM74">INDEX($AW$11:$BI$25,AL74,AK74)</f>
        <v>200</v>
      </c>
      <c r="AN74">
        <f t="shared" si="112"/>
        <v>7.3182036645300137</v>
      </c>
      <c r="AO74">
        <f t="shared" si="113"/>
        <v>2.0328343512583369</v>
      </c>
      <c r="AP74" s="3">
        <f>SUM(AO$3:AO74)</f>
        <v>65.31078895627013</v>
      </c>
    </row>
    <row r="75" spans="1:42" x14ac:dyDescent="0.3">
      <c r="A75">
        <f t="shared" si="95"/>
        <v>647.875</v>
      </c>
      <c r="B75">
        <f t="shared" si="96"/>
        <v>1.0286838126349558</v>
      </c>
      <c r="C75">
        <f t="shared" si="97"/>
        <v>95.580153064410808</v>
      </c>
      <c r="D75" s="2">
        <v>115.2223978</v>
      </c>
      <c r="E75">
        <f t="shared" si="98"/>
        <v>31.110047406</v>
      </c>
      <c r="F75" s="2">
        <v>19.46</v>
      </c>
      <c r="G75" s="1">
        <f t="shared" ref="G75:G76" si="120">F75*$I$3</f>
        <v>72.00200000000001</v>
      </c>
      <c r="J75" s="2">
        <v>8.6416798349999997</v>
      </c>
      <c r="K75">
        <f t="shared" si="99"/>
        <v>8.6416798349999997</v>
      </c>
      <c r="L75">
        <f t="shared" ref="L75:L76" si="121">0.5*1.223*1*0.6*(J75*J75)</f>
        <v>27.399589482989878</v>
      </c>
      <c r="M75">
        <f t="shared" si="100"/>
        <v>2.751142029979891E-2</v>
      </c>
      <c r="N75">
        <f t="shared" si="114"/>
        <v>14.581052758893422</v>
      </c>
      <c r="O75">
        <v>140.69999999999999</v>
      </c>
      <c r="P75">
        <f t="shared" si="101"/>
        <v>19.499999999999986</v>
      </c>
      <c r="Q75">
        <f t="shared" si="102"/>
        <v>19.789837048221088</v>
      </c>
      <c r="R75">
        <f t="shared" si="103"/>
        <v>101.38634999999994</v>
      </c>
      <c r="S75">
        <f t="shared" si="92"/>
        <v>0</v>
      </c>
      <c r="T75">
        <f t="shared" si="93"/>
        <v>0</v>
      </c>
      <c r="U75">
        <f t="shared" si="104"/>
        <v>0</v>
      </c>
      <c r="V75">
        <f t="shared" si="105"/>
        <v>0</v>
      </c>
      <c r="W75">
        <f t="shared" si="75"/>
        <v>311.95800000000003</v>
      </c>
      <c r="X75">
        <f t="shared" si="106"/>
        <v>0.35393864224188332</v>
      </c>
      <c r="Y75">
        <f>SUM(X$3:X75)</f>
        <v>44.16610082199653</v>
      </c>
      <c r="Z75">
        <v>0.3</v>
      </c>
      <c r="AA75" s="6">
        <f t="shared" si="107"/>
        <v>3.058624427488962</v>
      </c>
      <c r="AB75" s="3">
        <f t="shared" si="72"/>
        <v>3.058624427488962</v>
      </c>
      <c r="AC75" s="3">
        <f t="shared" si="108"/>
        <v>3.058624427488962</v>
      </c>
      <c r="AD75" s="7">
        <f t="shared" si="109"/>
        <v>0</v>
      </c>
      <c r="AE75" s="3">
        <f t="shared" si="110"/>
        <v>0</v>
      </c>
      <c r="AF75" s="3">
        <f>SUM(AC$3:AC75)</f>
        <v>316.66590847303536</v>
      </c>
      <c r="AG75" s="3">
        <f>SUM(AE$3:AE75)</f>
        <v>786.47357907459229</v>
      </c>
      <c r="AH75" s="4">
        <f t="shared" si="111"/>
        <v>3.058624427488962</v>
      </c>
      <c r="AI75" cm="1">
        <f t="array" ref="AI75">_xlfn.IFS(K75&lt;4,1,K75&lt;8,2,K75&gt;8,3)</f>
        <v>3</v>
      </c>
      <c r="AJ75" cm="1">
        <f t="array" ref="AJ75">_xlfn.IFS(K75&lt;9,2000,K75&lt;10,3500,K75&lt;12,5000,K75&lt;14,6500)</f>
        <v>2000</v>
      </c>
      <c r="AK75">
        <f t="shared" si="119"/>
        <v>4</v>
      </c>
      <c r="AL75">
        <f t="shared" si="94"/>
        <v>4</v>
      </c>
      <c r="AM75" cm="1">
        <f t="array" ref="AM75">INDEX($AW$11:$BI$25,AL75,AK75)</f>
        <v>205</v>
      </c>
      <c r="AN75">
        <f t="shared" si="112"/>
        <v>2.4140122743430461</v>
      </c>
      <c r="AO75">
        <f t="shared" si="113"/>
        <v>0.67055896509529056</v>
      </c>
      <c r="AP75" s="3">
        <f>SUM(AO$3:AO75)</f>
        <v>65.981347921365426</v>
      </c>
    </row>
    <row r="76" spans="1:42" x14ac:dyDescent="0.3">
      <c r="A76">
        <f t="shared" si="95"/>
        <v>656.75</v>
      </c>
      <c r="B76">
        <f t="shared" si="96"/>
        <v>1.02198817108706</v>
      </c>
      <c r="C76">
        <f t="shared" si="97"/>
        <v>96.602141235497868</v>
      </c>
      <c r="D76" s="2">
        <v>116.35236339799999</v>
      </c>
      <c r="E76">
        <f t="shared" si="98"/>
        <v>31.41513811746</v>
      </c>
      <c r="F76" s="2">
        <v>19.72</v>
      </c>
      <c r="G76" s="1">
        <f t="shared" si="120"/>
        <v>72.963999999999999</v>
      </c>
      <c r="J76" s="2">
        <v>8.7264272548499999</v>
      </c>
      <c r="K76">
        <f t="shared" si="99"/>
        <v>8.7264272548499999</v>
      </c>
      <c r="L76">
        <f t="shared" si="121"/>
        <v>27.939630423483909</v>
      </c>
      <c r="M76">
        <f t="shared" si="100"/>
        <v>8.2924071185537129E-2</v>
      </c>
      <c r="N76">
        <f t="shared" si="114"/>
        <v>43.949757728334681</v>
      </c>
      <c r="O76">
        <v>140.69999999999999</v>
      </c>
      <c r="P76">
        <f t="shared" si="101"/>
        <v>19.499999999999986</v>
      </c>
      <c r="Q76">
        <f t="shared" si="102"/>
        <v>20.179891148060062</v>
      </c>
      <c r="R76">
        <f t="shared" si="103"/>
        <v>101.38634999999994</v>
      </c>
      <c r="S76">
        <f t="shared" si="92"/>
        <v>-0.22535211267605634</v>
      </c>
      <c r="T76">
        <f t="shared" si="93"/>
        <v>-0.22164956297867761</v>
      </c>
      <c r="U76">
        <f t="shared" si="104"/>
        <v>-12.699584489597365</v>
      </c>
      <c r="V76">
        <f t="shared" si="105"/>
        <v>-690.57218989698333</v>
      </c>
      <c r="W76">
        <f t="shared" si="75"/>
        <v>311.95800000000003</v>
      </c>
      <c r="X76">
        <f t="shared" si="106"/>
        <v>-0.3067248017451647</v>
      </c>
      <c r="Y76">
        <f>SUM(X$3:X76)</f>
        <v>43.859376020251368</v>
      </c>
      <c r="Z76">
        <v>0.3</v>
      </c>
      <c r="AA76" s="6">
        <f t="shared" si="107"/>
        <v>-2.676611669687468</v>
      </c>
      <c r="AB76" s="3">
        <f t="shared" si="72"/>
        <v>-2.676611669687468</v>
      </c>
      <c r="AC76" s="3">
        <f t="shared" si="108"/>
        <v>0</v>
      </c>
      <c r="AD76" s="7">
        <f t="shared" si="109"/>
        <v>-2.676611669687468</v>
      </c>
      <c r="AE76" s="3">
        <f t="shared" si="110"/>
        <v>2.676611669687468</v>
      </c>
      <c r="AF76" s="3">
        <f>SUM(AC$3:AC76)</f>
        <v>316.66590847303536</v>
      </c>
      <c r="AG76" s="3">
        <f>SUM(AE$3:AE76)</f>
        <v>789.15019074427971</v>
      </c>
      <c r="AH76" s="4">
        <f t="shared" si="111"/>
        <v>0</v>
      </c>
      <c r="AI76" cm="1">
        <f t="array" ref="AI76">_xlfn.IFS(K76&lt;4,1,K76&lt;8,2,K76&gt;8,3)</f>
        <v>3</v>
      </c>
      <c r="AJ76" cm="1">
        <f t="array" ref="AJ76">_xlfn.IFS(K76&lt;9,2000,K76&lt;10,3500,K76&lt;12,5000,K76&lt;14,6500)</f>
        <v>2000</v>
      </c>
      <c r="AK76">
        <f t="shared" si="119"/>
        <v>1</v>
      </c>
      <c r="AL76">
        <f t="shared" si="94"/>
        <v>4</v>
      </c>
      <c r="AM76" cm="1">
        <f t="array" ref="AM76">INDEX($AW$11:$BI$25,AL76,AK76)</f>
        <v>300</v>
      </c>
      <c r="AN76">
        <f t="shared" si="112"/>
        <v>0</v>
      </c>
      <c r="AO76">
        <f t="shared" si="113"/>
        <v>0</v>
      </c>
      <c r="AP76" s="3">
        <f>SUM(AO$3:AO76)</f>
        <v>65.981347921365426</v>
      </c>
    </row>
    <row r="77" spans="1:42" x14ac:dyDescent="0.3">
      <c r="A77">
        <f t="shared" si="95"/>
        <v>665.625</v>
      </c>
      <c r="B77">
        <f t="shared" si="96"/>
        <v>1.0062914311231665</v>
      </c>
      <c r="C77">
        <f t="shared" si="97"/>
        <v>97.608432666621042</v>
      </c>
      <c r="D77" s="2">
        <v>118.834640433</v>
      </c>
      <c r="E77">
        <f t="shared" si="98"/>
        <v>32.085352916910004</v>
      </c>
      <c r="F77" s="2">
        <v>20.010000000000002</v>
      </c>
      <c r="G77" s="1">
        <f t="shared" ref="G77:G78" si="122">F77*$I$3</f>
        <v>74.037000000000006</v>
      </c>
      <c r="J77" s="2">
        <v>8.9125980324750014</v>
      </c>
      <c r="K77">
        <f t="shared" si="99"/>
        <v>8.9125980324750014</v>
      </c>
      <c r="L77">
        <f t="shared" ref="L77:L78" si="123">0.5*1.223*1*0.6*(J77*J77)</f>
        <v>29.144482713302306</v>
      </c>
      <c r="M77">
        <f t="shared" si="100"/>
        <v>0.18500681995990631</v>
      </c>
      <c r="N77">
        <f t="shared" si="114"/>
        <v>98.053614578750341</v>
      </c>
      <c r="O77">
        <v>138.69999999999999</v>
      </c>
      <c r="P77">
        <f t="shared" si="101"/>
        <v>17.499999999999986</v>
      </c>
      <c r="Q77">
        <f t="shared" si="102"/>
        <v>21.050116977446471</v>
      </c>
      <c r="R77">
        <f t="shared" si="103"/>
        <v>90.98774999999992</v>
      </c>
      <c r="S77">
        <f t="shared" si="92"/>
        <v>0.32676056338028231</v>
      </c>
      <c r="T77">
        <f t="shared" si="93"/>
        <v>0.31582344344972918</v>
      </c>
      <c r="U77">
        <f t="shared" si="104"/>
        <v>18.095350380958106</v>
      </c>
      <c r="V77">
        <f t="shared" si="105"/>
        <v>-3560.0120284720988</v>
      </c>
      <c r="W77">
        <f t="shared" si="75"/>
        <v>311.95800000000003</v>
      </c>
      <c r="X77">
        <f t="shared" si="106"/>
        <v>-3.1208559311800461</v>
      </c>
      <c r="Y77">
        <f>SUM(X$3:X77)</f>
        <v>40.738520089071322</v>
      </c>
      <c r="Z77">
        <v>0.3</v>
      </c>
      <c r="AA77" s="6">
        <f t="shared" si="107"/>
        <v>-27.814934431873219</v>
      </c>
      <c r="AB77" s="3">
        <f t="shared" si="72"/>
        <v>-27.814934431873219</v>
      </c>
      <c r="AC77" s="3">
        <f t="shared" si="108"/>
        <v>0</v>
      </c>
      <c r="AD77" s="7">
        <f t="shared" si="109"/>
        <v>-27.814934431873219</v>
      </c>
      <c r="AE77" s="3">
        <f t="shared" si="110"/>
        <v>27.814934431873219</v>
      </c>
      <c r="AF77" s="3">
        <f>SUM(AC$3:AC77)</f>
        <v>316.66590847303536</v>
      </c>
      <c r="AG77" s="3">
        <f>SUM(AE$3:AE77)</f>
        <v>816.96512517615292</v>
      </c>
      <c r="AH77" s="4">
        <f t="shared" si="111"/>
        <v>0</v>
      </c>
      <c r="AI77" cm="1">
        <f t="array" ref="AI77">_xlfn.IFS(K77&lt;4,1,K77&lt;8,2,K77&gt;8,3)</f>
        <v>3</v>
      </c>
      <c r="AJ77" cm="1">
        <f t="array" ref="AJ77">_xlfn.IFS(K77&lt;9,2000,K77&lt;10,3500,K77&lt;12,5000,K77&lt;14,6500)</f>
        <v>2000</v>
      </c>
      <c r="AK77">
        <f t="shared" si="119"/>
        <v>1</v>
      </c>
      <c r="AL77">
        <f t="shared" si="94"/>
        <v>4</v>
      </c>
      <c r="AM77" cm="1">
        <f t="array" ref="AM77">INDEX($AW$11:$BI$25,AL77,AK77)</f>
        <v>300</v>
      </c>
      <c r="AN77">
        <f t="shared" si="112"/>
        <v>0</v>
      </c>
      <c r="AO77">
        <f t="shared" si="113"/>
        <v>0</v>
      </c>
      <c r="AP77" s="3">
        <f>SUM(AO$3:AO77)</f>
        <v>65.981347921365426</v>
      </c>
    </row>
    <row r="78" spans="1:42" x14ac:dyDescent="0.3">
      <c r="A78">
        <f t="shared" si="95"/>
        <v>674.5</v>
      </c>
      <c r="B78">
        <f t="shared" si="96"/>
        <v>0.98228075059771525</v>
      </c>
      <c r="C78">
        <f t="shared" si="97"/>
        <v>98.590713417218751</v>
      </c>
      <c r="D78" s="2">
        <v>122.101228994</v>
      </c>
      <c r="E78">
        <f t="shared" si="98"/>
        <v>32.967331828380004</v>
      </c>
      <c r="F78" s="2">
        <v>20.28</v>
      </c>
      <c r="G78" s="1">
        <f t="shared" si="122"/>
        <v>75.036000000000001</v>
      </c>
      <c r="J78" s="2">
        <v>9.1575921745500004</v>
      </c>
      <c r="K78">
        <f t="shared" si="99"/>
        <v>9.1575921745500004</v>
      </c>
      <c r="L78">
        <f t="shared" si="123"/>
        <v>30.7687823083407</v>
      </c>
      <c r="M78">
        <f t="shared" si="100"/>
        <v>0.24941356320575575</v>
      </c>
      <c r="N78">
        <f t="shared" si="114"/>
        <v>132.18918849905054</v>
      </c>
      <c r="O78">
        <v>141.6</v>
      </c>
      <c r="P78">
        <f t="shared" si="101"/>
        <v>20.399999999999991</v>
      </c>
      <c r="Q78">
        <f t="shared" si="102"/>
        <v>22.223296025375539</v>
      </c>
      <c r="R78">
        <f t="shared" si="103"/>
        <v>106.06571999999996</v>
      </c>
      <c r="S78">
        <f t="shared" si="92"/>
        <v>-3.3802816901406532E-2</v>
      </c>
      <c r="T78">
        <f t="shared" si="93"/>
        <v>-3.378995101175386E-2</v>
      </c>
      <c r="U78">
        <f t="shared" si="104"/>
        <v>-1.9360215829273022</v>
      </c>
      <c r="V78">
        <f t="shared" si="105"/>
        <v>-4856.3714984017879</v>
      </c>
      <c r="W78">
        <f t="shared" si="75"/>
        <v>311.95800000000003</v>
      </c>
      <c r="X78">
        <f t="shared" si="106"/>
        <v>-4.3814555275943965</v>
      </c>
      <c r="Y78">
        <f>SUM(X$3:X78)</f>
        <v>36.357064561476925</v>
      </c>
      <c r="Z78">
        <v>0.3</v>
      </c>
      <c r="AA78" s="6">
        <f t="shared" si="107"/>
        <v>-40.123582852637291</v>
      </c>
      <c r="AB78" s="3">
        <f t="shared" si="72"/>
        <v>-40.123582852637291</v>
      </c>
      <c r="AC78" s="3">
        <f t="shared" si="108"/>
        <v>0</v>
      </c>
      <c r="AD78" s="7">
        <f t="shared" si="109"/>
        <v>-40.123582852637291</v>
      </c>
      <c r="AE78" s="3">
        <f t="shared" si="110"/>
        <v>40.123582852637291</v>
      </c>
      <c r="AF78" s="3">
        <f>SUM(AC$3:AC78)</f>
        <v>316.66590847303536</v>
      </c>
      <c r="AG78" s="3">
        <f>SUM(AE$3:AE78)</f>
        <v>857.08870802879017</v>
      </c>
      <c r="AH78" s="4">
        <f t="shared" si="111"/>
        <v>0</v>
      </c>
      <c r="AI78" cm="1">
        <f t="array" ref="AI78">_xlfn.IFS(K78&lt;4,1,K78&lt;8,2,K78&gt;8,3)</f>
        <v>3</v>
      </c>
      <c r="AJ78" cm="1">
        <f t="array" ref="AJ78">_xlfn.IFS(K78&lt;9,2000,K78&lt;10,3500,K78&lt;12,5000,K78&lt;14,6500)</f>
        <v>3500</v>
      </c>
      <c r="AK78">
        <f t="shared" si="119"/>
        <v>1</v>
      </c>
      <c r="AL78">
        <f t="shared" si="94"/>
        <v>7</v>
      </c>
      <c r="AM78" cm="1">
        <f t="array" ref="AM78">INDEX($AW$11:$BI$25,AL78,AK78)</f>
        <v>285</v>
      </c>
      <c r="AN78">
        <f t="shared" si="112"/>
        <v>0</v>
      </c>
      <c r="AO78">
        <f t="shared" si="113"/>
        <v>0</v>
      </c>
      <c r="AP78" s="3">
        <f>SUM(AO$3:AO78)</f>
        <v>65.981347921365426</v>
      </c>
    </row>
    <row r="79" spans="1:42" x14ac:dyDescent="0.3">
      <c r="A79">
        <f t="shared" si="95"/>
        <v>683.375</v>
      </c>
      <c r="B79">
        <f t="shared" si="96"/>
        <v>0.95489186474012744</v>
      </c>
      <c r="C79">
        <f t="shared" si="97"/>
        <v>99.545605281958885</v>
      </c>
      <c r="D79" s="2">
        <v>125.745333958</v>
      </c>
      <c r="E79">
        <f t="shared" si="98"/>
        <v>33.95124016866</v>
      </c>
      <c r="F79" s="2">
        <v>20.55</v>
      </c>
      <c r="G79" s="1">
        <f t="shared" ref="G79:G81" si="124">F79*$I$3</f>
        <v>76.035000000000011</v>
      </c>
      <c r="J79" s="2">
        <v>9.4309000468499988</v>
      </c>
      <c r="K79">
        <f t="shared" si="99"/>
        <v>2.5842150223334053</v>
      </c>
      <c r="L79">
        <f t="shared" ref="L79:L81" si="125">0.5*1.223*1*0.6*(J79*J79)</f>
        <v>32.632774192009471</v>
      </c>
      <c r="M79">
        <f t="shared" si="100"/>
        <v>0.28621866243920407</v>
      </c>
      <c r="N79">
        <f t="shared" si="114"/>
        <v>151.69589109277817</v>
      </c>
      <c r="O79">
        <v>141.30000000000001</v>
      </c>
      <c r="P79">
        <f t="shared" si="101"/>
        <v>20.100000000000009</v>
      </c>
      <c r="Q79">
        <f t="shared" si="102"/>
        <v>23.569597058823959</v>
      </c>
      <c r="R79">
        <f t="shared" si="103"/>
        <v>104.50593000000005</v>
      </c>
      <c r="S79">
        <f t="shared" si="92"/>
        <v>4.5070422535208703E-2</v>
      </c>
      <c r="T79">
        <f t="shared" si="93"/>
        <v>4.5039941847711394E-2</v>
      </c>
      <c r="U79">
        <f t="shared" si="104"/>
        <v>2.5805985773885216</v>
      </c>
      <c r="V79">
        <f t="shared" si="105"/>
        <v>2766.1740719170862</v>
      </c>
      <c r="W79">
        <f t="shared" si="75"/>
        <v>311.95800000000003</v>
      </c>
      <c r="X79">
        <f t="shared" si="106"/>
        <v>3.2624607372018741</v>
      </c>
      <c r="Y79">
        <f>SUM(X$3:X79)</f>
        <v>39.619525298678802</v>
      </c>
      <c r="Z79">
        <v>0.3</v>
      </c>
      <c r="AA79" s="6">
        <f t="shared" si="107"/>
        <v>30.767941119323435</v>
      </c>
      <c r="AB79" s="3">
        <f t="shared" ref="AB79:AB110" si="126">IF(AA79&gt;$AW$2,J79-1,AA79)</f>
        <v>8.4309000468499988</v>
      </c>
      <c r="AC79" s="3">
        <f t="shared" si="108"/>
        <v>8.4309000468499988</v>
      </c>
      <c r="AD79" s="7">
        <f t="shared" si="109"/>
        <v>0</v>
      </c>
      <c r="AE79" s="3">
        <f t="shared" si="110"/>
        <v>0</v>
      </c>
      <c r="AF79" s="3">
        <f>SUM(AC$3:AC79)</f>
        <v>325.09680851988537</v>
      </c>
      <c r="AG79" s="3">
        <f>SUM(AE$3:AE79)</f>
        <v>857.08870802879017</v>
      </c>
      <c r="AH79" s="4">
        <f t="shared" si="111"/>
        <v>8.4309000468499988</v>
      </c>
      <c r="AI79" cm="1">
        <f t="array" ref="AI79">_xlfn.IFS(K79&lt;4,1,K79&lt;8,2,K79&gt;8,3)</f>
        <v>1</v>
      </c>
      <c r="AJ79" cm="1">
        <f t="array" ref="AJ79">_xlfn.IFS(K79&lt;1,2000,K79&lt;2,3500,K79&lt;3,5000,K79&lt;4,6500)</f>
        <v>5000</v>
      </c>
      <c r="AK79">
        <f t="shared" si="119"/>
        <v>9</v>
      </c>
      <c r="AL79">
        <f t="shared" si="94"/>
        <v>10</v>
      </c>
      <c r="AM79" cm="1">
        <f t="array" ref="AM79">INDEX($AW$11:$BI$25,AL79,AK79)</f>
        <v>200</v>
      </c>
      <c r="AN79">
        <f t="shared" si="112"/>
        <v>6.4917740635911843</v>
      </c>
      <c r="AO79">
        <f t="shared" si="113"/>
        <v>1.8032705732197734</v>
      </c>
      <c r="AP79" s="3">
        <f>SUM(AO$3:AO79)</f>
        <v>67.784618494585203</v>
      </c>
    </row>
    <row r="80" spans="1:42" x14ac:dyDescent="0.3">
      <c r="A80">
        <f t="shared" si="95"/>
        <v>692.25</v>
      </c>
      <c r="B80">
        <f t="shared" si="96"/>
        <v>0.92933189991363796</v>
      </c>
      <c r="C80">
        <f t="shared" si="97"/>
        <v>100.47493718187252</v>
      </c>
      <c r="D80" s="2">
        <v>128.91789958499999</v>
      </c>
      <c r="E80">
        <f t="shared" si="98"/>
        <v>34.807832887949999</v>
      </c>
      <c r="F80" s="2">
        <v>20.82</v>
      </c>
      <c r="G80" s="1">
        <f t="shared" si="124"/>
        <v>77.034000000000006</v>
      </c>
      <c r="J80" s="2">
        <v>9.668842468874999</v>
      </c>
      <c r="K80">
        <f t="shared" si="99"/>
        <v>9.668842468874999</v>
      </c>
      <c r="L80">
        <f t="shared" si="125"/>
        <v>34.300202238998139</v>
      </c>
      <c r="M80">
        <f t="shared" si="100"/>
        <v>0.25603599967580237</v>
      </c>
      <c r="N80">
        <f t="shared" si="114"/>
        <v>135.69907982817526</v>
      </c>
      <c r="O80">
        <v>141.69999999999999</v>
      </c>
      <c r="P80">
        <f t="shared" si="101"/>
        <v>20.499999999999986</v>
      </c>
      <c r="Q80">
        <f t="shared" si="102"/>
        <v>24.773926392299011</v>
      </c>
      <c r="R80">
        <f t="shared" si="103"/>
        <v>106.58564999999993</v>
      </c>
      <c r="S80">
        <f t="shared" si="92"/>
        <v>-0.1464788732394347</v>
      </c>
      <c r="T80">
        <f t="shared" si="93"/>
        <v>-0.1454445367665898</v>
      </c>
      <c r="U80">
        <f t="shared" si="104"/>
        <v>-8.3333581099609244</v>
      </c>
      <c r="V80">
        <f t="shared" si="105"/>
        <v>-4613.2488419799438</v>
      </c>
      <c r="W80">
        <f t="shared" si="75"/>
        <v>311.95800000000003</v>
      </c>
      <c r="X80">
        <f t="shared" si="106"/>
        <v>-4.1312915599127713</v>
      </c>
      <c r="Y80">
        <f>SUM(X$3:X80)</f>
        <v>35.488233738766027</v>
      </c>
      <c r="Z80">
        <v>0.3</v>
      </c>
      <c r="AA80" s="6">
        <f t="shared" si="107"/>
        <v>-39.944807285789445</v>
      </c>
      <c r="AB80" s="3">
        <f t="shared" si="126"/>
        <v>-39.944807285789445</v>
      </c>
      <c r="AC80" s="3">
        <f t="shared" si="108"/>
        <v>0</v>
      </c>
      <c r="AD80" s="7">
        <f t="shared" si="109"/>
        <v>-39.944807285789445</v>
      </c>
      <c r="AE80" s="3">
        <f t="shared" si="110"/>
        <v>39.944807285789445</v>
      </c>
      <c r="AF80" s="3">
        <f>SUM(AC$3:AC80)</f>
        <v>325.09680851988537</v>
      </c>
      <c r="AG80" s="3">
        <f>SUM(AE$3:AE80)</f>
        <v>897.03351531457963</v>
      </c>
      <c r="AH80" s="4">
        <f t="shared" si="111"/>
        <v>0</v>
      </c>
      <c r="AI80" cm="1">
        <f t="array" ref="AI80">_xlfn.IFS(K80&lt;4,1,K80&lt;8,2,K80&gt;8,3)</f>
        <v>3</v>
      </c>
      <c r="AJ80" cm="1">
        <f t="array" ref="AJ80">_xlfn.IFS(K80&lt;9,2000,K80&lt;10,3500,K80&lt;12,5000,K80&lt;14,6500)</f>
        <v>3500</v>
      </c>
      <c r="AK80">
        <f t="shared" si="119"/>
        <v>1</v>
      </c>
      <c r="AL80">
        <f t="shared" si="94"/>
        <v>7</v>
      </c>
      <c r="AM80" cm="1">
        <f t="array" ref="AM80">INDEX($AW$11:$BI$25,AL80,AK80)</f>
        <v>285</v>
      </c>
      <c r="AN80">
        <f t="shared" si="112"/>
        <v>0</v>
      </c>
      <c r="AO80">
        <f t="shared" si="113"/>
        <v>0</v>
      </c>
      <c r="AP80" s="3">
        <f>SUM(AO$3:AO80)</f>
        <v>67.784618494585203</v>
      </c>
    </row>
    <row r="81" spans="1:56" x14ac:dyDescent="0.3">
      <c r="A81">
        <f t="shared" si="95"/>
        <v>701.125</v>
      </c>
      <c r="B81">
        <f t="shared" si="96"/>
        <v>0.90724850121562872</v>
      </c>
      <c r="C81">
        <f t="shared" si="97"/>
        <v>101.38218568308815</v>
      </c>
      <c r="D81" s="2">
        <v>131.94410938999999</v>
      </c>
      <c r="E81">
        <f t="shared" si="98"/>
        <v>35.624909535299999</v>
      </c>
      <c r="F81" s="2">
        <v>21.09</v>
      </c>
      <c r="G81" s="1">
        <f t="shared" si="124"/>
        <v>78.033000000000001</v>
      </c>
      <c r="J81" s="2">
        <v>9.8958082042500006</v>
      </c>
      <c r="K81">
        <f t="shared" si="99"/>
        <v>9.8958082042500006</v>
      </c>
      <c r="L81">
        <f t="shared" si="125"/>
        <v>35.929423643614165</v>
      </c>
      <c r="M81">
        <f t="shared" si="100"/>
        <v>0.25016931421863742</v>
      </c>
      <c r="N81">
        <f t="shared" si="114"/>
        <v>132.58973653587782</v>
      </c>
      <c r="O81">
        <v>140.4</v>
      </c>
      <c r="P81">
        <f t="shared" si="101"/>
        <v>19.200000000000003</v>
      </c>
      <c r="Q81">
        <f t="shared" si="102"/>
        <v>25.950660304054932</v>
      </c>
      <c r="R81">
        <f t="shared" si="103"/>
        <v>99.826560000000015</v>
      </c>
      <c r="S81">
        <f t="shared" si="92"/>
        <v>-0.47323943661972023</v>
      </c>
      <c r="T81">
        <f t="shared" si="93"/>
        <v>-0.44201089490747281</v>
      </c>
      <c r="U81">
        <f t="shared" si="104"/>
        <v>-25.325358776998765</v>
      </c>
      <c r="V81">
        <f t="shared" si="105"/>
        <v>-995.29518037634318</v>
      </c>
      <c r="W81">
        <f t="shared" si="75"/>
        <v>311.95800000000003</v>
      </c>
      <c r="X81">
        <f t="shared" si="106"/>
        <v>-0.51481802019685119</v>
      </c>
      <c r="Y81">
        <f>SUM(X$3:X81)</f>
        <v>34.973415718569179</v>
      </c>
      <c r="Z81">
        <v>0.3</v>
      </c>
      <c r="AA81" s="6">
        <f t="shared" si="107"/>
        <v>-5.0945403879597428</v>
      </c>
      <c r="AB81" s="3">
        <f t="shared" si="126"/>
        <v>-5.0945403879597428</v>
      </c>
      <c r="AC81" s="3">
        <f t="shared" si="108"/>
        <v>0</v>
      </c>
      <c r="AD81" s="7">
        <f t="shared" si="109"/>
        <v>-5.0945403879597428</v>
      </c>
      <c r="AE81" s="3">
        <f t="shared" si="110"/>
        <v>5.0945403879597428</v>
      </c>
      <c r="AF81" s="3">
        <f>SUM(AC$3:AC81)</f>
        <v>325.09680851988537</v>
      </c>
      <c r="AG81" s="3">
        <f>SUM(AE$3:AE81)</f>
        <v>902.12805570253943</v>
      </c>
      <c r="AH81" s="4">
        <f t="shared" si="111"/>
        <v>0</v>
      </c>
      <c r="AI81" cm="1">
        <f t="array" ref="AI81">_xlfn.IFS(K81&lt;4,1,K81&lt;8,2,K81&gt;8,3)</f>
        <v>3</v>
      </c>
      <c r="AJ81" cm="1">
        <f t="array" ref="AJ81">_xlfn.IFS(K81&lt;9,2000,K81&lt;10,3500,K81&lt;12,5000,K81&lt;14,6500)</f>
        <v>3500</v>
      </c>
      <c r="AK81">
        <f t="shared" si="119"/>
        <v>1</v>
      </c>
      <c r="AL81">
        <f t="shared" si="94"/>
        <v>7</v>
      </c>
      <c r="AM81" cm="1">
        <f t="array" ref="AM81">INDEX($AW$11:$BI$25,AL81,AK81)</f>
        <v>285</v>
      </c>
      <c r="AN81">
        <f t="shared" si="112"/>
        <v>0</v>
      </c>
      <c r="AO81">
        <f t="shared" si="113"/>
        <v>0</v>
      </c>
      <c r="AP81" s="3">
        <f>SUM(AO$3:AO81)</f>
        <v>67.784618494585203</v>
      </c>
    </row>
    <row r="82" spans="1:56" x14ac:dyDescent="0.3">
      <c r="A82">
        <f t="shared" si="95"/>
        <v>710</v>
      </c>
      <c r="B82">
        <f t="shared" si="96"/>
        <v>0.88706449423842082</v>
      </c>
      <c r="C82">
        <f t="shared" si="97"/>
        <v>102.26925017732657</v>
      </c>
      <c r="D82" s="2">
        <v>134.853477712</v>
      </c>
      <c r="E82">
        <f t="shared" si="98"/>
        <v>36.410438982240002</v>
      </c>
      <c r="F82" s="2">
        <v>21.36</v>
      </c>
      <c r="G82" s="1">
        <f t="shared" ref="G82:G83" si="127">F82*$I$3</f>
        <v>79.031999999999996</v>
      </c>
      <c r="J82" s="2">
        <v>10.114010828400001</v>
      </c>
      <c r="K82">
        <f t="shared" si="99"/>
        <v>10.114010828400001</v>
      </c>
      <c r="L82">
        <f t="shared" ref="L82:L83" si="128">0.5*1.223*1*0.6*(J82*J82)</f>
        <v>37.531380597072541</v>
      </c>
      <c r="M82">
        <f t="shared" si="100"/>
        <v>0.24598281812343009</v>
      </c>
      <c r="N82">
        <f t="shared" si="114"/>
        <v>130.37089360541796</v>
      </c>
      <c r="O82">
        <v>136.19999999999999</v>
      </c>
      <c r="P82">
        <f t="shared" si="101"/>
        <v>14.999999999999986</v>
      </c>
      <c r="Q82">
        <f t="shared" si="102"/>
        <v>27.107701984803008</v>
      </c>
      <c r="R82">
        <f t="shared" si="103"/>
        <v>77.989499999999921</v>
      </c>
      <c r="S82">
        <f t="shared" si="92"/>
        <v>-0.68732394366197114</v>
      </c>
      <c r="T82">
        <f t="shared" si="93"/>
        <v>-0.60216778611640376</v>
      </c>
      <c r="U82">
        <f t="shared" si="104"/>
        <v>-34.501672703206381</v>
      </c>
      <c r="V82">
        <f t="shared" si="105"/>
        <v>-290.21172770588112</v>
      </c>
      <c r="W82">
        <f t="shared" ref="W82:W99" si="129">(0.06*($AU$3*9.81))</f>
        <v>311.95800000000003</v>
      </c>
      <c r="X82">
        <f t="shared" si="106"/>
        <v>0.18964854649660942</v>
      </c>
      <c r="Y82">
        <f>SUM(X$3:X82)</f>
        <v>35.163064265065785</v>
      </c>
      <c r="Z82">
        <v>0.3</v>
      </c>
      <c r="AA82" s="6">
        <f t="shared" si="107"/>
        <v>1.9181074528570288</v>
      </c>
      <c r="AB82" s="3">
        <f t="shared" si="126"/>
        <v>1.9181074528570288</v>
      </c>
      <c r="AC82" s="3">
        <f t="shared" si="108"/>
        <v>1.9181074528570288</v>
      </c>
      <c r="AD82" s="7">
        <f t="shared" si="109"/>
        <v>0</v>
      </c>
      <c r="AE82" s="3">
        <f t="shared" si="110"/>
        <v>0</v>
      </c>
      <c r="AF82" s="3">
        <f>SUM(AC$3:AC82)</f>
        <v>327.01491597274241</v>
      </c>
      <c r="AG82" s="3">
        <f>SUM(AE$3:AE82)</f>
        <v>902.12805570253943</v>
      </c>
      <c r="AH82" s="4">
        <f t="shared" si="111"/>
        <v>1.9181074528570288</v>
      </c>
      <c r="AI82" cm="1">
        <f t="array" ref="AI82">_xlfn.IFS(K82&lt;4,1,K82&lt;8,2,K82&gt;8,3)</f>
        <v>3</v>
      </c>
      <c r="AJ82" cm="1">
        <f t="array" ref="AJ82">_xlfn.IFS(K82&lt;9,2000,K82&lt;10,3500,K82&lt;12,5000,K82&lt;14,6500)</f>
        <v>5000</v>
      </c>
      <c r="AK82">
        <f t="shared" si="119"/>
        <v>2</v>
      </c>
      <c r="AL82">
        <f t="shared" si="94"/>
        <v>10</v>
      </c>
      <c r="AM82" cm="1">
        <f t="array" ref="AM82">INDEX($AW$11:$BI$25,AL82,AK82)</f>
        <v>235</v>
      </c>
      <c r="AN82">
        <f t="shared" si="112"/>
        <v>1.7354026461850196</v>
      </c>
      <c r="AO82">
        <f t="shared" si="113"/>
        <v>0.48205629060694988</v>
      </c>
      <c r="AP82" s="3">
        <f>SUM(AO$3:AO82)</f>
        <v>68.266674785192151</v>
      </c>
    </row>
    <row r="83" spans="1:56" x14ac:dyDescent="0.3">
      <c r="A83">
        <f t="shared" si="95"/>
        <v>718.875</v>
      </c>
      <c r="B83">
        <f t="shared" si="96"/>
        <v>0.86846925627867722</v>
      </c>
      <c r="C83">
        <f t="shared" si="97"/>
        <v>103.13771943360524</v>
      </c>
      <c r="D83" s="2">
        <v>137.656648531</v>
      </c>
      <c r="E83">
        <f t="shared" si="98"/>
        <v>37.167295103370002</v>
      </c>
      <c r="F83" s="2">
        <v>21.63</v>
      </c>
      <c r="G83" s="1">
        <f t="shared" si="127"/>
        <v>80.031000000000006</v>
      </c>
      <c r="J83" s="2">
        <v>10.324248639825001</v>
      </c>
      <c r="K83">
        <f t="shared" si="99"/>
        <v>2.2499706780073567</v>
      </c>
      <c r="L83">
        <f t="shared" si="128"/>
        <v>39.107911350535019</v>
      </c>
      <c r="M83">
        <f t="shared" si="100"/>
        <v>0.24207858816540404</v>
      </c>
      <c r="N83">
        <f t="shared" si="114"/>
        <v>128.30165172766414</v>
      </c>
      <c r="O83">
        <v>130.1</v>
      </c>
      <c r="P83">
        <f t="shared" si="101"/>
        <v>8.8999999999999915</v>
      </c>
      <c r="Q83">
        <f t="shared" si="102"/>
        <v>28.246379143886021</v>
      </c>
      <c r="R83">
        <f t="shared" si="103"/>
        <v>46.273769999999963</v>
      </c>
      <c r="S83">
        <f t="shared" si="92"/>
        <v>0.12394366197183035</v>
      </c>
      <c r="T83">
        <f t="shared" si="93"/>
        <v>0.12331477300794698</v>
      </c>
      <c r="U83">
        <f t="shared" si="104"/>
        <v>7.0654160449691252</v>
      </c>
      <c r="V83">
        <f t="shared" si="105"/>
        <v>3664.7969502490782</v>
      </c>
      <c r="W83">
        <f t="shared" si="129"/>
        <v>311.95800000000003</v>
      </c>
      <c r="X83">
        <f t="shared" si="106"/>
        <v>4.1441645133272766</v>
      </c>
      <c r="Y83">
        <f>SUM(X$3:X83)</f>
        <v>39.307228778393061</v>
      </c>
      <c r="Z83">
        <v>0.3</v>
      </c>
      <c r="AA83" s="6">
        <f t="shared" si="107"/>
        <v>42.785384839930174</v>
      </c>
      <c r="AB83" s="3">
        <f t="shared" si="126"/>
        <v>9.3242486398250009</v>
      </c>
      <c r="AC83" s="3">
        <f t="shared" si="108"/>
        <v>9.3242486398250009</v>
      </c>
      <c r="AD83" s="7">
        <f t="shared" si="109"/>
        <v>0</v>
      </c>
      <c r="AE83" s="3">
        <f t="shared" si="110"/>
        <v>0</v>
      </c>
      <c r="AF83" s="3">
        <f>SUM(AC$3:AC83)</f>
        <v>336.3391646125674</v>
      </c>
      <c r="AG83" s="3">
        <f>SUM(AE$3:AE83)</f>
        <v>902.12805570253943</v>
      </c>
      <c r="AH83" s="4">
        <f t="shared" si="111"/>
        <v>9.3242486398250009</v>
      </c>
      <c r="AI83" cm="1">
        <f t="array" ref="AI83">_xlfn.IFS(K83&lt;4,1,K83&lt;8,2,K83&gt;8,3)</f>
        <v>1</v>
      </c>
      <c r="AJ83" cm="1">
        <f t="array" ref="AJ83">_xlfn.IFS(K83&lt;1,2000,K83&lt;2,3500,K83&lt;3,5000,K83&lt;4,6500)</f>
        <v>5000</v>
      </c>
      <c r="AK83">
        <f t="shared" si="119"/>
        <v>10</v>
      </c>
      <c r="AL83">
        <f t="shared" si="94"/>
        <v>10</v>
      </c>
      <c r="AM83" cm="1">
        <f t="array" ref="AM83">INDEX($AW$11:$BI$25,AL83,AK83)</f>
        <v>200</v>
      </c>
      <c r="AN83">
        <f t="shared" si="112"/>
        <v>7.1796504698341437</v>
      </c>
      <c r="AO83">
        <f t="shared" si="113"/>
        <v>1.9943473527317068</v>
      </c>
      <c r="AP83" s="3">
        <f>SUM(AO$3:AO83)</f>
        <v>70.26102213792386</v>
      </c>
    </row>
    <row r="84" spans="1:56" x14ac:dyDescent="0.3">
      <c r="A84">
        <f t="shared" si="95"/>
        <v>727.75</v>
      </c>
      <c r="B84">
        <f t="shared" si="96"/>
        <v>0.85138372781104843</v>
      </c>
      <c r="C84">
        <f t="shared" si="97"/>
        <v>103.9891031614163</v>
      </c>
      <c r="D84" s="2">
        <v>140.32219806399999</v>
      </c>
      <c r="E84">
        <f t="shared" si="98"/>
        <v>37.886993477280001</v>
      </c>
      <c r="F84" s="2">
        <v>21.9</v>
      </c>
      <c r="G84" s="1">
        <f t="shared" ref="G84:G85" si="130">F84*$I$3</f>
        <v>81.03</v>
      </c>
      <c r="J84" s="2">
        <v>10.5241648548</v>
      </c>
      <c r="K84">
        <f t="shared" si="99"/>
        <v>10.5241648548</v>
      </c>
      <c r="L84">
        <f t="shared" ref="L84:L85" si="131">0.5*1.223*1*0.6*(J84*J84)</f>
        <v>40.637127037410657</v>
      </c>
      <c r="M84">
        <f t="shared" si="100"/>
        <v>0.23481329093403405</v>
      </c>
      <c r="N84">
        <f t="shared" si="114"/>
        <v>124.45104419503805</v>
      </c>
      <c r="O84">
        <v>131.19999999999999</v>
      </c>
      <c r="P84">
        <f t="shared" si="101"/>
        <v>9.9999999999999858</v>
      </c>
      <c r="Q84">
        <f t="shared" si="102"/>
        <v>29.350882161116992</v>
      </c>
      <c r="R84">
        <f t="shared" si="103"/>
        <v>51.992999999999924</v>
      </c>
      <c r="S84">
        <f t="shared" si="92"/>
        <v>0.28169014084507044</v>
      </c>
      <c r="T84">
        <f t="shared" si="93"/>
        <v>0.27457528143962545</v>
      </c>
      <c r="U84">
        <f t="shared" si="104"/>
        <v>15.732004785107305</v>
      </c>
      <c r="V84">
        <f t="shared" si="105"/>
        <v>-124.98701904681127</v>
      </c>
      <c r="W84">
        <f t="shared" si="129"/>
        <v>311.95800000000003</v>
      </c>
      <c r="X84">
        <f t="shared" si="106"/>
        <v>0.35205915218563744</v>
      </c>
      <c r="Y84">
        <f>SUM(X$3:X84)</f>
        <v>39.659287930578699</v>
      </c>
      <c r="Z84">
        <v>0.3</v>
      </c>
      <c r="AA84" s="6">
        <f t="shared" si="107"/>
        <v>3.7051285562427703</v>
      </c>
      <c r="AB84" s="3">
        <f t="shared" si="126"/>
        <v>3.7051285562427703</v>
      </c>
      <c r="AC84" s="3">
        <f t="shared" si="108"/>
        <v>3.7051285562427703</v>
      </c>
      <c r="AD84" s="7">
        <f t="shared" si="109"/>
        <v>0</v>
      </c>
      <c r="AE84" s="3">
        <f t="shared" si="110"/>
        <v>0</v>
      </c>
      <c r="AF84" s="3">
        <f>SUM(AC$3:AC84)</f>
        <v>340.04429316881016</v>
      </c>
      <c r="AG84" s="3">
        <f>SUM(AE$3:AE84)</f>
        <v>902.12805570253943</v>
      </c>
      <c r="AH84" s="4">
        <f t="shared" si="111"/>
        <v>3.7051285562427703</v>
      </c>
      <c r="AI84" cm="1">
        <f t="array" ref="AI84">_xlfn.IFS(K84&lt;4,1,K84&lt;8,2,K84&gt;8,3)</f>
        <v>3</v>
      </c>
      <c r="AJ84" cm="1">
        <f t="array" ref="AJ84">_xlfn.IFS(K84&lt;9,2000,K84&lt;10,3500,K84&lt;12,5000,K84&lt;14,6500)</f>
        <v>5000</v>
      </c>
      <c r="AK84">
        <f t="shared" si="119"/>
        <v>4</v>
      </c>
      <c r="AL84">
        <f t="shared" si="94"/>
        <v>10</v>
      </c>
      <c r="AM84" cm="1">
        <f t="array" ref="AM84">INDEX($AW$11:$BI$25,AL84,AK84)</f>
        <v>200</v>
      </c>
      <c r="AN84">
        <f t="shared" si="112"/>
        <v>2.8529406504676365</v>
      </c>
      <c r="AO84">
        <f t="shared" si="113"/>
        <v>0.79248351401878792</v>
      </c>
      <c r="AP84" s="3">
        <f>SUM(AO$3:AO84)</f>
        <v>71.053505651942643</v>
      </c>
    </row>
    <row r="85" spans="1:56" x14ac:dyDescent="0.3">
      <c r="A85">
        <f t="shared" si="95"/>
        <v>736.625</v>
      </c>
      <c r="B85">
        <f t="shared" si="96"/>
        <v>0.83653463147253615</v>
      </c>
      <c r="C85">
        <f t="shared" si="97"/>
        <v>104.82563779288883</v>
      </c>
      <c r="D85" s="2">
        <v>142.59097464000001</v>
      </c>
      <c r="E85">
        <f t="shared" si="98"/>
        <v>38.499563152800008</v>
      </c>
      <c r="F85" s="2">
        <v>22.17</v>
      </c>
      <c r="G85" s="1">
        <f t="shared" si="130"/>
        <v>82.029000000000011</v>
      </c>
      <c r="J85" s="2">
        <v>10.694323098000002</v>
      </c>
      <c r="K85">
        <f t="shared" si="99"/>
        <v>2.7822395816375853</v>
      </c>
      <c r="L85">
        <f t="shared" si="131"/>
        <v>41.961819719808361</v>
      </c>
      <c r="M85">
        <f t="shared" si="100"/>
        <v>0.20340848638923159</v>
      </c>
      <c r="N85">
        <f t="shared" si="114"/>
        <v>107.80649778629274</v>
      </c>
      <c r="O85">
        <v>133.69999999999999</v>
      </c>
      <c r="P85">
        <f t="shared" si="101"/>
        <v>12.499999999999986</v>
      </c>
      <c r="Q85">
        <f t="shared" si="102"/>
        <v>30.307664828970335</v>
      </c>
      <c r="R85">
        <f t="shared" si="103"/>
        <v>64.991249999999923</v>
      </c>
      <c r="S85">
        <f t="shared" si="92"/>
        <v>-0.29295774647887257</v>
      </c>
      <c r="T85">
        <f t="shared" si="93"/>
        <v>-0.28498355501417366</v>
      </c>
      <c r="U85">
        <f t="shared" si="104"/>
        <v>-16.328354932946461</v>
      </c>
      <c r="V85">
        <f t="shared" si="105"/>
        <v>3022.6332473499438</v>
      </c>
      <c r="W85">
        <f t="shared" si="129"/>
        <v>311.95800000000003</v>
      </c>
      <c r="X85">
        <f t="shared" si="106"/>
        <v>3.484359564856045</v>
      </c>
      <c r="Y85">
        <f>SUM(X$3:X85)</f>
        <v>43.143647495434742</v>
      </c>
      <c r="Z85">
        <v>0.3</v>
      </c>
      <c r="AA85" s="6">
        <f t="shared" si="107"/>
        <v>37.262866976177236</v>
      </c>
      <c r="AB85" s="3">
        <f t="shared" si="126"/>
        <v>9.6943230980000017</v>
      </c>
      <c r="AC85" s="3">
        <f t="shared" si="108"/>
        <v>9.6943230980000017</v>
      </c>
      <c r="AD85" s="7">
        <f t="shared" si="109"/>
        <v>0</v>
      </c>
      <c r="AE85" s="3">
        <f t="shared" si="110"/>
        <v>0</v>
      </c>
      <c r="AF85" s="3">
        <f>SUM(AC$3:AC85)</f>
        <v>349.73861626681014</v>
      </c>
      <c r="AG85" s="3">
        <f>SUM(AE$3:AE85)</f>
        <v>902.12805570253943</v>
      </c>
      <c r="AH85" s="4">
        <f t="shared" si="111"/>
        <v>9.6943230980000017</v>
      </c>
      <c r="AI85" cm="1">
        <f t="array" ref="AI85">_xlfn.IFS(K85&lt;4,1,K85&lt;8,2,K85&gt;8,3)</f>
        <v>1</v>
      </c>
      <c r="AJ85" cm="1">
        <f t="array" ref="AJ85">_xlfn.IFS(K85&lt;1,2000,K85&lt;2,3500,K85&lt;3,5000,K85&lt;4,6500)</f>
        <v>5000</v>
      </c>
      <c r="AK85">
        <f t="shared" si="119"/>
        <v>10</v>
      </c>
      <c r="AL85">
        <f t="shared" si="94"/>
        <v>10</v>
      </c>
      <c r="AM85" cm="1">
        <f t="array" ref="AM85">INDEX($AW$11:$BI$25,AL85,AK85)</f>
        <v>200</v>
      </c>
      <c r="AN85">
        <f t="shared" si="112"/>
        <v>7.4646069698315145</v>
      </c>
      <c r="AO85">
        <f t="shared" si="113"/>
        <v>2.0735019360643094</v>
      </c>
      <c r="AP85" s="3">
        <f>SUM(AO$3:AO85)</f>
        <v>73.127007588006947</v>
      </c>
    </row>
    <row r="86" spans="1:56" x14ac:dyDescent="0.3">
      <c r="A86">
        <f t="shared" si="95"/>
        <v>745.5</v>
      </c>
      <c r="B86">
        <f t="shared" si="96"/>
        <v>0.82155045649697123</v>
      </c>
      <c r="C86">
        <f t="shared" si="97"/>
        <v>105.64718824938579</v>
      </c>
      <c r="D86" s="2">
        <v>145.48222256299999</v>
      </c>
      <c r="E86">
        <f t="shared" si="98"/>
        <v>39.280200092009999</v>
      </c>
      <c r="F86" s="2">
        <v>22.44</v>
      </c>
      <c r="G86" s="1">
        <f t="shared" ref="G86:G88" si="132">F86*$I$3</f>
        <v>83.028000000000006</v>
      </c>
      <c r="J86" s="2">
        <v>10.911166692224999</v>
      </c>
      <c r="K86">
        <f t="shared" si="99"/>
        <v>10.911166692224999</v>
      </c>
      <c r="L86">
        <f t="shared" ref="L86:L88" si="133">0.5*1.223*1*0.6*(J86*J86)</f>
        <v>43.680750645027366</v>
      </c>
      <c r="M86">
        <f t="shared" si="100"/>
        <v>0.2639443414706425</v>
      </c>
      <c r="N86">
        <f t="shared" si="114"/>
        <v>139.89050097944053</v>
      </c>
      <c r="O86">
        <v>131.1</v>
      </c>
      <c r="P86">
        <f t="shared" si="101"/>
        <v>9.8999999999999915</v>
      </c>
      <c r="Q86">
        <f t="shared" si="102"/>
        <v>31.549193025162857</v>
      </c>
      <c r="R86">
        <f t="shared" si="103"/>
        <v>51.473069999999957</v>
      </c>
      <c r="S86">
        <f t="shared" si="92"/>
        <v>-0.61971830985915488</v>
      </c>
      <c r="T86">
        <f t="shared" si="93"/>
        <v>-0.55479222713789567</v>
      </c>
      <c r="U86">
        <f t="shared" si="104"/>
        <v>-31.787253121664758</v>
      </c>
      <c r="V86">
        <f t="shared" si="105"/>
        <v>-1886.5760167624235</v>
      </c>
      <c r="W86">
        <f t="shared" si="129"/>
        <v>311.95800000000003</v>
      </c>
      <c r="X86">
        <f t="shared" si="106"/>
        <v>-1.3910467651379554</v>
      </c>
      <c r="Y86">
        <f>SUM(X$3:X86)</f>
        <v>41.752600730296784</v>
      </c>
      <c r="Z86">
        <v>0.3</v>
      </c>
      <c r="AA86" s="6">
        <f t="shared" si="107"/>
        <v>-15.177943131100591</v>
      </c>
      <c r="AB86" s="3">
        <f t="shared" si="126"/>
        <v>-15.177943131100591</v>
      </c>
      <c r="AC86" s="3">
        <f t="shared" si="108"/>
        <v>0</v>
      </c>
      <c r="AD86" s="7">
        <f t="shared" si="109"/>
        <v>-15.177943131100591</v>
      </c>
      <c r="AE86" s="3">
        <f t="shared" si="110"/>
        <v>15.177943131100591</v>
      </c>
      <c r="AF86" s="3">
        <f>SUM(AC$3:AC86)</f>
        <v>349.73861626681014</v>
      </c>
      <c r="AG86" s="3">
        <f>SUM(AE$3:AE86)</f>
        <v>917.30599883364005</v>
      </c>
      <c r="AH86" s="4">
        <f t="shared" si="111"/>
        <v>0</v>
      </c>
      <c r="AI86" cm="1">
        <f t="array" ref="AI86">_xlfn.IFS(K86&lt;4,1,K86&lt;8,2,K86&gt;8,3)</f>
        <v>3</v>
      </c>
      <c r="AJ86" cm="1">
        <f t="array" ref="AJ86">_xlfn.IFS(K86&lt;9,2000,K86&lt;10,3500,K86&lt;12,5000,K86&lt;14,6500)</f>
        <v>5000</v>
      </c>
      <c r="AK86">
        <f t="shared" si="119"/>
        <v>1</v>
      </c>
      <c r="AL86">
        <f t="shared" si="94"/>
        <v>10</v>
      </c>
      <c r="AM86" cm="1">
        <f t="array" ref="AM86">INDEX($AW$11:$BI$25,AL86,AK86)</f>
        <v>285</v>
      </c>
      <c r="AN86">
        <f t="shared" si="112"/>
        <v>0</v>
      </c>
      <c r="AO86">
        <f t="shared" si="113"/>
        <v>0</v>
      </c>
      <c r="AP86" s="3">
        <f>SUM(AO$3:AO86)</f>
        <v>73.127007588006947</v>
      </c>
    </row>
    <row r="87" spans="1:56" x14ac:dyDescent="0.3">
      <c r="A87">
        <f t="shared" si="95"/>
        <v>754.375</v>
      </c>
      <c r="B87">
        <f t="shared" si="96"/>
        <v>0.80574723064189135</v>
      </c>
      <c r="C87">
        <f t="shared" si="97"/>
        <v>106.45293548002768</v>
      </c>
      <c r="D87" s="2">
        <v>148.240991947</v>
      </c>
      <c r="E87">
        <f t="shared" si="98"/>
        <v>40.025067825690002</v>
      </c>
      <c r="F87" s="2">
        <v>22.71</v>
      </c>
      <c r="G87" s="1">
        <f t="shared" si="132"/>
        <v>84.027000000000001</v>
      </c>
      <c r="J87" s="2">
        <v>11.118074396024999</v>
      </c>
      <c r="K87">
        <f t="shared" si="99"/>
        <v>11.118074396024999</v>
      </c>
      <c r="L87">
        <f t="shared" si="133"/>
        <v>45.353088069298074</v>
      </c>
      <c r="M87">
        <f t="shared" si="100"/>
        <v>0.25678984169163233</v>
      </c>
      <c r="N87">
        <f t="shared" si="114"/>
        <v>136.09861609656514</v>
      </c>
      <c r="O87">
        <v>125.6</v>
      </c>
      <c r="P87">
        <f t="shared" si="101"/>
        <v>4.3999999999999915</v>
      </c>
      <c r="Q87">
        <f t="shared" si="102"/>
        <v>32.757068243019866</v>
      </c>
      <c r="R87">
        <f t="shared" si="103"/>
        <v>22.876919999999959</v>
      </c>
      <c r="S87">
        <f t="shared" si="92"/>
        <v>-0.2478873239436607</v>
      </c>
      <c r="T87">
        <f t="shared" si="93"/>
        <v>-0.24298927583088342</v>
      </c>
      <c r="U87">
        <f t="shared" si="104"/>
        <v>-13.92225997204984</v>
      </c>
      <c r="V87">
        <f t="shared" si="105"/>
        <v>-5079.696539617059</v>
      </c>
      <c r="W87">
        <f t="shared" si="129"/>
        <v>311.95800000000003</v>
      </c>
      <c r="X87">
        <f t="shared" si="106"/>
        <v>-4.5862868354511965</v>
      </c>
      <c r="Y87">
        <f>SUM(X$3:X87)</f>
        <v>37.166313894845587</v>
      </c>
      <c r="Z87">
        <v>0.3</v>
      </c>
      <c r="AA87" s="6">
        <f t="shared" si="107"/>
        <v>-50.990678238056468</v>
      </c>
      <c r="AB87" s="3">
        <f t="shared" si="126"/>
        <v>-50.990678238056468</v>
      </c>
      <c r="AC87" s="3">
        <f t="shared" si="108"/>
        <v>0</v>
      </c>
      <c r="AD87" s="7">
        <f t="shared" si="109"/>
        <v>-50.990678238056468</v>
      </c>
      <c r="AE87" s="3">
        <f t="shared" si="110"/>
        <v>50.990678238056468</v>
      </c>
      <c r="AF87" s="3">
        <f>SUM(AC$3:AC87)</f>
        <v>349.73861626681014</v>
      </c>
      <c r="AG87" s="3">
        <f>SUM(AE$3:AE87)</f>
        <v>968.29667707169654</v>
      </c>
      <c r="AH87" s="4">
        <f t="shared" si="111"/>
        <v>0</v>
      </c>
      <c r="AI87" cm="1">
        <f t="array" ref="AI87">_xlfn.IFS(K87&lt;4,1,K87&lt;8,2,K87&gt;8,3)</f>
        <v>3</v>
      </c>
      <c r="AJ87" cm="1">
        <f t="array" ref="AJ87">_xlfn.IFS(K87&lt;9,2000,K87&lt;10,3500,K87&lt;12,5000,K87&lt;14,6500)</f>
        <v>5000</v>
      </c>
      <c r="AK87">
        <f t="shared" si="119"/>
        <v>1</v>
      </c>
      <c r="AL87">
        <f t="shared" si="94"/>
        <v>10</v>
      </c>
      <c r="AM87" cm="1">
        <f t="array" ref="AM87">INDEX($AW$11:$BI$25,AL87,AK87)</f>
        <v>285</v>
      </c>
      <c r="AN87">
        <f t="shared" si="112"/>
        <v>0</v>
      </c>
      <c r="AO87">
        <f t="shared" si="113"/>
        <v>0</v>
      </c>
      <c r="AP87" s="3">
        <f>SUM(AO$3:AO87)</f>
        <v>73.127007588006947</v>
      </c>
    </row>
    <row r="88" spans="1:56" x14ac:dyDescent="0.3">
      <c r="A88">
        <f t="shared" si="95"/>
        <v>763.25</v>
      </c>
      <c r="B88">
        <f t="shared" si="96"/>
        <v>0.79135081759223169</v>
      </c>
      <c r="C88">
        <f t="shared" si="97"/>
        <v>107.24428629761991</v>
      </c>
      <c r="D88" s="2">
        <v>150.82569428799999</v>
      </c>
      <c r="E88">
        <f t="shared" si="98"/>
        <v>40.722937457760004</v>
      </c>
      <c r="F88" s="2">
        <v>22.97</v>
      </c>
      <c r="G88" s="1">
        <f t="shared" si="132"/>
        <v>84.989000000000004</v>
      </c>
      <c r="J88" s="2">
        <v>11.311927071600001</v>
      </c>
      <c r="K88">
        <f t="shared" si="99"/>
        <v>11.311927071600001</v>
      </c>
      <c r="L88">
        <f t="shared" si="133"/>
        <v>46.948411755455972</v>
      </c>
      <c r="M88">
        <f t="shared" si="100"/>
        <v>0.24496427029015913</v>
      </c>
      <c r="N88">
        <f t="shared" si="114"/>
        <v>129.83106325378435</v>
      </c>
      <c r="O88">
        <v>123.4</v>
      </c>
      <c r="P88">
        <f t="shared" si="101"/>
        <v>2.2000000000000028</v>
      </c>
      <c r="Q88">
        <f t="shared" si="102"/>
        <v>33.909318929397202</v>
      </c>
      <c r="R88">
        <f t="shared" si="103"/>
        <v>11.438460000000015</v>
      </c>
      <c r="S88">
        <f t="shared" si="92"/>
        <v>0.72112676056338088</v>
      </c>
      <c r="T88">
        <f t="shared" si="93"/>
        <v>0.62476472754223944</v>
      </c>
      <c r="U88">
        <f t="shared" si="104"/>
        <v>35.796382076811099</v>
      </c>
      <c r="V88">
        <f t="shared" si="105"/>
        <v>-4915.4913122561902</v>
      </c>
      <c r="W88">
        <f t="shared" si="129"/>
        <v>311.95800000000003</v>
      </c>
      <c r="X88">
        <f t="shared" si="106"/>
        <v>-4.4267538372469497</v>
      </c>
      <c r="Y88">
        <f>SUM(X$3:X88)</f>
        <v>32.739560057598638</v>
      </c>
      <c r="Z88">
        <v>0.3</v>
      </c>
      <c r="AA88" s="6">
        <f t="shared" si="107"/>
        <v>-50.07511657086296</v>
      </c>
      <c r="AB88" s="3">
        <f t="shared" si="126"/>
        <v>-50.07511657086296</v>
      </c>
      <c r="AC88" s="3">
        <f t="shared" si="108"/>
        <v>0</v>
      </c>
      <c r="AD88" s="7">
        <f t="shared" si="109"/>
        <v>-50.07511657086296</v>
      </c>
      <c r="AE88" s="3">
        <f t="shared" si="110"/>
        <v>50.07511657086296</v>
      </c>
      <c r="AF88" s="3">
        <f>SUM(AC$3:AC88)</f>
        <v>349.73861626681014</v>
      </c>
      <c r="AG88" s="3">
        <f>SUM(AE$3:AE88)</f>
        <v>1018.3717936425595</v>
      </c>
      <c r="AH88" s="4">
        <f t="shared" si="111"/>
        <v>0</v>
      </c>
      <c r="AI88" cm="1">
        <f t="array" ref="AI88">_xlfn.IFS(K88&lt;4,1,K88&lt;8,2,K88&gt;8,3)</f>
        <v>3</v>
      </c>
      <c r="AJ88" cm="1">
        <f t="array" ref="AJ88">_xlfn.IFS(K88&lt;9,2000,K88&lt;10,3500,K88&lt;12,5000,K88&lt;14,6500)</f>
        <v>5000</v>
      </c>
      <c r="AK88">
        <f t="shared" si="119"/>
        <v>1</v>
      </c>
      <c r="AL88">
        <f t="shared" si="94"/>
        <v>10</v>
      </c>
      <c r="AM88" cm="1">
        <f t="array" ref="AM88">INDEX($AW$11:$BI$25,AL88,AK88)</f>
        <v>285</v>
      </c>
      <c r="AN88">
        <f t="shared" si="112"/>
        <v>0</v>
      </c>
      <c r="AO88">
        <f t="shared" si="113"/>
        <v>0</v>
      </c>
      <c r="AP88" s="3">
        <f>SUM(AO$3:AO88)</f>
        <v>73.127007588006947</v>
      </c>
    </row>
    <row r="89" spans="1:56" x14ac:dyDescent="0.3">
      <c r="A89">
        <f t="shared" si="95"/>
        <v>772.125</v>
      </c>
      <c r="B89">
        <f t="shared" si="96"/>
        <v>0.77784282654537162</v>
      </c>
      <c r="C89">
        <f t="shared" si="97"/>
        <v>108.02212912416528</v>
      </c>
      <c r="D89" s="2">
        <v>153.43457345499999</v>
      </c>
      <c r="E89">
        <f t="shared" si="98"/>
        <v>41.427334832850001</v>
      </c>
      <c r="F89" s="2">
        <v>23.24</v>
      </c>
      <c r="G89" s="1">
        <f t="shared" ref="G89:G90" si="134">F89*$I$3</f>
        <v>85.988</v>
      </c>
      <c r="J89" s="2">
        <v>11.507593009124999</v>
      </c>
      <c r="K89">
        <f t="shared" si="99"/>
        <v>2.1229317159476211</v>
      </c>
      <c r="L89">
        <f t="shared" ref="L89:L90" si="135">0.5*1.223*1*0.6*(J89*J89)</f>
        <v>48.586621279277786</v>
      </c>
      <c r="M89">
        <f t="shared" si="100"/>
        <v>0.25154945298397763</v>
      </c>
      <c r="N89">
        <f t="shared" si="114"/>
        <v>133.32121008150816</v>
      </c>
      <c r="O89">
        <v>129.80000000000001</v>
      </c>
      <c r="P89">
        <f t="shared" si="101"/>
        <v>8.6000000000000085</v>
      </c>
      <c r="Q89">
        <f t="shared" si="102"/>
        <v>35.09254466887058</v>
      </c>
      <c r="R89">
        <f t="shared" si="103"/>
        <v>44.713980000000049</v>
      </c>
      <c r="S89">
        <f t="shared" si="92"/>
        <v>0.38309859154929321</v>
      </c>
      <c r="T89">
        <f t="shared" si="93"/>
        <v>0.36585183269979143</v>
      </c>
      <c r="U89">
        <f t="shared" si="104"/>
        <v>20.961765940824328</v>
      </c>
      <c r="V89">
        <f t="shared" si="105"/>
        <v>4455.70128386538</v>
      </c>
      <c r="W89">
        <f t="shared" si="129"/>
        <v>311.95800000000003</v>
      </c>
      <c r="X89">
        <f t="shared" si="106"/>
        <v>4.9495671152261655</v>
      </c>
      <c r="Y89">
        <f>SUM(X$3:X89)</f>
        <v>37.689127172824804</v>
      </c>
      <c r="Z89">
        <v>0.3</v>
      </c>
      <c r="AA89" s="6">
        <f t="shared" si="107"/>
        <v>56.957603933371615</v>
      </c>
      <c r="AB89" s="3">
        <f t="shared" si="126"/>
        <v>10.507593009124999</v>
      </c>
      <c r="AC89" s="3">
        <f t="shared" si="108"/>
        <v>10.507593009124999</v>
      </c>
      <c r="AD89" s="7">
        <f t="shared" si="109"/>
        <v>0</v>
      </c>
      <c r="AE89" s="3">
        <f t="shared" si="110"/>
        <v>0</v>
      </c>
      <c r="AF89" s="3">
        <f>SUM(AC$3:AC89)</f>
        <v>360.24620927593514</v>
      </c>
      <c r="AG89" s="3">
        <f>SUM(AE$3:AE89)</f>
        <v>1018.3717936425595</v>
      </c>
      <c r="AH89" s="4">
        <f t="shared" si="111"/>
        <v>10.507593009124999</v>
      </c>
      <c r="AI89" cm="1">
        <f t="array" ref="AI89">_xlfn.IFS(K89&lt;4,1,K89&lt;8,2,K89&gt;8,3)</f>
        <v>1</v>
      </c>
      <c r="AJ89" cm="1">
        <f t="array" ref="AJ89">_xlfn.IFS(K89&lt;1,2000,K89&lt;2,3500,K89&lt;3,5000,K89&lt;4,6500)</f>
        <v>5000</v>
      </c>
      <c r="AK89">
        <f t="shared" si="119"/>
        <v>11</v>
      </c>
      <c r="AL89">
        <f t="shared" si="94"/>
        <v>10</v>
      </c>
      <c r="AM89" cm="1">
        <f t="array" ref="AM89">INDEX($AW$11:$BI$25,AL89,AK89)</f>
        <v>200</v>
      </c>
      <c r="AN89">
        <f t="shared" si="112"/>
        <v>8.0908229712551041</v>
      </c>
      <c r="AO89">
        <f t="shared" si="113"/>
        <v>2.2474508253486398</v>
      </c>
      <c r="AP89" s="3">
        <f>SUM(AO$3:AO89)</f>
        <v>75.374458413355583</v>
      </c>
    </row>
    <row r="90" spans="1:56" x14ac:dyDescent="0.3">
      <c r="A90">
        <f t="shared" si="95"/>
        <v>781</v>
      </c>
      <c r="B90">
        <f t="shared" si="96"/>
        <v>0.76472080629921735</v>
      </c>
      <c r="C90">
        <f t="shared" si="97"/>
        <v>108.7868499304645</v>
      </c>
      <c r="D90" s="2">
        <v>156.04656621999999</v>
      </c>
      <c r="E90">
        <f t="shared" si="98"/>
        <v>42.132572879400001</v>
      </c>
      <c r="F90" s="2">
        <v>23.52</v>
      </c>
      <c r="G90" s="1">
        <f t="shared" si="134"/>
        <v>87.024000000000001</v>
      </c>
      <c r="J90" s="2">
        <v>11.7034924665</v>
      </c>
      <c r="K90">
        <f t="shared" si="99"/>
        <v>11.7034924665</v>
      </c>
      <c r="L90">
        <f t="shared" si="135"/>
        <v>50.254929906634629</v>
      </c>
      <c r="M90">
        <f t="shared" si="100"/>
        <v>0.25617121407096693</v>
      </c>
      <c r="N90">
        <f t="shared" si="114"/>
        <v>135.77074345761247</v>
      </c>
      <c r="O90">
        <v>133.19999999999999</v>
      </c>
      <c r="P90">
        <f t="shared" si="101"/>
        <v>11.999999999999986</v>
      </c>
      <c r="Q90">
        <f t="shared" si="102"/>
        <v>36.297510017056901</v>
      </c>
      <c r="R90">
        <f t="shared" si="103"/>
        <v>62.391599999999926</v>
      </c>
      <c r="S90">
        <f t="shared" si="92"/>
        <v>-4.5070422535208703E-2</v>
      </c>
      <c r="T90">
        <f t="shared" si="93"/>
        <v>-4.5039941847711394E-2</v>
      </c>
      <c r="U90">
        <f t="shared" si="104"/>
        <v>-2.5805985773885216</v>
      </c>
      <c r="V90">
        <f t="shared" si="105"/>
        <v>-2766.1740719170862</v>
      </c>
      <c r="W90">
        <f t="shared" si="129"/>
        <v>311.95800000000003</v>
      </c>
      <c r="X90">
        <f t="shared" si="106"/>
        <v>-2.2681903985528389</v>
      </c>
      <c r="Y90">
        <f>SUM(X$3:X90)</f>
        <v>35.420936774271965</v>
      </c>
      <c r="Z90">
        <v>0.3</v>
      </c>
      <c r="AA90" s="6">
        <f t="shared" si="107"/>
        <v>-26.545749242050782</v>
      </c>
      <c r="AB90" s="3">
        <f t="shared" si="126"/>
        <v>-26.545749242050782</v>
      </c>
      <c r="AC90" s="3">
        <f t="shared" si="108"/>
        <v>0</v>
      </c>
      <c r="AD90" s="7">
        <f t="shared" si="109"/>
        <v>-26.545749242050782</v>
      </c>
      <c r="AE90" s="3">
        <f t="shared" si="110"/>
        <v>26.545749242050782</v>
      </c>
      <c r="AF90" s="3">
        <f>SUM(AC$3:AC90)</f>
        <v>360.24620927593514</v>
      </c>
      <c r="AG90" s="3">
        <f>SUM(AE$3:AE90)</f>
        <v>1044.9175428846104</v>
      </c>
      <c r="AH90" s="4">
        <f t="shared" si="111"/>
        <v>0</v>
      </c>
      <c r="AI90" cm="1">
        <f t="array" ref="AI90">_xlfn.IFS(K90&lt;4,1,K90&lt;8,2,K90&gt;8,3)</f>
        <v>3</v>
      </c>
      <c r="AJ90" cm="1">
        <f t="array" ref="AJ90">_xlfn.IFS(K90&lt;9,2000,K90&lt;10,3500,K90&lt;12,5000,K90&lt;14,6500)</f>
        <v>5000</v>
      </c>
      <c r="AK90">
        <f t="shared" si="119"/>
        <v>1</v>
      </c>
      <c r="AL90">
        <f t="shared" si="94"/>
        <v>10</v>
      </c>
      <c r="AM90" cm="1">
        <f t="array" ref="AM90">INDEX($AW$11:$BI$25,AL90,AK90)</f>
        <v>285</v>
      </c>
      <c r="AN90">
        <f t="shared" si="112"/>
        <v>0</v>
      </c>
      <c r="AO90">
        <f t="shared" si="113"/>
        <v>0</v>
      </c>
      <c r="AP90" s="3">
        <f>SUM(AO$3:AO90)</f>
        <v>75.374458413355583</v>
      </c>
      <c r="AT90" t="s">
        <v>38</v>
      </c>
      <c r="AU90" t="s">
        <v>23</v>
      </c>
      <c r="AV90">
        <v>6.64032</v>
      </c>
      <c r="AW90">
        <v>7.4629000000000003</v>
      </c>
      <c r="AX90">
        <v>8.0626999999999995</v>
      </c>
      <c r="AY90">
        <v>8.9481199999999994</v>
      </c>
      <c r="AZ90">
        <v>9.6764399999999995</v>
      </c>
      <c r="BA90">
        <v>10.244820000000001</v>
      </c>
      <c r="BB90">
        <v>10.49902</v>
      </c>
      <c r="BC90">
        <v>10.53044</v>
      </c>
      <c r="BD90">
        <v>10.6561</v>
      </c>
    </row>
    <row r="91" spans="1:56" x14ac:dyDescent="0.3">
      <c r="A91">
        <f t="shared" si="95"/>
        <v>789.875</v>
      </c>
      <c r="B91">
        <f t="shared" si="96"/>
        <v>0.75253544409422335</v>
      </c>
      <c r="C91">
        <f t="shared" si="97"/>
        <v>109.53938537455872</v>
      </c>
      <c r="D91" s="2">
        <v>158.445818855</v>
      </c>
      <c r="E91">
        <f t="shared" si="98"/>
        <v>42.780371090850004</v>
      </c>
      <c r="F91" s="2">
        <v>23.79</v>
      </c>
      <c r="G91" s="1">
        <f t="shared" ref="G91:G92" si="136">F91*$I$3</f>
        <v>88.022999999999996</v>
      </c>
      <c r="J91" s="2">
        <v>11.883436414125002</v>
      </c>
      <c r="K91">
        <f t="shared" si="99"/>
        <v>11.883436414125002</v>
      </c>
      <c r="L91">
        <f t="shared" ref="L91:L92" si="137">0.5*1.223*1*0.6*(J91*J91)</f>
        <v>51.812172784037763</v>
      </c>
      <c r="M91">
        <f t="shared" si="100"/>
        <v>0.23911690676787897</v>
      </c>
      <c r="N91">
        <f t="shared" si="114"/>
        <v>126.73196058697586</v>
      </c>
      <c r="O91">
        <v>132.80000000000001</v>
      </c>
      <c r="P91">
        <f t="shared" si="101"/>
        <v>11.600000000000009</v>
      </c>
      <c r="Q91">
        <f t="shared" si="102"/>
        <v>37.422256167266305</v>
      </c>
      <c r="R91">
        <f t="shared" si="103"/>
        <v>60.311880000000045</v>
      </c>
      <c r="S91">
        <f t="shared" si="92"/>
        <v>-0.50704225352112675</v>
      </c>
      <c r="T91">
        <f t="shared" si="93"/>
        <v>-0.4692655274257615</v>
      </c>
      <c r="U91">
        <f t="shared" si="104"/>
        <v>-26.886934192476716</v>
      </c>
      <c r="V91">
        <f t="shared" si="105"/>
        <v>-5112.1073236991042</v>
      </c>
      <c r="W91">
        <f t="shared" si="129"/>
        <v>311.95800000000003</v>
      </c>
      <c r="X91">
        <f t="shared" si="106"/>
        <v>-4.6216051903280917</v>
      </c>
      <c r="Y91">
        <f>SUM(X$3:X91)</f>
        <v>30.799331583943875</v>
      </c>
      <c r="Z91">
        <v>0.3</v>
      </c>
      <c r="AA91" s="6">
        <f t="shared" si="107"/>
        <v>-54.92055141045396</v>
      </c>
      <c r="AB91" s="3">
        <f t="shared" si="126"/>
        <v>-54.92055141045396</v>
      </c>
      <c r="AC91" s="3">
        <f t="shared" si="108"/>
        <v>0</v>
      </c>
      <c r="AD91" s="7">
        <f t="shared" si="109"/>
        <v>-54.92055141045396</v>
      </c>
      <c r="AE91" s="3">
        <f t="shared" si="110"/>
        <v>54.92055141045396</v>
      </c>
      <c r="AF91" s="3">
        <f>SUM(AC$3:AC91)</f>
        <v>360.24620927593514</v>
      </c>
      <c r="AG91" s="3">
        <f>SUM(AE$3:AE91)</f>
        <v>1099.8380942950644</v>
      </c>
      <c r="AH91" s="4">
        <f t="shared" si="111"/>
        <v>0</v>
      </c>
      <c r="AI91" cm="1">
        <f t="array" ref="AI91">_xlfn.IFS(K91&lt;4,1,K91&lt;8,2,K91&gt;8,3)</f>
        <v>3</v>
      </c>
      <c r="AJ91" cm="1">
        <f t="array" ref="AJ91">_xlfn.IFS(K91&lt;9,2000,K91&lt;10,3500,K91&lt;12,5000,K91&lt;14,6500)</f>
        <v>5000</v>
      </c>
      <c r="AK91">
        <f t="shared" si="119"/>
        <v>1</v>
      </c>
      <c r="AL91">
        <f t="shared" si="94"/>
        <v>10</v>
      </c>
      <c r="AM91" cm="1">
        <f t="array" ref="AM91">INDEX($AW$11:$BI$25,AL91,AK91)</f>
        <v>285</v>
      </c>
      <c r="AN91">
        <f t="shared" si="112"/>
        <v>0</v>
      </c>
      <c r="AO91">
        <f t="shared" si="113"/>
        <v>0</v>
      </c>
      <c r="AP91" s="3">
        <f>SUM(AO$3:AO91)</f>
        <v>75.374458413355583</v>
      </c>
      <c r="AU91">
        <v>2612.3228600000002</v>
      </c>
      <c r="AV91">
        <v>300</v>
      </c>
      <c r="AW91">
        <v>260</v>
      </c>
      <c r="AX91">
        <v>235</v>
      </c>
      <c r="AY91">
        <v>210</v>
      </c>
      <c r="AZ91">
        <v>200</v>
      </c>
      <c r="BA91">
        <v>205</v>
      </c>
      <c r="BB91">
        <v>195</v>
      </c>
      <c r="BC91">
        <v>195</v>
      </c>
      <c r="BD91">
        <v>195</v>
      </c>
    </row>
    <row r="92" spans="1:56" x14ac:dyDescent="0.3">
      <c r="A92">
        <f t="shared" si="95"/>
        <v>798.75</v>
      </c>
      <c r="B92">
        <f t="shared" si="96"/>
        <v>0.74155581913163438</v>
      </c>
      <c r="C92">
        <f t="shared" si="97"/>
        <v>110.28094119369035</v>
      </c>
      <c r="D92" s="2">
        <v>160.703003878</v>
      </c>
      <c r="E92">
        <f t="shared" si="98"/>
        <v>43.389811047060007</v>
      </c>
      <c r="F92" s="2">
        <v>24.06</v>
      </c>
      <c r="G92" s="1">
        <f t="shared" si="136"/>
        <v>89.022000000000006</v>
      </c>
      <c r="J92" s="2">
        <v>12.052725290850002</v>
      </c>
      <c r="K92">
        <f t="shared" si="99"/>
        <v>12.052725290850002</v>
      </c>
      <c r="L92">
        <f t="shared" si="137"/>
        <v>53.2988977870735</v>
      </c>
      <c r="M92">
        <f t="shared" si="100"/>
        <v>0.22828878468412311</v>
      </c>
      <c r="N92">
        <f t="shared" si="114"/>
        <v>120.99305588258525</v>
      </c>
      <c r="O92">
        <v>128.30000000000001</v>
      </c>
      <c r="P92">
        <f t="shared" si="101"/>
        <v>7.1000000000000085</v>
      </c>
      <c r="Q92">
        <f t="shared" si="102"/>
        <v>38.496069538224248</v>
      </c>
      <c r="R92">
        <f t="shared" si="103"/>
        <v>36.915030000000044</v>
      </c>
      <c r="S92">
        <f t="shared" si="92"/>
        <v>-0.36056338028169205</v>
      </c>
      <c r="T92">
        <f t="shared" si="93"/>
        <v>-0.34605423417556785</v>
      </c>
      <c r="U92">
        <f t="shared" si="104"/>
        <v>-19.827447100891892</v>
      </c>
      <c r="V92">
        <f t="shared" si="105"/>
        <v>-4311.8879684723051</v>
      </c>
      <c r="W92">
        <f t="shared" si="129"/>
        <v>311.95800000000003</v>
      </c>
      <c r="X92">
        <f t="shared" si="106"/>
        <v>-3.8256380148026459</v>
      </c>
      <c r="Y92">
        <f>SUM(X$3:X92)</f>
        <v>26.973693569141229</v>
      </c>
      <c r="Z92">
        <v>0.3</v>
      </c>
      <c r="AA92" s="6">
        <f t="shared" si="107"/>
        <v>-46.109364054649049</v>
      </c>
      <c r="AB92" s="3">
        <f t="shared" si="126"/>
        <v>-46.109364054649049</v>
      </c>
      <c r="AC92" s="3">
        <f t="shared" si="108"/>
        <v>0</v>
      </c>
      <c r="AD92" s="7">
        <f t="shared" si="109"/>
        <v>-46.109364054649049</v>
      </c>
      <c r="AE92" s="3">
        <f t="shared" si="110"/>
        <v>46.109364054649049</v>
      </c>
      <c r="AF92" s="3">
        <f>SUM(AC$3:AC92)</f>
        <v>360.24620927593514</v>
      </c>
      <c r="AG92" s="3">
        <f>SUM(AE$3:AE92)</f>
        <v>1145.9474583497133</v>
      </c>
      <c r="AH92" s="4">
        <f t="shared" si="111"/>
        <v>0</v>
      </c>
      <c r="AI92" cm="1">
        <f t="array" ref="AI92">_xlfn.IFS(K92&lt;4,1,K92&lt;8,2,K92&gt;8,3)</f>
        <v>3</v>
      </c>
      <c r="AJ92" cm="1">
        <f t="array" ref="AJ92">_xlfn.IFS(K92&lt;9,2000,K92&lt;10,3500,K92&lt;12,5000,K92&lt;14,6500)</f>
        <v>6500</v>
      </c>
      <c r="AK92">
        <f t="shared" si="119"/>
        <v>1</v>
      </c>
      <c r="AL92">
        <f t="shared" si="94"/>
        <v>13</v>
      </c>
      <c r="AM92" cm="1">
        <f t="array" ref="AM92">INDEX($AW$11:$BI$25,AL92,AK92)</f>
        <v>310</v>
      </c>
      <c r="AN92">
        <f t="shared" si="112"/>
        <v>0</v>
      </c>
      <c r="AO92">
        <f t="shared" si="113"/>
        <v>0</v>
      </c>
      <c r="AP92" s="3">
        <f>SUM(AO$3:AO92)</f>
        <v>75.374458413355583</v>
      </c>
      <c r="AU92">
        <v>3208.7202400000001</v>
      </c>
      <c r="AV92">
        <v>300</v>
      </c>
      <c r="AW92">
        <v>255</v>
      </c>
      <c r="AX92">
        <v>225</v>
      </c>
      <c r="AY92">
        <v>210</v>
      </c>
      <c r="AZ92">
        <v>195</v>
      </c>
      <c r="BA92">
        <v>195</v>
      </c>
      <c r="BB92">
        <v>195</v>
      </c>
      <c r="BC92">
        <v>195</v>
      </c>
      <c r="BD92">
        <v>195</v>
      </c>
    </row>
    <row r="93" spans="1:56" x14ac:dyDescent="0.3">
      <c r="A93">
        <f t="shared" si="95"/>
        <v>807.625</v>
      </c>
      <c r="B93">
        <f t="shared" si="96"/>
        <v>0.73258366916802709</v>
      </c>
      <c r="C93">
        <f t="shared" si="97"/>
        <v>111.01352486285838</v>
      </c>
      <c r="D93" s="2">
        <v>162.35452064399999</v>
      </c>
      <c r="E93">
        <f t="shared" si="98"/>
        <v>43.835720573880003</v>
      </c>
      <c r="F93" s="2">
        <v>24.33</v>
      </c>
      <c r="G93" s="1">
        <f t="shared" ref="G93:G95" si="138">F93*$I$3</f>
        <v>90.021000000000001</v>
      </c>
      <c r="J93" s="2">
        <v>12.1765890483</v>
      </c>
      <c r="K93">
        <f t="shared" si="99"/>
        <v>4.040360040963753</v>
      </c>
      <c r="L93">
        <f t="shared" ref="L93:L95" si="139">0.5*1.223*1*0.6*(J93*J93)</f>
        <v>54.400013820297765</v>
      </c>
      <c r="M93">
        <f t="shared" si="100"/>
        <v>0.16907796701319727</v>
      </c>
      <c r="N93">
        <f t="shared" si="114"/>
        <v>89.611322516994548</v>
      </c>
      <c r="O93">
        <v>125.1</v>
      </c>
      <c r="P93">
        <f t="shared" si="101"/>
        <v>3.8999999999999915</v>
      </c>
      <c r="Q93">
        <f t="shared" si="102"/>
        <v>39.291370025562571</v>
      </c>
      <c r="R93">
        <f t="shared" si="103"/>
        <v>20.277269999999955</v>
      </c>
      <c r="S93">
        <f t="shared" si="92"/>
        <v>0.15774647887324009</v>
      </c>
      <c r="T93">
        <f t="shared" si="93"/>
        <v>0.15645722198519479</v>
      </c>
      <c r="U93">
        <f t="shared" si="104"/>
        <v>8.9643384940930968</v>
      </c>
      <c r="V93">
        <f t="shared" si="105"/>
        <v>2310.2665770428507</v>
      </c>
      <c r="W93">
        <f t="shared" si="129"/>
        <v>311.95800000000003</v>
      </c>
      <c r="X93">
        <f t="shared" si="106"/>
        <v>2.7662359133801435</v>
      </c>
      <c r="Y93">
        <f>SUM(X$3:X93)</f>
        <v>29.739929482521372</v>
      </c>
      <c r="Z93">
        <v>0.3</v>
      </c>
      <c r="AA93" s="6">
        <f t="shared" si="107"/>
        <v>33.683317927878804</v>
      </c>
      <c r="AB93" s="3">
        <f t="shared" si="126"/>
        <v>11.1765890483</v>
      </c>
      <c r="AC93" s="3">
        <f t="shared" si="108"/>
        <v>11.1765890483</v>
      </c>
      <c r="AD93" s="7">
        <f t="shared" si="109"/>
        <v>0</v>
      </c>
      <c r="AE93" s="3">
        <f t="shared" si="110"/>
        <v>0</v>
      </c>
      <c r="AF93" s="3">
        <f>SUM(AC$3:AC93)</f>
        <v>371.42279832423515</v>
      </c>
      <c r="AG93" s="3">
        <f>SUM(AE$3:AE93)</f>
        <v>1145.9474583497133</v>
      </c>
      <c r="AH93" s="4">
        <f t="shared" si="111"/>
        <v>11.1765890483</v>
      </c>
      <c r="AI93" cm="1">
        <f t="array" ref="AI93">_xlfn.IFS(K93&lt;4,1,K93&lt;8,2,K93&gt;8,3)</f>
        <v>2</v>
      </c>
      <c r="AJ93" cm="1">
        <f t="array" ref="AJ93">_xlfn.IFS(K93&lt;5,2000,K93&lt;6,3500,K93&lt;7,5000,K93&lt;8,6500)</f>
        <v>2000</v>
      </c>
      <c r="AK93">
        <f t="shared" si="119"/>
        <v>12</v>
      </c>
      <c r="AL93">
        <f t="shared" si="94"/>
        <v>4</v>
      </c>
      <c r="AM93" cm="1">
        <f t="array" ref="AM93">INDEX($AW$11:$BI$25,AL93,AK93)</f>
        <v>200</v>
      </c>
      <c r="AN93">
        <f t="shared" si="112"/>
        <v>8.6059484159440309</v>
      </c>
      <c r="AO93">
        <f t="shared" si="113"/>
        <v>2.3905412266511199</v>
      </c>
      <c r="AP93" s="3">
        <f>SUM(AO$3:AO93)</f>
        <v>77.764999640006707</v>
      </c>
      <c r="AU93">
        <v>3525.8067500000002</v>
      </c>
      <c r="AV93">
        <v>300</v>
      </c>
      <c r="AW93">
        <v>255</v>
      </c>
      <c r="AX93">
        <v>220</v>
      </c>
      <c r="AY93">
        <v>210</v>
      </c>
      <c r="AZ93">
        <v>195</v>
      </c>
      <c r="BA93">
        <v>195</v>
      </c>
      <c r="BB93">
        <v>192</v>
      </c>
      <c r="BC93">
        <v>195</v>
      </c>
      <c r="BD93">
        <v>195</v>
      </c>
    </row>
    <row r="94" spans="1:56" x14ac:dyDescent="0.3">
      <c r="A94">
        <f t="shared" si="95"/>
        <v>816.5</v>
      </c>
      <c r="B94">
        <f t="shared" si="96"/>
        <v>0.72335836811856924</v>
      </c>
      <c r="C94">
        <f t="shared" si="97"/>
        <v>111.73688323097694</v>
      </c>
      <c r="D94" s="2">
        <v>164.82309573200001</v>
      </c>
      <c r="E94">
        <f t="shared" si="98"/>
        <v>44.502235847640009</v>
      </c>
      <c r="F94" s="2">
        <v>24.6</v>
      </c>
      <c r="G94" s="1">
        <f t="shared" si="138"/>
        <v>91.02000000000001</v>
      </c>
      <c r="J94" s="2">
        <v>12.361732179900002</v>
      </c>
      <c r="K94">
        <f t="shared" si="99"/>
        <v>3.4286884834280054</v>
      </c>
      <c r="L94">
        <f t="shared" si="139"/>
        <v>56.066877810691366</v>
      </c>
      <c r="M94">
        <f t="shared" si="100"/>
        <v>0.25594938796595867</v>
      </c>
      <c r="N94">
        <f t="shared" si="114"/>
        <v>135.6531756219581</v>
      </c>
      <c r="O94">
        <v>126.5</v>
      </c>
      <c r="P94">
        <f t="shared" si="101"/>
        <v>5.2999999999999972</v>
      </c>
      <c r="Q94">
        <f t="shared" si="102"/>
        <v>40.495291959207449</v>
      </c>
      <c r="R94">
        <f t="shared" si="103"/>
        <v>27.556289999999986</v>
      </c>
      <c r="S94">
        <f t="shared" si="92"/>
        <v>-0.59718309859154894</v>
      </c>
      <c r="T94">
        <f t="shared" si="93"/>
        <v>-0.53834567495657359</v>
      </c>
      <c r="U94">
        <f t="shared" si="104"/>
        <v>-30.844935094133323</v>
      </c>
      <c r="V94">
        <f t="shared" si="105"/>
        <v>2810.0473651392163</v>
      </c>
      <c r="W94">
        <f t="shared" si="129"/>
        <v>311.95800000000003</v>
      </c>
      <c r="X94">
        <f t="shared" si="106"/>
        <v>3.3137254185718659</v>
      </c>
      <c r="Y94">
        <f>SUM(X$3:X94)</f>
        <v>33.053654901093239</v>
      </c>
      <c r="Z94">
        <v>0.3</v>
      </c>
      <c r="AA94" s="6">
        <f t="shared" si="107"/>
        <v>40.963386142112441</v>
      </c>
      <c r="AB94" s="3">
        <f t="shared" si="126"/>
        <v>11.361732179900002</v>
      </c>
      <c r="AC94" s="3">
        <f t="shared" si="108"/>
        <v>11.361732179900002</v>
      </c>
      <c r="AD94" s="7">
        <f t="shared" si="109"/>
        <v>0</v>
      </c>
      <c r="AE94" s="3">
        <f t="shared" si="110"/>
        <v>0</v>
      </c>
      <c r="AF94" s="3">
        <f>SUM(AC$3:AC94)</f>
        <v>382.78453050413515</v>
      </c>
      <c r="AG94" s="3">
        <f>SUM(AE$3:AE94)</f>
        <v>1145.9474583497133</v>
      </c>
      <c r="AH94" s="4">
        <f t="shared" si="111"/>
        <v>11.361732179900002</v>
      </c>
      <c r="AI94" cm="1">
        <f t="array" ref="AI94">_xlfn.IFS(K94&lt;4,1,K94&lt;8,2,K94&gt;8,3)</f>
        <v>1</v>
      </c>
      <c r="AJ94" cm="1">
        <f t="array" ref="AJ94">_xlfn.IFS(K94&lt;5,2000,K94&lt;6,3500,K94&lt;7,5000,K94&lt;8,6500)</f>
        <v>2000</v>
      </c>
      <c r="AK94">
        <f t="shared" si="119"/>
        <v>12</v>
      </c>
      <c r="AL94">
        <f t="shared" si="94"/>
        <v>4</v>
      </c>
      <c r="AM94" cm="1">
        <f t="array" ref="AM94">INDEX($AW$11:$BI$25,AL94,AK94)</f>
        <v>200</v>
      </c>
      <c r="AN94">
        <f t="shared" si="112"/>
        <v>8.7485082106390237</v>
      </c>
      <c r="AO94">
        <f t="shared" si="113"/>
        <v>2.430141169621951</v>
      </c>
      <c r="AP94" s="3">
        <f>SUM(AO$3:AO94)</f>
        <v>80.195140809628654</v>
      </c>
      <c r="AU94">
        <v>4109.6122400000004</v>
      </c>
      <c r="AV94">
        <v>300</v>
      </c>
      <c r="AW94">
        <v>250</v>
      </c>
      <c r="AX94">
        <v>215</v>
      </c>
      <c r="AY94">
        <v>205</v>
      </c>
      <c r="AZ94">
        <v>195</v>
      </c>
      <c r="BA94">
        <v>190</v>
      </c>
      <c r="BB94">
        <v>190</v>
      </c>
      <c r="BC94">
        <v>192</v>
      </c>
      <c r="BD94">
        <v>200</v>
      </c>
    </row>
    <row r="95" spans="1:56" x14ac:dyDescent="0.3">
      <c r="A95">
        <f t="shared" si="95"/>
        <v>825.375</v>
      </c>
      <c r="B95">
        <f t="shared" si="96"/>
        <v>0.71303737900078334</v>
      </c>
      <c r="C95">
        <f t="shared" si="97"/>
        <v>112.44992060997772</v>
      </c>
      <c r="D95" s="2">
        <v>167.09031250800001</v>
      </c>
      <c r="E95">
        <f t="shared" si="98"/>
        <v>45.114384377160007</v>
      </c>
      <c r="F95" s="2">
        <v>24.87</v>
      </c>
      <c r="G95" s="1">
        <f t="shared" si="138"/>
        <v>92.019000000000005</v>
      </c>
      <c r="J95" s="2">
        <v>12.531773438100002</v>
      </c>
      <c r="K95">
        <f t="shared" si="99"/>
        <v>3.1819669447292465</v>
      </c>
      <c r="L95">
        <f t="shared" si="139"/>
        <v>57.619937265369437</v>
      </c>
      <c r="M95">
        <f t="shared" si="100"/>
        <v>0.2384745361292108</v>
      </c>
      <c r="N95">
        <f t="shared" si="114"/>
        <v>126.39150414848172</v>
      </c>
      <c r="O95">
        <v>121.2</v>
      </c>
      <c r="P95">
        <f t="shared" si="101"/>
        <v>0</v>
      </c>
      <c r="Q95">
        <f t="shared" si="102"/>
        <v>41.617016558525208</v>
      </c>
      <c r="R95">
        <f t="shared" si="103"/>
        <v>0</v>
      </c>
      <c r="S95">
        <f t="shared" si="92"/>
        <v>1.1267605633802176E-2</v>
      </c>
      <c r="T95">
        <f t="shared" si="93"/>
        <v>1.1267128829045545E-2</v>
      </c>
      <c r="U95">
        <f t="shared" si="104"/>
        <v>0.64555892913448698</v>
      </c>
      <c r="V95">
        <f t="shared" si="105"/>
        <v>3128.1327690763464</v>
      </c>
      <c r="W95">
        <f t="shared" si="129"/>
        <v>311.95800000000003</v>
      </c>
      <c r="X95">
        <f t="shared" si="106"/>
        <v>3.6241022104901974</v>
      </c>
      <c r="Y95">
        <f>SUM(X$3:X95)</f>
        <v>36.677757111583439</v>
      </c>
      <c r="Z95">
        <v>0.3</v>
      </c>
      <c r="AA95" s="6">
        <f t="shared" si="107"/>
        <v>45.416427818380555</v>
      </c>
      <c r="AB95" s="3">
        <f t="shared" si="126"/>
        <v>11.531773438100002</v>
      </c>
      <c r="AC95" s="3">
        <f t="shared" si="108"/>
        <v>11.531773438100002</v>
      </c>
      <c r="AD95" s="7">
        <f t="shared" si="109"/>
        <v>0</v>
      </c>
      <c r="AE95" s="3">
        <f t="shared" si="110"/>
        <v>0</v>
      </c>
      <c r="AF95" s="3">
        <f>SUM(AC$3:AC95)</f>
        <v>394.31630394223515</v>
      </c>
      <c r="AG95" s="3">
        <f>SUM(AE$3:AE95)</f>
        <v>1145.9474583497133</v>
      </c>
      <c r="AH95" s="4">
        <f t="shared" si="111"/>
        <v>11.531773438100002</v>
      </c>
      <c r="AI95" cm="1">
        <f t="array" ref="AI95">_xlfn.IFS(K95&lt;4,1,K95&lt;8,2,K95&gt;8,3)</f>
        <v>1</v>
      </c>
      <c r="AJ95" cm="1">
        <f t="array" ref="AJ95">_xlfn.IFS(K95&lt;5,2000,K95&lt;6,3500,K95&lt;7,5000,K95&lt;8,6500)</f>
        <v>2000</v>
      </c>
      <c r="AK95">
        <f t="shared" si="119"/>
        <v>12</v>
      </c>
      <c r="AL95">
        <f t="shared" si="94"/>
        <v>4</v>
      </c>
      <c r="AM95" cm="1">
        <f t="array" ref="AM95">INDEX($AW$11:$BI$25,AL95,AK95)</f>
        <v>200</v>
      </c>
      <c r="AN95">
        <f t="shared" si="112"/>
        <v>8.8794395968005286</v>
      </c>
      <c r="AO95">
        <f t="shared" si="113"/>
        <v>2.4665109991112582</v>
      </c>
      <c r="AP95" s="3">
        <f>SUM(AO$3:AO95)</f>
        <v>82.661651808739919</v>
      </c>
      <c r="AU95">
        <v>4718.6015100000004</v>
      </c>
      <c r="AV95">
        <v>285</v>
      </c>
      <c r="AW95">
        <v>245</v>
      </c>
      <c r="AX95">
        <v>210</v>
      </c>
      <c r="AY95">
        <v>205</v>
      </c>
      <c r="AZ95">
        <v>185</v>
      </c>
      <c r="BA95">
        <v>180</v>
      </c>
      <c r="BB95">
        <v>180</v>
      </c>
      <c r="BC95">
        <v>185</v>
      </c>
      <c r="BD95">
        <v>200</v>
      </c>
    </row>
    <row r="96" spans="1:56" x14ac:dyDescent="0.3">
      <c r="A96">
        <f t="shared" si="95"/>
        <v>834.25</v>
      </c>
      <c r="B96">
        <f t="shared" si="96"/>
        <v>0.70353548368779495</v>
      </c>
      <c r="C96">
        <f t="shared" si="97"/>
        <v>113.15345609366553</v>
      </c>
      <c r="D96" s="2">
        <v>169.305892309</v>
      </c>
      <c r="E96">
        <f t="shared" si="98"/>
        <v>45.712590923430007</v>
      </c>
      <c r="F96" s="2">
        <v>25.14</v>
      </c>
      <c r="G96" s="1">
        <f t="shared" ref="G96:G97" si="140">F96*$I$3</f>
        <v>93.018000000000001</v>
      </c>
      <c r="J96" s="2">
        <v>12.697941923175001</v>
      </c>
      <c r="K96">
        <f t="shared" si="99"/>
        <v>12.697941923175001</v>
      </c>
      <c r="L96">
        <f t="shared" ref="L96:L97" si="141">0.5*1.223*1*0.6*(J96*J96)</f>
        <v>59.158122801038935</v>
      </c>
      <c r="M96">
        <f t="shared" si="100"/>
        <v>0.23619062425106901</v>
      </c>
      <c r="N96">
        <f t="shared" si="114"/>
        <v>125.18103085306657</v>
      </c>
      <c r="O96">
        <v>121.3</v>
      </c>
      <c r="P96">
        <f t="shared" si="101"/>
        <v>9.9999999999994316E-2</v>
      </c>
      <c r="Q96">
        <f t="shared" si="102"/>
        <v>42.727998207346197</v>
      </c>
      <c r="R96">
        <f t="shared" si="103"/>
        <v>0.51992999999997047</v>
      </c>
      <c r="S96">
        <f t="shared" si="92"/>
        <v>-1.1267605633802176E-2</v>
      </c>
      <c r="T96">
        <f t="shared" si="93"/>
        <v>-1.1267128829045545E-2</v>
      </c>
      <c r="U96">
        <f t="shared" si="104"/>
        <v>-0.64555892913448698</v>
      </c>
      <c r="V96">
        <f t="shared" si="105"/>
        <v>-3128.1327690763464</v>
      </c>
      <c r="W96">
        <f t="shared" si="129"/>
        <v>311.95800000000003</v>
      </c>
      <c r="X96">
        <f t="shared" si="106"/>
        <v>-2.6318356154222409</v>
      </c>
      <c r="Y96">
        <f>SUM(X$3:X96)</f>
        <v>34.045921496161199</v>
      </c>
      <c r="Z96">
        <v>0.3</v>
      </c>
      <c r="AA96" s="6">
        <f t="shared" si="107"/>
        <v>-33.418895795975153</v>
      </c>
      <c r="AB96" s="3">
        <f t="shared" si="126"/>
        <v>-33.418895795975153</v>
      </c>
      <c r="AC96" s="3">
        <f t="shared" si="108"/>
        <v>0</v>
      </c>
      <c r="AD96" s="7">
        <f t="shared" si="109"/>
        <v>-33.418895795975153</v>
      </c>
      <c r="AE96" s="3">
        <f t="shared" si="110"/>
        <v>33.418895795975153</v>
      </c>
      <c r="AF96" s="3">
        <f>SUM(AC$3:AC96)</f>
        <v>394.31630394223515</v>
      </c>
      <c r="AG96" s="3">
        <f>SUM(AE$3:AE96)</f>
        <v>1179.3663541456885</v>
      </c>
      <c r="AH96" s="4">
        <f t="shared" si="111"/>
        <v>0</v>
      </c>
      <c r="AI96" cm="1">
        <f t="array" ref="AI96">_xlfn.IFS(K96&lt;4,1,K96&lt;8,2,K96&gt;8,3)</f>
        <v>3</v>
      </c>
      <c r="AJ96" cm="1">
        <f t="array" ref="AJ96">_xlfn.IFS(K96&lt;9,2000,K96&lt;10,3500,K96&lt;12,5000,K96&lt;14,6500)</f>
        <v>6500</v>
      </c>
      <c r="AK96">
        <f t="shared" si="119"/>
        <v>1</v>
      </c>
      <c r="AL96">
        <f t="shared" si="94"/>
        <v>13</v>
      </c>
      <c r="AM96" cm="1">
        <f t="array" ref="AM96">INDEX($AW$11:$BI$25,AL96,AK96)</f>
        <v>310</v>
      </c>
      <c r="AN96">
        <f t="shared" si="112"/>
        <v>0</v>
      </c>
      <c r="AO96">
        <f t="shared" si="113"/>
        <v>0</v>
      </c>
      <c r="AP96" s="3">
        <f>SUM(AO$3:AO96)</f>
        <v>82.661651808739919</v>
      </c>
      <c r="AU96">
        <v>5403.1420600000001</v>
      </c>
      <c r="AV96">
        <v>285</v>
      </c>
      <c r="AW96">
        <v>230</v>
      </c>
      <c r="AX96">
        <v>210</v>
      </c>
      <c r="AY96">
        <v>200</v>
      </c>
      <c r="AZ96">
        <v>180</v>
      </c>
      <c r="BA96">
        <v>175</v>
      </c>
      <c r="BB96">
        <v>175</v>
      </c>
      <c r="BC96">
        <v>180</v>
      </c>
      <c r="BD96">
        <v>200</v>
      </c>
    </row>
    <row r="97" spans="1:56" x14ac:dyDescent="0.3">
      <c r="A97">
        <f t="shared" si="95"/>
        <v>843.125</v>
      </c>
      <c r="B97">
        <f t="shared" si="96"/>
        <v>0.69453286048700169</v>
      </c>
      <c r="C97">
        <f t="shared" si="97"/>
        <v>113.84798895415253</v>
      </c>
      <c r="D97" s="2">
        <v>171.45072286499999</v>
      </c>
      <c r="E97">
        <f t="shared" si="98"/>
        <v>46.291695173550004</v>
      </c>
      <c r="F97" s="2">
        <v>25.41</v>
      </c>
      <c r="G97" s="1">
        <f t="shared" si="140"/>
        <v>94.01700000000001</v>
      </c>
      <c r="J97" s="2">
        <v>12.858804214875001</v>
      </c>
      <c r="K97">
        <f t="shared" si="99"/>
        <v>12.858804214875001</v>
      </c>
      <c r="L97">
        <f t="shared" si="141"/>
        <v>60.666491537407104</v>
      </c>
      <c r="M97">
        <f t="shared" si="100"/>
        <v>0.23161221138939869</v>
      </c>
      <c r="N97">
        <f t="shared" si="114"/>
        <v>122.7544720363813</v>
      </c>
      <c r="O97">
        <v>121.2</v>
      </c>
      <c r="P97">
        <f t="shared" si="101"/>
        <v>0</v>
      </c>
      <c r="Q97">
        <f t="shared" si="102"/>
        <v>43.817444146669075</v>
      </c>
      <c r="R97">
        <f t="shared" si="103"/>
        <v>0</v>
      </c>
      <c r="S97">
        <f t="shared" si="92"/>
        <v>0.40563380281690076</v>
      </c>
      <c r="T97">
        <f t="shared" si="93"/>
        <v>0.38535364889119694</v>
      </c>
      <c r="U97">
        <f t="shared" si="104"/>
        <v>22.079137701431762</v>
      </c>
      <c r="V97">
        <f t="shared" si="105"/>
        <v>-456.89178217521152</v>
      </c>
      <c r="W97">
        <f t="shared" si="129"/>
        <v>311.95800000000003</v>
      </c>
      <c r="X97">
        <f t="shared" si="106"/>
        <v>3.8487181398576924E-2</v>
      </c>
      <c r="Y97">
        <f>SUM(X$3:X97)</f>
        <v>34.084408677559779</v>
      </c>
      <c r="Z97">
        <v>0.3</v>
      </c>
      <c r="AA97" s="6">
        <f t="shared" si="107"/>
        <v>0.49489913038667965</v>
      </c>
      <c r="AB97" s="3">
        <f t="shared" si="126"/>
        <v>0.49489913038667965</v>
      </c>
      <c r="AC97" s="3">
        <f t="shared" si="108"/>
        <v>0.49489913038667965</v>
      </c>
      <c r="AD97" s="7">
        <f t="shared" si="109"/>
        <v>0</v>
      </c>
      <c r="AE97" s="3">
        <f t="shared" si="110"/>
        <v>0</v>
      </c>
      <c r="AF97" s="3">
        <f>SUM(AC$3:AC97)</f>
        <v>394.81120307262182</v>
      </c>
      <c r="AG97" s="3">
        <f>SUM(AE$3:AE97)</f>
        <v>1179.3663541456885</v>
      </c>
      <c r="AH97" s="4">
        <f t="shared" si="111"/>
        <v>0.49489913038667965</v>
      </c>
      <c r="AI97" cm="1">
        <f t="array" ref="AI97">_xlfn.IFS(K97&lt;4,1,K97&lt;8,2,K97&gt;8,3)</f>
        <v>3</v>
      </c>
      <c r="AJ97" cm="1">
        <f t="array" ref="AJ97">_xlfn.IFS(K97&lt;9,2000,K97&lt;10,3500,K97&lt;12,5000,K97&lt;14,6500)</f>
        <v>6500</v>
      </c>
      <c r="AK97">
        <f t="shared" si="119"/>
        <v>1</v>
      </c>
      <c r="AL97">
        <f t="shared" si="94"/>
        <v>13</v>
      </c>
      <c r="AM97" cm="1">
        <f t="array" ref="AM97">INDEX($AW$11:$BI$25,AL97,AK97)</f>
        <v>310</v>
      </c>
      <c r="AN97">
        <f t="shared" si="112"/>
        <v>0.59066038588662917</v>
      </c>
      <c r="AO97">
        <f t="shared" si="113"/>
        <v>0.16407232941295255</v>
      </c>
      <c r="AP97" s="3">
        <f>SUM(AO$3:AO97)</f>
        <v>82.825724138152864</v>
      </c>
      <c r="AU97">
        <v>5733.9651800000001</v>
      </c>
      <c r="AV97">
        <v>285</v>
      </c>
      <c r="AW97">
        <v>230</v>
      </c>
      <c r="AX97">
        <v>210</v>
      </c>
      <c r="AY97">
        <v>200</v>
      </c>
      <c r="AZ97">
        <v>180</v>
      </c>
      <c r="BA97">
        <v>175</v>
      </c>
      <c r="BB97">
        <v>175</v>
      </c>
      <c r="BC97">
        <v>180</v>
      </c>
      <c r="BD97">
        <v>200</v>
      </c>
    </row>
    <row r="98" spans="1:56" x14ac:dyDescent="0.3">
      <c r="A98">
        <f t="shared" si="95"/>
        <v>852</v>
      </c>
      <c r="B98">
        <f t="shared" si="96"/>
        <v>0.68603940750273751</v>
      </c>
      <c r="C98">
        <f t="shared" si="97"/>
        <v>114.53402836165526</v>
      </c>
      <c r="D98" s="2">
        <v>173.524600824</v>
      </c>
      <c r="E98">
        <f t="shared" si="98"/>
        <v>46.851642222480002</v>
      </c>
      <c r="F98" s="2">
        <v>25.68</v>
      </c>
      <c r="G98" s="1">
        <f t="shared" ref="G98:G100" si="142">F98*$I$3</f>
        <v>95.016000000000005</v>
      </c>
      <c r="J98" s="2">
        <v>13.014345061800002</v>
      </c>
      <c r="K98">
        <f t="shared" si="99"/>
        <v>5.0635665545253996</v>
      </c>
      <c r="L98">
        <f t="shared" ref="L98:L100" si="143">0.5*1.223*1*0.6*(J98*J98)</f>
        <v>62.143018783509746</v>
      </c>
      <c r="M98">
        <f t="shared" si="100"/>
        <v>0.22672290428794625</v>
      </c>
      <c r="N98">
        <f t="shared" si="114"/>
        <v>120.16313927261152</v>
      </c>
      <c r="O98">
        <v>124.8</v>
      </c>
      <c r="P98">
        <f t="shared" si="101"/>
        <v>3.5999999999999943</v>
      </c>
      <c r="Q98">
        <f t="shared" si="102"/>
        <v>44.883892007713499</v>
      </c>
      <c r="R98">
        <f t="shared" si="103"/>
        <v>18.71747999999997</v>
      </c>
      <c r="S98">
        <f t="shared" si="92"/>
        <v>0.52957746478873269</v>
      </c>
      <c r="T98">
        <f t="shared" si="93"/>
        <v>0.48702864814288788</v>
      </c>
      <c r="U98">
        <f t="shared" si="104"/>
        <v>27.904686040549453</v>
      </c>
      <c r="V98">
        <f t="shared" si="105"/>
        <v>1878.4399295523583</v>
      </c>
      <c r="W98">
        <f t="shared" si="129"/>
        <v>311.95800000000003</v>
      </c>
      <c r="X98">
        <f t="shared" si="106"/>
        <v>2.3727040876084797</v>
      </c>
      <c r="Y98">
        <f>SUM(X$3:X98)</f>
        <v>36.457112765168262</v>
      </c>
      <c r="Z98">
        <v>0.3</v>
      </c>
      <c r="AA98" s="6">
        <f t="shared" si="107"/>
        <v>30.879189725680099</v>
      </c>
      <c r="AB98" s="3">
        <f t="shared" si="126"/>
        <v>12.014345061800002</v>
      </c>
      <c r="AC98" s="3">
        <f t="shared" si="108"/>
        <v>12.014345061800002</v>
      </c>
      <c r="AD98" s="7">
        <f t="shared" si="109"/>
        <v>0</v>
      </c>
      <c r="AE98" s="3">
        <f t="shared" si="110"/>
        <v>0</v>
      </c>
      <c r="AF98" s="3">
        <f>SUM(AC$3:AC98)</f>
        <v>406.82554813442181</v>
      </c>
      <c r="AG98" s="3">
        <f>SUM(AE$3:AE98)</f>
        <v>1179.3663541456885</v>
      </c>
      <c r="AH98" s="4">
        <f t="shared" si="111"/>
        <v>12.014345061800002</v>
      </c>
      <c r="AI98" cm="1">
        <f t="array" ref="AI98">_xlfn.IFS(K98&lt;4,1,K98&lt;8,2,K98&gt;8,3)</f>
        <v>2</v>
      </c>
      <c r="AJ98" cm="1">
        <f t="array" ref="AJ98">_xlfn.IFS(K98&lt;5,2000,K98&lt;6,3500,K98&lt;7,5000,K98&lt;8,6500)</f>
        <v>3500</v>
      </c>
      <c r="AK98">
        <f t="shared" si="119"/>
        <v>13</v>
      </c>
      <c r="AL98">
        <f t="shared" si="94"/>
        <v>7</v>
      </c>
      <c r="AM98" cm="1">
        <f t="array" ref="AM98">INDEX($AW$11:$BI$25,AL98,AK98)</f>
        <v>200</v>
      </c>
      <c r="AN98">
        <f t="shared" si="112"/>
        <v>9.2510186610940526</v>
      </c>
      <c r="AO98">
        <f t="shared" si="113"/>
        <v>2.5697274058594588</v>
      </c>
      <c r="AP98" s="3">
        <f>SUM(AO$3:AO98)</f>
        <v>85.395451544012317</v>
      </c>
      <c r="AU98">
        <v>6038.4598100000003</v>
      </c>
      <c r="AV98">
        <v>285</v>
      </c>
      <c r="AW98">
        <v>230</v>
      </c>
      <c r="AX98">
        <v>205</v>
      </c>
      <c r="AY98">
        <v>195</v>
      </c>
      <c r="AZ98">
        <v>180</v>
      </c>
      <c r="BA98">
        <v>175</v>
      </c>
      <c r="BB98">
        <v>175</v>
      </c>
      <c r="BC98">
        <v>180</v>
      </c>
      <c r="BD98">
        <v>200</v>
      </c>
    </row>
    <row r="99" spans="1:56" x14ac:dyDescent="0.3">
      <c r="A99">
        <f t="shared" si="95"/>
        <v>860.875</v>
      </c>
      <c r="B99">
        <f t="shared" si="96"/>
        <v>0.67804575290690339</v>
      </c>
      <c r="C99">
        <f t="shared" si="97"/>
        <v>115.21207411456216</v>
      </c>
      <c r="D99" s="2">
        <v>175.51772508400001</v>
      </c>
      <c r="E99">
        <f t="shared" si="98"/>
        <v>47.389785772680007</v>
      </c>
      <c r="F99" s="2">
        <v>25.95</v>
      </c>
      <c r="G99" s="1">
        <f t="shared" si="142"/>
        <v>96.015000000000001</v>
      </c>
      <c r="J99" s="2">
        <v>13.163829381300001</v>
      </c>
      <c r="K99">
        <f t="shared" si="99"/>
        <v>8.1763880644364999</v>
      </c>
      <c r="L99">
        <f t="shared" si="143"/>
        <v>63.578781620253622</v>
      </c>
      <c r="M99">
        <f t="shared" si="100"/>
        <v>0.22046346999318928</v>
      </c>
      <c r="N99">
        <f t="shared" si="114"/>
        <v>116.84563909639031</v>
      </c>
      <c r="O99">
        <v>129.5</v>
      </c>
      <c r="P99">
        <f t="shared" si="101"/>
        <v>8.2999999999999972</v>
      </c>
      <c r="Q99">
        <f t="shared" si="102"/>
        <v>45.920897054693945</v>
      </c>
      <c r="R99">
        <f t="shared" si="103"/>
        <v>43.154189999999986</v>
      </c>
      <c r="S99">
        <f t="shared" ref="S99:S130" si="144">(P100-P99)/(A100-A99)</f>
        <v>0.47323943661971701</v>
      </c>
      <c r="T99">
        <f t="shared" ref="T99:T130" si="145">ATAN((P100-P99)/(A100-A99))</f>
        <v>0.4420108949074702</v>
      </c>
      <c r="U99">
        <f t="shared" si="104"/>
        <v>25.325358776998616</v>
      </c>
      <c r="V99">
        <f t="shared" si="105"/>
        <v>995.29518037558171</v>
      </c>
      <c r="W99">
        <f t="shared" si="129"/>
        <v>311.95800000000003</v>
      </c>
      <c r="X99">
        <f t="shared" si="106"/>
        <v>1.4876776010922259</v>
      </c>
      <c r="Y99">
        <f>SUM(X$3:X99)</f>
        <v>37.944790366260484</v>
      </c>
      <c r="Z99">
        <v>0.3</v>
      </c>
      <c r="AA99" s="6">
        <f t="shared" si="107"/>
        <v>19.583534115159747</v>
      </c>
      <c r="AB99" s="3">
        <f t="shared" si="126"/>
        <v>12.163829381300001</v>
      </c>
      <c r="AC99" s="3">
        <f t="shared" si="108"/>
        <v>12.163829381300001</v>
      </c>
      <c r="AD99" s="7">
        <f t="shared" si="109"/>
        <v>0</v>
      </c>
      <c r="AE99" s="3">
        <f t="shared" si="110"/>
        <v>0</v>
      </c>
      <c r="AF99" s="3">
        <f>SUM(AC$3:AC99)</f>
        <v>418.9893775157218</v>
      </c>
      <c r="AG99" s="3">
        <f>SUM(AE$3:AE99)</f>
        <v>1179.3663541456885</v>
      </c>
      <c r="AH99" s="4">
        <f t="shared" si="111"/>
        <v>12.163829381300001</v>
      </c>
      <c r="AI99" cm="1">
        <f t="array" ref="AI99">_xlfn.IFS(K99&lt;4,1,K99&lt;8,2,K99&gt;8,3)</f>
        <v>3</v>
      </c>
      <c r="AJ99" cm="1">
        <f t="array" ref="AJ99">_xlfn.IFS(K99&lt;9,2000,K99&lt;10,3500,K99&lt;12,5000,K99&lt;14,6500)</f>
        <v>2000</v>
      </c>
      <c r="AK99">
        <f t="shared" si="119"/>
        <v>13</v>
      </c>
      <c r="AL99">
        <f t="shared" ref="AL99:AL130" si="146">MATCH(AJ99,$AU$11:$AU$25,1)</f>
        <v>4</v>
      </c>
      <c r="AM99" cm="1">
        <f t="array" ref="AM99">INDEX($AW$11:$BI$25,AL99,AK99)</f>
        <v>200</v>
      </c>
      <c r="AN99">
        <f t="shared" si="112"/>
        <v>9.3661212507168834</v>
      </c>
      <c r="AO99">
        <f t="shared" si="113"/>
        <v>2.6017003474213567</v>
      </c>
      <c r="AP99" s="3">
        <f>SUM(AO$3:AO99)</f>
        <v>87.997151891433674</v>
      </c>
      <c r="AU99">
        <v>6189.5624100000005</v>
      </c>
      <c r="AV99">
        <v>260</v>
      </c>
      <c r="AW99">
        <v>225</v>
      </c>
      <c r="AX99">
        <v>200</v>
      </c>
      <c r="AY99">
        <v>195</v>
      </c>
      <c r="AZ99">
        <v>182</v>
      </c>
      <c r="BA99">
        <v>180</v>
      </c>
      <c r="BB99">
        <v>182</v>
      </c>
      <c r="BC99">
        <v>182</v>
      </c>
      <c r="BD99">
        <v>200</v>
      </c>
    </row>
    <row r="100" spans="1:56" x14ac:dyDescent="0.3">
      <c r="A100">
        <f t="shared" si="95"/>
        <v>869.75</v>
      </c>
      <c r="B100">
        <f t="shared" si="96"/>
        <v>0.67058017814172788</v>
      </c>
      <c r="C100">
        <f t="shared" si="97"/>
        <v>115.88265429270389</v>
      </c>
      <c r="D100" s="2">
        <v>177.41049197500001</v>
      </c>
      <c r="E100">
        <f t="shared" si="98"/>
        <v>47.900832833250007</v>
      </c>
      <c r="F100" s="2">
        <v>26.22</v>
      </c>
      <c r="G100" s="1">
        <f t="shared" si="142"/>
        <v>97.013999999999996</v>
      </c>
      <c r="J100" s="2">
        <v>13.305786898125003</v>
      </c>
      <c r="K100">
        <f t="shared" si="99"/>
        <v>4.2384558396705003</v>
      </c>
      <c r="L100">
        <f t="shared" si="143"/>
        <v>64.957430750543764</v>
      </c>
      <c r="M100">
        <f t="shared" ref="M100:M131" si="147">(J100-J99)/(C100-C99)</f>
        <v>0.21169357737114314</v>
      </c>
      <c r="N100">
        <f t="shared" si="114"/>
        <v>112.19759600670587</v>
      </c>
      <c r="O100">
        <v>133.69999999999999</v>
      </c>
      <c r="P100">
        <f t="shared" si="101"/>
        <v>12.499999999999986</v>
      </c>
      <c r="Q100">
        <f t="shared" si="102"/>
        <v>46.916650719253468</v>
      </c>
      <c r="R100">
        <f t="shared" si="103"/>
        <v>64.991249999999923</v>
      </c>
      <c r="S100">
        <f t="shared" si="144"/>
        <v>0.15774647887324009</v>
      </c>
      <c r="T100">
        <f t="shared" si="145"/>
        <v>0.15645722198519479</v>
      </c>
      <c r="U100">
        <f t="shared" si="104"/>
        <v>8.9643384940930968</v>
      </c>
      <c r="V100">
        <f t="shared" si="105"/>
        <v>2310.2665770428507</v>
      </c>
      <c r="W100">
        <f t="shared" ref="W100:W131" si="148">(0.08*($AU$3*9.81))</f>
        <v>415.94400000000002</v>
      </c>
      <c r="X100">
        <f t="shared" si="106"/>
        <v>2.9033656038001006</v>
      </c>
      <c r="Y100">
        <f>SUM(X$3:X100)</f>
        <v>40.848155970060589</v>
      </c>
      <c r="Z100">
        <v>0.55000000000000004</v>
      </c>
      <c r="AA100" s="6">
        <f t="shared" si="107"/>
        <v>38.631564011510164</v>
      </c>
      <c r="AB100" s="3">
        <f t="shared" si="126"/>
        <v>12.305786898125003</v>
      </c>
      <c r="AC100" s="3">
        <f t="shared" si="108"/>
        <v>12.305786898125003</v>
      </c>
      <c r="AD100" s="7">
        <f t="shared" si="109"/>
        <v>0</v>
      </c>
      <c r="AE100" s="3">
        <f t="shared" si="110"/>
        <v>0</v>
      </c>
      <c r="AF100" s="3">
        <f>SUM(AC$3:AC100)</f>
        <v>431.29516441384681</v>
      </c>
      <c r="AG100" s="3">
        <f>SUM(AE$3:AE100)</f>
        <v>1179.3663541456885</v>
      </c>
      <c r="AH100" s="4">
        <f t="shared" si="111"/>
        <v>12.305786898125003</v>
      </c>
      <c r="AI100" cm="1">
        <f t="array" ref="AI100">_xlfn.IFS(K100&lt;4,1,K100&lt;8,2,K100&gt;8,3)</f>
        <v>2</v>
      </c>
      <c r="AJ100" cm="1">
        <f t="array" ref="AJ100">_xlfn.IFS(K100&lt;5,2000,K100&lt;6,3500,K100&lt;7,5000,K100&lt;8,6500)</f>
        <v>2000</v>
      </c>
      <c r="AK100">
        <f t="shared" si="119"/>
        <v>13</v>
      </c>
      <c r="AL100">
        <f t="shared" si="146"/>
        <v>4</v>
      </c>
      <c r="AM100" cm="1">
        <f t="array" ref="AM100">INDEX($AW$11:$BI$25,AL100,AK100)</f>
        <v>200</v>
      </c>
      <c r="AN100">
        <f t="shared" si="112"/>
        <v>9.4754282192179105</v>
      </c>
      <c r="AO100">
        <f t="shared" si="113"/>
        <v>2.6320633942271972</v>
      </c>
      <c r="AP100" s="3">
        <f>SUM(AO$3:AO100)</f>
        <v>90.629215285660877</v>
      </c>
      <c r="AU100">
        <v>6608.5286999999998</v>
      </c>
      <c r="AV100">
        <v>285</v>
      </c>
      <c r="AW100">
        <v>235</v>
      </c>
      <c r="AX100">
        <v>205</v>
      </c>
      <c r="AY100">
        <v>200</v>
      </c>
      <c r="AZ100">
        <v>185</v>
      </c>
      <c r="BA100">
        <v>182</v>
      </c>
      <c r="BB100">
        <v>185</v>
      </c>
      <c r="BC100">
        <v>185</v>
      </c>
      <c r="BD100">
        <v>200</v>
      </c>
    </row>
    <row r="101" spans="1:56" x14ac:dyDescent="0.3">
      <c r="A101">
        <f t="shared" si="95"/>
        <v>878.625</v>
      </c>
      <c r="B101">
        <f t="shared" si="96"/>
        <v>0.663670851902046</v>
      </c>
      <c r="C101">
        <f t="shared" si="97"/>
        <v>116.54632514460593</v>
      </c>
      <c r="D101" s="2">
        <v>179.19198045300001</v>
      </c>
      <c r="E101">
        <f t="shared" si="98"/>
        <v>48.381834722310003</v>
      </c>
      <c r="F101" s="2">
        <v>26.49</v>
      </c>
      <c r="G101" s="1">
        <f t="shared" ref="G101:G102" si="149">F101*$I$3</f>
        <v>98.013000000000005</v>
      </c>
      <c r="J101" s="2">
        <v>13.439398533975002</v>
      </c>
      <c r="K101">
        <f t="shared" si="99"/>
        <v>2.1944354879822754</v>
      </c>
      <c r="L101">
        <f t="shared" ref="L101:L102" si="150">0.5*1.223*1*0.6*(J101*J101)</f>
        <v>66.268536151192961</v>
      </c>
      <c r="M101">
        <f t="shared" si="147"/>
        <v>0.20132213953208247</v>
      </c>
      <c r="N101">
        <f t="shared" si="114"/>
        <v>106.70073395200372</v>
      </c>
      <c r="O101">
        <v>135.1</v>
      </c>
      <c r="P101">
        <f t="shared" si="101"/>
        <v>13.899999999999991</v>
      </c>
      <c r="Q101">
        <f t="shared" si="102"/>
        <v>47.863619733077506</v>
      </c>
      <c r="R101">
        <f t="shared" si="103"/>
        <v>72.270269999999954</v>
      </c>
      <c r="S101">
        <f t="shared" si="144"/>
        <v>0.24788732394366389</v>
      </c>
      <c r="T101">
        <f t="shared" si="145"/>
        <v>0.24298927583088642</v>
      </c>
      <c r="U101">
        <f t="shared" si="104"/>
        <v>13.922259972050012</v>
      </c>
      <c r="V101">
        <f t="shared" si="105"/>
        <v>5079.69653961725</v>
      </c>
      <c r="W101">
        <f t="shared" si="148"/>
        <v>415.94400000000002</v>
      </c>
      <c r="X101">
        <f t="shared" si="106"/>
        <v>5.6686098097204471</v>
      </c>
      <c r="Y101">
        <f>SUM(X$3:X101)</f>
        <v>46.516765779781039</v>
      </c>
      <c r="Z101">
        <v>0.55000000000000004</v>
      </c>
      <c r="AA101" s="6">
        <f t="shared" si="107"/>
        <v>76.182706366433294</v>
      </c>
      <c r="AB101" s="3">
        <f t="shared" si="126"/>
        <v>12.439398533975002</v>
      </c>
      <c r="AC101" s="3">
        <f t="shared" si="108"/>
        <v>12.439398533975002</v>
      </c>
      <c r="AD101" s="7">
        <f t="shared" si="109"/>
        <v>0</v>
      </c>
      <c r="AE101" s="3">
        <f t="shared" si="110"/>
        <v>0</v>
      </c>
      <c r="AF101" s="3">
        <f>SUM(AC$3:AC101)</f>
        <v>443.73456294782181</v>
      </c>
      <c r="AG101" s="3">
        <f>SUM(AE$3:AE101)</f>
        <v>1179.3663541456885</v>
      </c>
      <c r="AH101" s="4">
        <f t="shared" si="111"/>
        <v>12.439398533975002</v>
      </c>
      <c r="AI101" cm="1">
        <f t="array" ref="AI101">_xlfn.IFS(K101&lt;4,1,K101&lt;8,2,K101&gt;8,3)</f>
        <v>1</v>
      </c>
      <c r="AJ101" cm="1">
        <f t="array" ref="AJ101">_xlfn.IFS(K101&lt;1,2000,K101&lt;2,3500,K101&lt;3,5000,K101&lt;4,6500)</f>
        <v>5000</v>
      </c>
      <c r="AK101">
        <f t="shared" si="119"/>
        <v>13</v>
      </c>
      <c r="AL101">
        <f t="shared" si="146"/>
        <v>10</v>
      </c>
      <c r="AM101" cm="1">
        <f t="array" ref="AM101">INDEX($AW$11:$BI$25,AL101,AK101)</f>
        <v>200</v>
      </c>
      <c r="AN101">
        <f t="shared" si="112"/>
        <v>9.5783088781493486</v>
      </c>
      <c r="AO101">
        <f t="shared" si="113"/>
        <v>2.660641355041486</v>
      </c>
      <c r="AP101" s="3">
        <f>SUM(AO$3:AO101)</f>
        <v>93.289856640702368</v>
      </c>
      <c r="AU101">
        <v>6785.9597800000001</v>
      </c>
      <c r="AV101">
        <v>285</v>
      </c>
      <c r="AW101">
        <v>240</v>
      </c>
      <c r="AX101">
        <v>210</v>
      </c>
      <c r="AY101">
        <v>200</v>
      </c>
      <c r="AZ101">
        <v>190</v>
      </c>
      <c r="BA101">
        <v>185</v>
      </c>
      <c r="BB101">
        <v>187</v>
      </c>
      <c r="BC101">
        <v>190</v>
      </c>
      <c r="BD101">
        <v>200</v>
      </c>
    </row>
    <row r="102" spans="1:56" x14ac:dyDescent="0.3">
      <c r="A102">
        <f t="shared" si="95"/>
        <v>887.5</v>
      </c>
      <c r="B102">
        <f t="shared" si="96"/>
        <v>0.65733433443624134</v>
      </c>
      <c r="C102">
        <f t="shared" si="97"/>
        <v>117.20365947904217</v>
      </c>
      <c r="D102" s="2">
        <v>180.84803916600001</v>
      </c>
      <c r="E102">
        <f t="shared" si="98"/>
        <v>48.828970574820005</v>
      </c>
      <c r="F102" s="2">
        <v>26.76</v>
      </c>
      <c r="G102" s="1">
        <f t="shared" si="149"/>
        <v>99.012000000000015</v>
      </c>
      <c r="J102" s="2">
        <v>13.563602937450002</v>
      </c>
      <c r="K102">
        <f t="shared" si="99"/>
        <v>3.6792151728130178</v>
      </c>
      <c r="L102">
        <f t="shared" si="150"/>
        <v>67.499079012177972</v>
      </c>
      <c r="M102">
        <f t="shared" si="147"/>
        <v>0.18895164449537341</v>
      </c>
      <c r="N102">
        <f t="shared" si="114"/>
        <v>100.1443715825479</v>
      </c>
      <c r="O102">
        <v>137.30000000000001</v>
      </c>
      <c r="P102">
        <f t="shared" si="101"/>
        <v>16.100000000000009</v>
      </c>
      <c r="Q102">
        <f t="shared" si="102"/>
        <v>48.752401030872612</v>
      </c>
      <c r="R102">
        <f t="shared" si="103"/>
        <v>83.70873000000006</v>
      </c>
      <c r="S102">
        <f t="shared" si="144"/>
        <v>0.27042253521126502</v>
      </c>
      <c r="T102">
        <f t="shared" si="145"/>
        <v>0.26410561791350473</v>
      </c>
      <c r="U102">
        <f t="shared" si="104"/>
        <v>15.132137252138532</v>
      </c>
      <c r="V102">
        <f t="shared" si="105"/>
        <v>2831.1633447071554</v>
      </c>
      <c r="W102">
        <f t="shared" si="148"/>
        <v>415.94400000000002</v>
      </c>
      <c r="X102">
        <f t="shared" si="106"/>
        <v>3.4147507953018814</v>
      </c>
      <c r="Y102">
        <f>SUM(X$3:X102)</f>
        <v>49.931516575082924</v>
      </c>
      <c r="Z102">
        <v>0.55000000000000004</v>
      </c>
      <c r="AA102" s="6">
        <f t="shared" si="107"/>
        <v>46.316323917816327</v>
      </c>
      <c r="AB102" s="3">
        <f t="shared" si="126"/>
        <v>12.563602937450002</v>
      </c>
      <c r="AC102" s="3">
        <f t="shared" si="108"/>
        <v>12.563602937450002</v>
      </c>
      <c r="AD102" s="7">
        <f t="shared" si="109"/>
        <v>0</v>
      </c>
      <c r="AE102" s="3">
        <f t="shared" si="110"/>
        <v>0</v>
      </c>
      <c r="AF102" s="3">
        <f>SUM(AC$3:AC102)</f>
        <v>456.29816588527183</v>
      </c>
      <c r="AG102" s="3">
        <f>SUM(AE$3:AE102)</f>
        <v>1179.3663541456885</v>
      </c>
      <c r="AH102" s="4">
        <f t="shared" si="111"/>
        <v>12.563602937450002</v>
      </c>
      <c r="AI102" cm="1">
        <f t="array" ref="AI102">_xlfn.IFS(K102&lt;4,1,K102&lt;8,2,K102&gt;8,3)</f>
        <v>1</v>
      </c>
      <c r="AJ102" cm="1">
        <f t="array" ref="AJ102">_xlfn.IFS(K102&lt;5,2000,K102&lt;6,3500,K102&lt;7,5000,K102&lt;8,6500)</f>
        <v>2000</v>
      </c>
      <c r="AK102">
        <f t="shared" si="119"/>
        <v>13</v>
      </c>
      <c r="AL102">
        <f t="shared" si="146"/>
        <v>4</v>
      </c>
      <c r="AM102" cm="1">
        <f t="array" ref="AM102">INDEX($AW$11:$BI$25,AL102,AK102)</f>
        <v>200</v>
      </c>
      <c r="AN102">
        <f t="shared" si="112"/>
        <v>9.6739459893216111</v>
      </c>
      <c r="AO102">
        <f t="shared" si="113"/>
        <v>2.687207219256003</v>
      </c>
      <c r="AP102" s="3">
        <f>SUM(AO$3:AO102)</f>
        <v>95.977063859958378</v>
      </c>
      <c r="AU102">
        <v>7394.9490400000004</v>
      </c>
      <c r="AV102">
        <v>300</v>
      </c>
      <c r="AW102">
        <v>245</v>
      </c>
      <c r="AX102">
        <v>210</v>
      </c>
      <c r="AY102">
        <v>205</v>
      </c>
      <c r="AZ102">
        <v>190</v>
      </c>
      <c r="BA102">
        <v>190</v>
      </c>
      <c r="BB102">
        <v>190</v>
      </c>
      <c r="BC102">
        <v>192</v>
      </c>
      <c r="BD102">
        <v>200</v>
      </c>
    </row>
    <row r="103" spans="1:56" x14ac:dyDescent="0.3">
      <c r="A103">
        <f t="shared" si="95"/>
        <v>896.375</v>
      </c>
      <c r="B103">
        <f t="shared" si="96"/>
        <v>0.65159525369870164</v>
      </c>
      <c r="C103">
        <f t="shared" si="97"/>
        <v>117.85525473274087</v>
      </c>
      <c r="D103" s="2">
        <v>182.36311886999999</v>
      </c>
      <c r="E103">
        <f t="shared" si="98"/>
        <v>49.238042094900003</v>
      </c>
      <c r="F103" s="2">
        <v>27.03</v>
      </c>
      <c r="G103" s="1">
        <f t="shared" ref="G103:G104" si="151">F103*$I$3</f>
        <v>100.01100000000001</v>
      </c>
      <c r="J103" s="2">
        <v>13.677233915250001</v>
      </c>
      <c r="K103">
        <f t="shared" si="99"/>
        <v>9.5234637982372767</v>
      </c>
      <c r="L103">
        <f t="shared" ref="L103:L104" si="152">0.5*1.223*1*0.6*(J103*J103)</f>
        <v>68.63478234633736</v>
      </c>
      <c r="M103">
        <f t="shared" si="147"/>
        <v>0.17438889733310253</v>
      </c>
      <c r="N103">
        <f t="shared" si="114"/>
        <v>92.426115586544341</v>
      </c>
      <c r="O103">
        <v>139.69999999999999</v>
      </c>
      <c r="P103">
        <f t="shared" si="101"/>
        <v>18.499999999999986</v>
      </c>
      <c r="Q103">
        <f t="shared" si="102"/>
        <v>49.572682806703199</v>
      </c>
      <c r="R103">
        <f t="shared" si="103"/>
        <v>96.187049999999928</v>
      </c>
      <c r="S103">
        <f t="shared" si="144"/>
        <v>0.11267605633802817</v>
      </c>
      <c r="T103">
        <f t="shared" si="145"/>
        <v>0.1122028149972544</v>
      </c>
      <c r="U103">
        <f t="shared" si="104"/>
        <v>6.4287477488298554</v>
      </c>
      <c r="V103">
        <f t="shared" si="105"/>
        <v>754.1529857770837</v>
      </c>
      <c r="W103">
        <f t="shared" si="148"/>
        <v>415.94400000000002</v>
      </c>
      <c r="X103">
        <f t="shared" si="106"/>
        <v>1.3311578837099654</v>
      </c>
      <c r="Y103">
        <f>SUM(X$3:X103)</f>
        <v>51.262674458792887</v>
      </c>
      <c r="Z103">
        <v>0.55000000000000004</v>
      </c>
      <c r="AA103" s="6">
        <f t="shared" si="107"/>
        <v>18.206557753630356</v>
      </c>
      <c r="AB103" s="3">
        <f t="shared" si="126"/>
        <v>12.677233915250001</v>
      </c>
      <c r="AC103" s="3">
        <f t="shared" si="108"/>
        <v>12.677233915250001</v>
      </c>
      <c r="AD103" s="7">
        <f t="shared" si="109"/>
        <v>0</v>
      </c>
      <c r="AE103" s="3">
        <f t="shared" si="110"/>
        <v>0</v>
      </c>
      <c r="AF103" s="3">
        <f>SUM(AC$3:AC103)</f>
        <v>468.97539980052181</v>
      </c>
      <c r="AG103" s="3">
        <f>SUM(AE$3:AE103)</f>
        <v>1179.3663541456885</v>
      </c>
      <c r="AH103" s="4">
        <f t="shared" si="111"/>
        <v>12.677233915250001</v>
      </c>
      <c r="AI103" cm="1">
        <f t="array" ref="AI103">_xlfn.IFS(K103&lt;4,1,K103&lt;8,2,K103&gt;8,3)</f>
        <v>3</v>
      </c>
      <c r="AJ103" cm="1">
        <f t="array" ref="AJ103">_xlfn.IFS(K103&lt;9,2000,K103&lt;10,3500,K103&lt;12,5000,K103&lt;14,6500)</f>
        <v>3500</v>
      </c>
      <c r="AK103">
        <f t="shared" si="119"/>
        <v>13</v>
      </c>
      <c r="AL103">
        <f t="shared" si="146"/>
        <v>7</v>
      </c>
      <c r="AM103" cm="1">
        <f t="array" ref="AM103">INDEX($AW$11:$BI$25,AL103,AK103)</f>
        <v>200</v>
      </c>
      <c r="AN103">
        <f t="shared" si="112"/>
        <v>9.7614415865180391</v>
      </c>
      <c r="AO103">
        <f t="shared" si="113"/>
        <v>2.7115115518105664</v>
      </c>
      <c r="AP103" s="3">
        <f>SUM(AO$3:AO103)</f>
        <v>98.688575411768937</v>
      </c>
      <c r="AU103">
        <v>7611.3004899999996</v>
      </c>
      <c r="AV103">
        <v>310</v>
      </c>
      <c r="AW103">
        <v>255</v>
      </c>
      <c r="AX103">
        <v>215</v>
      </c>
      <c r="AY103">
        <v>205</v>
      </c>
      <c r="AZ103">
        <v>200</v>
      </c>
      <c r="BA103">
        <v>200</v>
      </c>
      <c r="BB103">
        <v>200</v>
      </c>
      <c r="BC103">
        <v>195</v>
      </c>
      <c r="BD103">
        <v>200</v>
      </c>
    </row>
    <row r="104" spans="1:56" x14ac:dyDescent="0.3">
      <c r="A104">
        <f t="shared" si="95"/>
        <v>905.25</v>
      </c>
      <c r="B104">
        <f t="shared" si="96"/>
        <v>0.64639762424224767</v>
      </c>
      <c r="C104">
        <f t="shared" si="97"/>
        <v>118.50165235698313</v>
      </c>
      <c r="D104" s="2">
        <v>183.768589835</v>
      </c>
      <c r="E104">
        <f t="shared" si="98"/>
        <v>49.617519255450006</v>
      </c>
      <c r="F104" s="2">
        <v>27.31</v>
      </c>
      <c r="G104" s="1">
        <f t="shared" si="151"/>
        <v>101.047</v>
      </c>
      <c r="J104" s="2">
        <v>13.782644237625</v>
      </c>
      <c r="K104">
        <f t="shared" si="99"/>
        <v>13.782644237625</v>
      </c>
      <c r="L104">
        <f t="shared" si="152"/>
        <v>69.69679443218601</v>
      </c>
      <c r="M104">
        <f t="shared" si="147"/>
        <v>0.16307349906888485</v>
      </c>
      <c r="N104">
        <f t="shared" si="114"/>
        <v>86.428954506508973</v>
      </c>
      <c r="O104">
        <v>140.69999999999999</v>
      </c>
      <c r="P104">
        <f t="shared" si="101"/>
        <v>19.499999999999986</v>
      </c>
      <c r="Q104">
        <f t="shared" si="102"/>
        <v>50.339739777948466</v>
      </c>
      <c r="R104">
        <f t="shared" si="103"/>
        <v>101.38634999999994</v>
      </c>
      <c r="S104">
        <f t="shared" si="144"/>
        <v>0</v>
      </c>
      <c r="T104">
        <f t="shared" si="145"/>
        <v>0</v>
      </c>
      <c r="U104">
        <f t="shared" si="104"/>
        <v>0</v>
      </c>
      <c r="V104">
        <f t="shared" si="105"/>
        <v>0</v>
      </c>
      <c r="W104">
        <f t="shared" si="148"/>
        <v>415.94400000000002</v>
      </c>
      <c r="X104">
        <f t="shared" si="106"/>
        <v>0.57206974893869511</v>
      </c>
      <c r="Y104">
        <f>SUM(X$3:X104)</f>
        <v>51.834744207731582</v>
      </c>
      <c r="Z104">
        <v>0.55000000000000004</v>
      </c>
      <c r="AA104" s="6">
        <f t="shared" si="107"/>
        <v>7.8846338287294868</v>
      </c>
      <c r="AB104" s="3">
        <f t="shared" si="126"/>
        <v>7.8846338287294868</v>
      </c>
      <c r="AC104" s="3">
        <f t="shared" si="108"/>
        <v>7.8846338287294868</v>
      </c>
      <c r="AD104" s="7">
        <f t="shared" si="109"/>
        <v>0</v>
      </c>
      <c r="AE104" s="3">
        <f t="shared" si="110"/>
        <v>0</v>
      </c>
      <c r="AF104" s="3">
        <f>SUM(AC$3:AC104)</f>
        <v>476.86003362925129</v>
      </c>
      <c r="AG104" s="3">
        <f>SUM(AE$3:AE104)</f>
        <v>1179.3663541456885</v>
      </c>
      <c r="AH104" s="4">
        <f t="shared" si="111"/>
        <v>7.8846338287294868</v>
      </c>
      <c r="AI104" cm="1">
        <f t="array" ref="AI104">_xlfn.IFS(K104&lt;4,1,K104&lt;8,2,K104&gt;8,3)</f>
        <v>3</v>
      </c>
      <c r="AJ104" cm="1">
        <f t="array" ref="AJ104">_xlfn.IFS(K104&lt;9,2000,K104&lt;10,3500,K104&lt;12,5000,K104&lt;14,6500)</f>
        <v>6500</v>
      </c>
      <c r="AK104">
        <f t="shared" ref="AK104:AK135" si="153">MATCH(AH104,$AV$10:$BI$10,1)</f>
        <v>8</v>
      </c>
      <c r="AL104">
        <f t="shared" si="146"/>
        <v>13</v>
      </c>
      <c r="AM104" cm="1">
        <f t="array" ref="AM104">INDEX($AW$11:$BI$25,AL104,AK104)</f>
        <v>195</v>
      </c>
      <c r="AN104">
        <f t="shared" si="112"/>
        <v>5.9193715473058264</v>
      </c>
      <c r="AO104">
        <f t="shared" si="113"/>
        <v>1.6442698742516184</v>
      </c>
      <c r="AP104" s="3">
        <f>SUM(AO$3:AO104)</f>
        <v>100.33284528602056</v>
      </c>
      <c r="AU104">
        <v>8181.3693800000001</v>
      </c>
      <c r="AV104">
        <v>320</v>
      </c>
      <c r="AW104">
        <v>260</v>
      </c>
      <c r="AX104">
        <v>225</v>
      </c>
      <c r="AY104">
        <v>215</v>
      </c>
      <c r="AZ104">
        <v>210</v>
      </c>
      <c r="BA104">
        <v>210</v>
      </c>
      <c r="BB104">
        <v>205</v>
      </c>
      <c r="BC104">
        <v>205</v>
      </c>
      <c r="BD104">
        <v>200</v>
      </c>
    </row>
    <row r="105" spans="1:56" x14ac:dyDescent="0.3">
      <c r="A105">
        <f t="shared" si="95"/>
        <v>914.125</v>
      </c>
      <c r="B105">
        <f t="shared" si="96"/>
        <v>0.65083383200254075</v>
      </c>
      <c r="C105">
        <f t="shared" si="97"/>
        <v>119.15248618898568</v>
      </c>
      <c r="D105" s="2">
        <v>179.86749518299999</v>
      </c>
      <c r="E105">
        <f t="shared" si="98"/>
        <v>48.56422369941</v>
      </c>
      <c r="F105" s="2">
        <v>27.58</v>
      </c>
      <c r="G105" s="1">
        <f t="shared" ref="G105:G107" si="154">F105*$I$3</f>
        <v>102.04599999999999</v>
      </c>
      <c r="J105" s="2">
        <v>13.490062138725001</v>
      </c>
      <c r="K105">
        <f t="shared" si="99"/>
        <v>13.490062138725001</v>
      </c>
      <c r="L105">
        <f t="shared" ref="L105:L107" si="155">0.5*1.223*1*0.6*(J105*J105)</f>
        <v>66.769113800294207</v>
      </c>
      <c r="M105">
        <f t="shared" si="147"/>
        <v>-0.44954961545215677</v>
      </c>
      <c r="N105">
        <f t="shared" si="114"/>
        <v>-238.26129618964308</v>
      </c>
      <c r="O105">
        <v>140.69999999999999</v>
      </c>
      <c r="P105">
        <f t="shared" si="101"/>
        <v>19.499999999999986</v>
      </c>
      <c r="Q105">
        <f t="shared" si="102"/>
        <v>48.225170774265365</v>
      </c>
      <c r="R105">
        <f t="shared" si="103"/>
        <v>101.38634999999994</v>
      </c>
      <c r="S105">
        <f t="shared" si="144"/>
        <v>-0.22535211267605634</v>
      </c>
      <c r="T105">
        <f t="shared" si="145"/>
        <v>-0.22164956297867761</v>
      </c>
      <c r="U105">
        <f t="shared" si="104"/>
        <v>-12.699584489597365</v>
      </c>
      <c r="V105">
        <f t="shared" si="105"/>
        <v>-690.57218989698333</v>
      </c>
      <c r="W105">
        <f t="shared" si="148"/>
        <v>415.94400000000002</v>
      </c>
      <c r="X105">
        <f t="shared" si="106"/>
        <v>-0.44612037228633217</v>
      </c>
      <c r="Y105">
        <f>SUM(X$3:X105)</f>
        <v>51.388623835445252</v>
      </c>
      <c r="Z105">
        <v>0.55000000000000004</v>
      </c>
      <c r="AA105" s="6">
        <f t="shared" si="107"/>
        <v>-6.0181915434937521</v>
      </c>
      <c r="AB105" s="3">
        <f t="shared" si="126"/>
        <v>-6.0181915434937521</v>
      </c>
      <c r="AC105" s="3">
        <f t="shared" si="108"/>
        <v>0</v>
      </c>
      <c r="AD105" s="7">
        <f t="shared" si="109"/>
        <v>-6.0181915434937521</v>
      </c>
      <c r="AE105" s="3">
        <f t="shared" si="110"/>
        <v>6.0181915434937521</v>
      </c>
      <c r="AF105" s="3">
        <f>SUM(AC$3:AC105)</f>
        <v>476.86003362925129</v>
      </c>
      <c r="AG105" s="3">
        <f>SUM(AE$3:AE105)</f>
        <v>1185.3845456891822</v>
      </c>
      <c r="AH105" s="4">
        <f t="shared" si="111"/>
        <v>0</v>
      </c>
      <c r="AI105" cm="1">
        <f t="array" ref="AI105">_xlfn.IFS(K105&lt;4,1,K105&lt;8,2,K105&gt;8,3)</f>
        <v>3</v>
      </c>
      <c r="AJ105" cm="1">
        <f t="array" ref="AJ105">_xlfn.IFS(K105&lt;9,2000,K105&lt;10,3500,K105&lt;12,5000,K105&lt;14,6500)</f>
        <v>6500</v>
      </c>
      <c r="AK105">
        <f t="shared" si="153"/>
        <v>1</v>
      </c>
      <c r="AL105">
        <f t="shared" si="146"/>
        <v>13</v>
      </c>
      <c r="AM105" cm="1">
        <f t="array" ref="AM105">INDEX($AW$11:$BI$25,AL105,AK105)</f>
        <v>310</v>
      </c>
      <c r="AN105">
        <f t="shared" si="112"/>
        <v>0</v>
      </c>
      <c r="AO105">
        <f t="shared" si="113"/>
        <v>0</v>
      </c>
      <c r="AP105" s="3">
        <f>SUM(AO$3:AO105)</f>
        <v>100.33284528602056</v>
      </c>
      <c r="AU105">
        <v>8372.5370700000003</v>
      </c>
      <c r="AV105">
        <v>320</v>
      </c>
      <c r="AW105">
        <v>270</v>
      </c>
      <c r="AX105">
        <v>240</v>
      </c>
      <c r="AY105">
        <v>220</v>
      </c>
      <c r="AZ105">
        <v>215</v>
      </c>
      <c r="BA105">
        <v>212</v>
      </c>
      <c r="BB105">
        <v>210</v>
      </c>
      <c r="BC105">
        <v>212</v>
      </c>
      <c r="BD105">
        <v>200</v>
      </c>
    </row>
    <row r="106" spans="1:56" x14ac:dyDescent="0.3">
      <c r="A106">
        <f t="shared" si="95"/>
        <v>923</v>
      </c>
      <c r="B106">
        <f t="shared" si="96"/>
        <v>0.67904796168296755</v>
      </c>
      <c r="C106">
        <f t="shared" si="97"/>
        <v>119.83153415066865</v>
      </c>
      <c r="D106" s="2">
        <v>168.65967818499999</v>
      </c>
      <c r="E106">
        <f t="shared" si="98"/>
        <v>45.538113109950004</v>
      </c>
      <c r="F106" s="2">
        <v>27.85</v>
      </c>
      <c r="G106" s="1">
        <f t="shared" si="154"/>
        <v>103.04500000000002</v>
      </c>
      <c r="J106" s="2">
        <v>12.649475863875001</v>
      </c>
      <c r="K106">
        <f t="shared" si="99"/>
        <v>12.649475863875001</v>
      </c>
      <c r="L106">
        <f t="shared" si="155"/>
        <v>58.707390020524443</v>
      </c>
      <c r="M106">
        <f t="shared" si="147"/>
        <v>-1.2378894014594664</v>
      </c>
      <c r="N106">
        <f t="shared" si="114"/>
        <v>-656.08138277351713</v>
      </c>
      <c r="O106">
        <v>138.69999999999999</v>
      </c>
      <c r="P106">
        <f t="shared" si="101"/>
        <v>17.499999999999986</v>
      </c>
      <c r="Q106">
        <f t="shared" si="102"/>
        <v>42.402448502150385</v>
      </c>
      <c r="R106">
        <f t="shared" si="103"/>
        <v>90.98774999999992</v>
      </c>
      <c r="S106">
        <f t="shared" si="144"/>
        <v>0.32676056338028231</v>
      </c>
      <c r="T106">
        <f t="shared" si="145"/>
        <v>0.31582344344972918</v>
      </c>
      <c r="U106">
        <f t="shared" si="104"/>
        <v>18.095350380958106</v>
      </c>
      <c r="V106">
        <f t="shared" si="105"/>
        <v>-3560.0120284720988</v>
      </c>
      <c r="W106">
        <f t="shared" si="148"/>
        <v>415.94400000000002</v>
      </c>
      <c r="X106">
        <f t="shared" si="106"/>
        <v>-3.7414420212250912</v>
      </c>
      <c r="Y106">
        <f>SUM(X$3:X106)</f>
        <v>47.647181814220161</v>
      </c>
      <c r="Z106">
        <v>0.55000000000000004</v>
      </c>
      <c r="AA106" s="6">
        <f t="shared" si="107"/>
        <v>-47.327280543574489</v>
      </c>
      <c r="AB106" s="3">
        <f t="shared" si="126"/>
        <v>-47.327280543574489</v>
      </c>
      <c r="AC106" s="3">
        <f t="shared" si="108"/>
        <v>0</v>
      </c>
      <c r="AD106" s="7">
        <f t="shared" si="109"/>
        <v>-47.327280543574489</v>
      </c>
      <c r="AE106" s="3">
        <f t="shared" si="110"/>
        <v>47.327280543574489</v>
      </c>
      <c r="AF106" s="3">
        <f>SUM(AC$3:AC106)</f>
        <v>476.86003362925129</v>
      </c>
      <c r="AG106" s="3">
        <f>SUM(AE$3:AE106)</f>
        <v>1232.7118262327567</v>
      </c>
      <c r="AH106" s="4">
        <f t="shared" si="111"/>
        <v>0</v>
      </c>
      <c r="AI106" cm="1">
        <f t="array" ref="AI106">_xlfn.IFS(K106&lt;4,1,K106&lt;8,2,K106&gt;8,3)</f>
        <v>3</v>
      </c>
      <c r="AJ106" cm="1">
        <f t="array" ref="AJ106">_xlfn.IFS(K106&lt;9,2000,K106&lt;10,3500,K106&lt;12,5000,K106&lt;14,6500)</f>
        <v>6500</v>
      </c>
      <c r="AK106">
        <f t="shared" si="153"/>
        <v>1</v>
      </c>
      <c r="AL106">
        <f t="shared" si="146"/>
        <v>13</v>
      </c>
      <c r="AM106" cm="1">
        <f t="array" ref="AM106">INDEX($AW$11:$BI$25,AL106,AK106)</f>
        <v>310</v>
      </c>
      <c r="AN106">
        <f t="shared" si="112"/>
        <v>0</v>
      </c>
      <c r="AO106">
        <f t="shared" si="113"/>
        <v>0</v>
      </c>
      <c r="AP106" s="3">
        <f>SUM(AO$3:AO106)</f>
        <v>100.33284528602056</v>
      </c>
    </row>
    <row r="107" spans="1:56" x14ac:dyDescent="0.3">
      <c r="A107">
        <f t="shared" si="95"/>
        <v>931.875</v>
      </c>
      <c r="B107">
        <f t="shared" si="96"/>
        <v>0.72436448413333965</v>
      </c>
      <c r="C107">
        <f t="shared" si="97"/>
        <v>120.55589863480199</v>
      </c>
      <c r="D107" s="2">
        <v>158.06350033999999</v>
      </c>
      <c r="E107">
        <f t="shared" si="98"/>
        <v>42.6771450918</v>
      </c>
      <c r="F107" s="2">
        <v>28.12</v>
      </c>
      <c r="G107" s="1">
        <f t="shared" si="154"/>
        <v>104.04400000000001</v>
      </c>
      <c r="J107" s="2">
        <v>11.8547625255</v>
      </c>
      <c r="K107">
        <f t="shared" si="99"/>
        <v>11.8547625255</v>
      </c>
      <c r="L107">
        <f t="shared" si="155"/>
        <v>51.562436255258085</v>
      </c>
      <c r="M107">
        <f t="shared" si="147"/>
        <v>-1.0971180335074298</v>
      </c>
      <c r="N107">
        <f t="shared" si="114"/>
        <v>-581.4725577589378</v>
      </c>
      <c r="O107">
        <v>141.6</v>
      </c>
      <c r="P107">
        <f t="shared" si="101"/>
        <v>20.399999999999991</v>
      </c>
      <c r="Q107">
        <f t="shared" si="102"/>
        <v>37.241879552039769</v>
      </c>
      <c r="R107">
        <f t="shared" si="103"/>
        <v>106.06571999999996</v>
      </c>
      <c r="S107">
        <f t="shared" si="144"/>
        <v>-3.3802816901406532E-2</v>
      </c>
      <c r="T107">
        <f t="shared" si="145"/>
        <v>-3.378995101175386E-2</v>
      </c>
      <c r="U107">
        <f t="shared" si="104"/>
        <v>-1.9360215829273022</v>
      </c>
      <c r="V107">
        <f t="shared" si="105"/>
        <v>-4856.3714984017879</v>
      </c>
      <c r="W107">
        <f t="shared" si="148"/>
        <v>415.94400000000002</v>
      </c>
      <c r="X107">
        <f t="shared" si="106"/>
        <v>-4.9703376199054672</v>
      </c>
      <c r="Y107">
        <f>SUM(X$3:X107)</f>
        <v>42.676844194314697</v>
      </c>
      <c r="Z107">
        <v>0.55000000000000004</v>
      </c>
      <c r="AA107" s="6">
        <f t="shared" si="107"/>
        <v>-58.922172155538192</v>
      </c>
      <c r="AB107" s="3">
        <f t="shared" si="126"/>
        <v>-58.922172155538192</v>
      </c>
      <c r="AC107" s="3">
        <f t="shared" si="108"/>
        <v>0</v>
      </c>
      <c r="AD107" s="7">
        <f t="shared" si="109"/>
        <v>-58.922172155538192</v>
      </c>
      <c r="AE107" s="3">
        <f t="shared" si="110"/>
        <v>58.922172155538192</v>
      </c>
      <c r="AF107" s="3">
        <f>SUM(AC$3:AC107)</f>
        <v>476.86003362925129</v>
      </c>
      <c r="AG107" s="3">
        <f>SUM(AE$3:AE107)</f>
        <v>1291.6339983882949</v>
      </c>
      <c r="AH107" s="4">
        <f t="shared" si="111"/>
        <v>0</v>
      </c>
      <c r="AI107" cm="1">
        <f t="array" ref="AI107">_xlfn.IFS(K107&lt;4,1,K107&lt;8,2,K107&gt;8,3)</f>
        <v>3</v>
      </c>
      <c r="AJ107" cm="1">
        <f t="array" ref="AJ107">_xlfn.IFS(K107&lt;9,2000,K107&lt;10,3500,K107&lt;12,5000,K107&lt;14,6500)</f>
        <v>5000</v>
      </c>
      <c r="AK107">
        <f t="shared" si="153"/>
        <v>1</v>
      </c>
      <c r="AL107">
        <f t="shared" si="146"/>
        <v>10</v>
      </c>
      <c r="AM107" cm="1">
        <f t="array" ref="AM107">INDEX($AW$11:$BI$25,AL107,AK107)</f>
        <v>285</v>
      </c>
      <c r="AN107">
        <f t="shared" si="112"/>
        <v>0</v>
      </c>
      <c r="AO107">
        <f t="shared" si="113"/>
        <v>0</v>
      </c>
      <c r="AP107" s="3">
        <f>SUM(AO$3:AO107)</f>
        <v>100.33284528602056</v>
      </c>
    </row>
    <row r="108" spans="1:56" x14ac:dyDescent="0.3">
      <c r="A108">
        <f t="shared" si="95"/>
        <v>940.75</v>
      </c>
      <c r="B108">
        <f t="shared" si="96"/>
        <v>0.77355916804136504</v>
      </c>
      <c r="C108">
        <f t="shared" si="97"/>
        <v>121.32945780284335</v>
      </c>
      <c r="D108" s="2">
        <v>147.881637982</v>
      </c>
      <c r="E108">
        <f t="shared" si="98"/>
        <v>39.928042255139999</v>
      </c>
      <c r="F108" s="2">
        <v>28.39</v>
      </c>
      <c r="G108" s="1">
        <f t="shared" ref="G108:G109" si="156">F108*$I$3</f>
        <v>105.04300000000001</v>
      </c>
      <c r="J108" s="2">
        <v>11.091122848649999</v>
      </c>
      <c r="K108">
        <f t="shared" si="99"/>
        <v>3.7318581175035792</v>
      </c>
      <c r="L108">
        <f t="shared" ref="L108:L109" si="157">0.5*1.223*1*0.6*(J108*J108)</f>
        <v>45.133471917487121</v>
      </c>
      <c r="M108">
        <f t="shared" si="147"/>
        <v>-0.98717681645933586</v>
      </c>
      <c r="N108">
        <f t="shared" si="114"/>
        <v>-523.20371272344801</v>
      </c>
      <c r="O108">
        <v>141.30000000000001</v>
      </c>
      <c r="P108">
        <f t="shared" si="101"/>
        <v>20.100000000000009</v>
      </c>
      <c r="Q108">
        <f t="shared" si="102"/>
        <v>32.598446601619209</v>
      </c>
      <c r="R108">
        <f t="shared" si="103"/>
        <v>104.50593000000005</v>
      </c>
      <c r="S108">
        <f t="shared" si="144"/>
        <v>4.5070422535208703E-2</v>
      </c>
      <c r="T108">
        <f t="shared" si="145"/>
        <v>4.5039941847711394E-2</v>
      </c>
      <c r="U108">
        <f t="shared" si="104"/>
        <v>2.5805985773885216</v>
      </c>
      <c r="V108">
        <f t="shared" si="105"/>
        <v>2766.1740719170862</v>
      </c>
      <c r="W108">
        <f t="shared" si="148"/>
        <v>415.94400000000002</v>
      </c>
      <c r="X108">
        <f t="shared" si="106"/>
        <v>2.7040478311111249</v>
      </c>
      <c r="Y108">
        <f>SUM(X$3:X108)</f>
        <v>45.380892025425823</v>
      </c>
      <c r="Z108">
        <v>0.55000000000000004</v>
      </c>
      <c r="AA108" s="6">
        <f t="shared" si="107"/>
        <v>29.990926683479071</v>
      </c>
      <c r="AB108" s="3">
        <f t="shared" si="126"/>
        <v>10.091122848649999</v>
      </c>
      <c r="AC108" s="3">
        <f t="shared" si="108"/>
        <v>10.091122848649999</v>
      </c>
      <c r="AD108" s="7">
        <f t="shared" si="109"/>
        <v>0</v>
      </c>
      <c r="AE108" s="3">
        <f t="shared" si="110"/>
        <v>0</v>
      </c>
      <c r="AF108" s="3">
        <f>SUM(AC$3:AC108)</f>
        <v>486.95115647790129</v>
      </c>
      <c r="AG108" s="3">
        <f>SUM(AE$3:AE108)</f>
        <v>1291.6339983882949</v>
      </c>
      <c r="AH108" s="4">
        <f t="shared" si="111"/>
        <v>10.091122848649999</v>
      </c>
      <c r="AI108" cm="1">
        <f t="array" ref="AI108">_xlfn.IFS(K108&lt;4,1,K108&lt;8,2,K108&gt;8,3)</f>
        <v>1</v>
      </c>
      <c r="AJ108" cm="1">
        <f t="array" ref="AJ108">_xlfn.IFS(K108&lt;5,2000,K108&lt;6,3500,K108&lt;7,5000,K108&lt;8,6500)</f>
        <v>2000</v>
      </c>
      <c r="AK108">
        <f t="shared" si="153"/>
        <v>11</v>
      </c>
      <c r="AL108">
        <f t="shared" si="146"/>
        <v>4</v>
      </c>
      <c r="AM108" cm="1">
        <f t="array" ref="AM108">INDEX($AW$11:$BI$25,AL108,AK108)</f>
        <v>200</v>
      </c>
      <c r="AN108">
        <f t="shared" si="112"/>
        <v>7.770141884893345</v>
      </c>
      <c r="AO108">
        <f t="shared" si="113"/>
        <v>2.1583727458037067</v>
      </c>
      <c r="AP108" s="3">
        <f>SUM(AO$3:AO108)</f>
        <v>102.49121803182426</v>
      </c>
    </row>
    <row r="109" spans="1:56" x14ac:dyDescent="0.3">
      <c r="A109">
        <f t="shared" si="95"/>
        <v>949.625</v>
      </c>
      <c r="B109">
        <f t="shared" si="96"/>
        <v>0.82805621708059185</v>
      </c>
      <c r="C109">
        <f t="shared" si="97"/>
        <v>122.15751401992394</v>
      </c>
      <c r="D109" s="2">
        <v>137.92826451600001</v>
      </c>
      <c r="E109">
        <f t="shared" si="98"/>
        <v>37.240631419320003</v>
      </c>
      <c r="F109" s="2">
        <v>28.66</v>
      </c>
      <c r="G109" s="1">
        <f t="shared" si="156"/>
        <v>106.042</v>
      </c>
      <c r="J109" s="2">
        <v>10.3446198387</v>
      </c>
      <c r="K109">
        <f t="shared" si="99"/>
        <v>10.3446198387</v>
      </c>
      <c r="L109">
        <f t="shared" si="157"/>
        <v>39.262394459891077</v>
      </c>
      <c r="M109">
        <f t="shared" si="147"/>
        <v>-0.90151247530256629</v>
      </c>
      <c r="N109">
        <f t="shared" si="114"/>
        <v>-477.80161191036012</v>
      </c>
      <c r="O109">
        <v>141.69999999999999</v>
      </c>
      <c r="P109">
        <f t="shared" si="101"/>
        <v>20.499999999999986</v>
      </c>
      <c r="Q109">
        <f t="shared" si="102"/>
        <v>28.357957295914783</v>
      </c>
      <c r="R109">
        <f t="shared" si="103"/>
        <v>106.58564999999993</v>
      </c>
      <c r="S109">
        <f t="shared" si="144"/>
        <v>-0.1464788732394347</v>
      </c>
      <c r="T109">
        <f t="shared" si="145"/>
        <v>-0.1454445367665898</v>
      </c>
      <c r="U109">
        <f t="shared" si="104"/>
        <v>-8.3333581099609244</v>
      </c>
      <c r="V109">
        <f t="shared" si="105"/>
        <v>-4613.2488419799438</v>
      </c>
      <c r="W109">
        <f t="shared" si="148"/>
        <v>415.94400000000002</v>
      </c>
      <c r="X109">
        <f t="shared" si="106"/>
        <v>-4.6358440594304122</v>
      </c>
      <c r="Y109">
        <f>SUM(X$3:X109)</f>
        <v>40.745047965995411</v>
      </c>
      <c r="Z109">
        <v>0.55000000000000004</v>
      </c>
      <c r="AA109" s="6">
        <f t="shared" si="107"/>
        <v>-47.956044426303386</v>
      </c>
      <c r="AB109" s="3">
        <f t="shared" si="126"/>
        <v>-47.956044426303386</v>
      </c>
      <c r="AC109" s="3">
        <f t="shared" si="108"/>
        <v>0</v>
      </c>
      <c r="AD109" s="7">
        <f t="shared" si="109"/>
        <v>-47.956044426303386</v>
      </c>
      <c r="AE109" s="3">
        <f t="shared" si="110"/>
        <v>47.956044426303386</v>
      </c>
      <c r="AF109" s="3">
        <f>SUM(AC$3:AC109)</f>
        <v>486.95115647790129</v>
      </c>
      <c r="AG109" s="3">
        <f>SUM(AE$3:AE109)</f>
        <v>1339.5900428145983</v>
      </c>
      <c r="AH109" s="4">
        <f t="shared" si="111"/>
        <v>0</v>
      </c>
      <c r="AI109" cm="1">
        <f t="array" ref="AI109">_xlfn.IFS(K109&lt;4,1,K109&lt;8,2,K109&gt;8,3)</f>
        <v>3</v>
      </c>
      <c r="AJ109" cm="1">
        <f t="array" ref="AJ109">_xlfn.IFS(K109&lt;9,2000,K109&lt;10,3500,K109&lt;12,5000,K109&lt;14,6500)</f>
        <v>5000</v>
      </c>
      <c r="AK109">
        <f t="shared" si="153"/>
        <v>1</v>
      </c>
      <c r="AL109">
        <f t="shared" si="146"/>
        <v>10</v>
      </c>
      <c r="AM109" cm="1">
        <f t="array" ref="AM109">INDEX($AW$11:$BI$25,AL109,AK109)</f>
        <v>285</v>
      </c>
      <c r="AN109">
        <f t="shared" si="112"/>
        <v>0</v>
      </c>
      <c r="AO109">
        <f t="shared" si="113"/>
        <v>0</v>
      </c>
      <c r="AP109" s="3">
        <f>SUM(AO$3:AO109)</f>
        <v>102.49121803182426</v>
      </c>
    </row>
    <row r="110" spans="1:56" x14ac:dyDescent="0.3">
      <c r="A110">
        <f t="shared" si="95"/>
        <v>958.5</v>
      </c>
      <c r="B110">
        <f t="shared" si="96"/>
        <v>0.89181555139231783</v>
      </c>
      <c r="C110">
        <f t="shared" si="97"/>
        <v>123.04932957131625</v>
      </c>
      <c r="D110" s="2">
        <v>127.447985424</v>
      </c>
      <c r="E110">
        <f t="shared" si="98"/>
        <v>34.410956064480004</v>
      </c>
      <c r="F110" s="2">
        <v>28.93</v>
      </c>
      <c r="G110" s="1">
        <f t="shared" ref="G110:G111" si="158">F110*$I$3</f>
        <v>107.04100000000001</v>
      </c>
      <c r="J110" s="2">
        <v>9.5585989068000021</v>
      </c>
      <c r="K110">
        <f t="shared" si="99"/>
        <v>9.5585989068000021</v>
      </c>
      <c r="L110">
        <f t="shared" ref="L110:L111" si="159">0.5*1.223*1*0.6*(J110*J110)</f>
        <v>33.52248371210959</v>
      </c>
      <c r="M110">
        <f t="shared" si="147"/>
        <v>-0.88137163640267657</v>
      </c>
      <c r="N110">
        <f t="shared" si="114"/>
        <v>-467.1269672934186</v>
      </c>
      <c r="O110">
        <v>140.4</v>
      </c>
      <c r="P110">
        <f t="shared" si="101"/>
        <v>19.200000000000003</v>
      </c>
      <c r="Q110">
        <f t="shared" si="102"/>
        <v>24.212205461185722</v>
      </c>
      <c r="R110">
        <f t="shared" si="103"/>
        <v>99.826560000000015</v>
      </c>
      <c r="S110">
        <f t="shared" si="144"/>
        <v>-0.47323943661972023</v>
      </c>
      <c r="T110">
        <f t="shared" si="145"/>
        <v>-0.44201089490747281</v>
      </c>
      <c r="U110">
        <f t="shared" si="104"/>
        <v>-25.325358776998765</v>
      </c>
      <c r="V110">
        <f t="shared" si="105"/>
        <v>-995.29518037634318</v>
      </c>
      <c r="W110">
        <f t="shared" si="148"/>
        <v>415.94400000000002</v>
      </c>
      <c r="X110">
        <f t="shared" si="106"/>
        <v>-1.0129556639576522</v>
      </c>
      <c r="Y110">
        <f>SUM(X$3:X110)</f>
        <v>39.732092302037756</v>
      </c>
      <c r="Z110">
        <v>0.55000000000000004</v>
      </c>
      <c r="AA110" s="6">
        <f t="shared" si="107"/>
        <v>-9.6824369021424843</v>
      </c>
      <c r="AB110" s="3">
        <f t="shared" si="126"/>
        <v>-9.6824369021424843</v>
      </c>
      <c r="AC110" s="3">
        <f t="shared" si="108"/>
        <v>0</v>
      </c>
      <c r="AD110" s="7">
        <f t="shared" si="109"/>
        <v>-9.6824369021424843</v>
      </c>
      <c r="AE110" s="3">
        <f t="shared" si="110"/>
        <v>9.6824369021424843</v>
      </c>
      <c r="AF110" s="3">
        <f>SUM(AC$3:AC110)</f>
        <v>486.95115647790129</v>
      </c>
      <c r="AG110" s="3">
        <f>SUM(AE$3:AE110)</f>
        <v>1349.2724797167407</v>
      </c>
      <c r="AH110" s="4">
        <f t="shared" si="111"/>
        <v>0</v>
      </c>
      <c r="AI110" cm="1">
        <f t="array" ref="AI110">_xlfn.IFS(K110&lt;4,1,K110&lt;8,2,K110&gt;8,3)</f>
        <v>3</v>
      </c>
      <c r="AJ110" cm="1">
        <f t="array" ref="AJ110">_xlfn.IFS(K110&lt;9,2000,K110&lt;10,3500,K110&lt;12,5000,K110&lt;14,6500)</f>
        <v>3500</v>
      </c>
      <c r="AK110">
        <f t="shared" si="153"/>
        <v>1</v>
      </c>
      <c r="AL110">
        <f t="shared" si="146"/>
        <v>7</v>
      </c>
      <c r="AM110" cm="1">
        <f t="array" ref="AM110">INDEX($AW$11:$BI$25,AL110,AK110)</f>
        <v>285</v>
      </c>
      <c r="AN110">
        <f t="shared" si="112"/>
        <v>0</v>
      </c>
      <c r="AO110">
        <f t="shared" si="113"/>
        <v>0</v>
      </c>
      <c r="AP110" s="3">
        <f>SUM(AO$3:AO110)</f>
        <v>102.49121803182426</v>
      </c>
    </row>
    <row r="111" spans="1:56" x14ac:dyDescent="0.3">
      <c r="A111">
        <f t="shared" si="95"/>
        <v>967.375</v>
      </c>
      <c r="B111">
        <f t="shared" si="96"/>
        <v>0.95629107073801012</v>
      </c>
      <c r="C111">
        <f t="shared" si="97"/>
        <v>124.00562064205425</v>
      </c>
      <c r="D111" s="2">
        <v>120.03593857</v>
      </c>
      <c r="E111">
        <f t="shared" si="98"/>
        <v>32.409703413900004</v>
      </c>
      <c r="F111" s="2">
        <v>29.2</v>
      </c>
      <c r="G111" s="1">
        <f t="shared" si="158"/>
        <v>108.04</v>
      </c>
      <c r="J111" s="2">
        <v>9.0026953927500024</v>
      </c>
      <c r="K111">
        <f t="shared" si="99"/>
        <v>9.0026953927500024</v>
      </c>
      <c r="L111">
        <f t="shared" si="159"/>
        <v>29.736703578380197</v>
      </c>
      <c r="M111">
        <f t="shared" si="147"/>
        <v>-0.58131204092597977</v>
      </c>
      <c r="N111">
        <f t="shared" si="114"/>
        <v>-308.09538169076927</v>
      </c>
      <c r="O111">
        <v>136.19999999999999</v>
      </c>
      <c r="P111">
        <f t="shared" si="101"/>
        <v>14.999999999999986</v>
      </c>
      <c r="Q111">
        <f t="shared" si="102"/>
        <v>21.477858948680161</v>
      </c>
      <c r="R111">
        <f t="shared" si="103"/>
        <v>77.989499999999921</v>
      </c>
      <c r="S111">
        <f t="shared" si="144"/>
        <v>-0.68732394366197114</v>
      </c>
      <c r="T111">
        <f t="shared" si="145"/>
        <v>-0.60216778611640376</v>
      </c>
      <c r="U111">
        <f t="shared" si="104"/>
        <v>-34.501672703206381</v>
      </c>
      <c r="V111">
        <f t="shared" si="105"/>
        <v>-290.21172770588112</v>
      </c>
      <c r="W111">
        <f t="shared" si="148"/>
        <v>415.94400000000002</v>
      </c>
      <c r="X111">
        <f t="shared" si="106"/>
        <v>-0.15262640581827025</v>
      </c>
      <c r="Y111">
        <f>SUM(X$3:X111)</f>
        <v>39.579465896219489</v>
      </c>
      <c r="Z111">
        <v>0.55000000000000004</v>
      </c>
      <c r="AA111" s="6">
        <f t="shared" si="107"/>
        <v>-1.3740490404721337</v>
      </c>
      <c r="AB111" s="3">
        <f t="shared" ref="AB111:AB142" si="160">IF(AA111&gt;$AW$2,J111-1,AA111)</f>
        <v>-1.3740490404721337</v>
      </c>
      <c r="AC111" s="3">
        <f t="shared" si="108"/>
        <v>0</v>
      </c>
      <c r="AD111" s="7">
        <f t="shared" si="109"/>
        <v>-1.3740490404721337</v>
      </c>
      <c r="AE111" s="3">
        <f t="shared" si="110"/>
        <v>1.3740490404721337</v>
      </c>
      <c r="AF111" s="3">
        <f>SUM(AC$3:AC111)</f>
        <v>486.95115647790129</v>
      </c>
      <c r="AG111" s="3">
        <f>SUM(AE$3:AE111)</f>
        <v>1350.6465287572128</v>
      </c>
      <c r="AH111" s="4">
        <f t="shared" si="111"/>
        <v>0</v>
      </c>
      <c r="AI111" cm="1">
        <f t="array" ref="AI111">_xlfn.IFS(K111&lt;4,1,K111&lt;8,2,K111&gt;8,3)</f>
        <v>3</v>
      </c>
      <c r="AJ111" cm="1">
        <f t="array" ref="AJ111">_xlfn.IFS(K111&lt;9,2000,K111&lt;10,3500,K111&lt;12,5000,K111&lt;14,6500)</f>
        <v>3500</v>
      </c>
      <c r="AK111">
        <f t="shared" si="153"/>
        <v>1</v>
      </c>
      <c r="AL111">
        <f t="shared" si="146"/>
        <v>7</v>
      </c>
      <c r="AM111" cm="1">
        <f t="array" ref="AM111">INDEX($AW$11:$BI$25,AL111,AK111)</f>
        <v>285</v>
      </c>
      <c r="AN111">
        <f t="shared" si="112"/>
        <v>0</v>
      </c>
      <c r="AO111">
        <f t="shared" si="113"/>
        <v>0</v>
      </c>
      <c r="AP111" s="3">
        <f>SUM(AO$3:AO111)</f>
        <v>102.49121803182426</v>
      </c>
    </row>
    <row r="112" spans="1:56" x14ac:dyDescent="0.3">
      <c r="A112">
        <f t="shared" si="95"/>
        <v>976.25</v>
      </c>
      <c r="B112">
        <f t="shared" si="96"/>
        <v>0.98570084614256126</v>
      </c>
      <c r="C112">
        <f t="shared" si="97"/>
        <v>124.99132148819682</v>
      </c>
      <c r="D112" s="2">
        <v>120.06395339300001</v>
      </c>
      <c r="E112">
        <f t="shared" si="98"/>
        <v>32.417267416110001</v>
      </c>
      <c r="F112" s="2">
        <v>29.46</v>
      </c>
      <c r="G112" s="1">
        <f t="shared" ref="G112:G114" si="161">F112*$I$3</f>
        <v>109.00200000000001</v>
      </c>
      <c r="J112" s="2">
        <v>9.0047965044749994</v>
      </c>
      <c r="K112">
        <f t="shared" si="99"/>
        <v>1.946871066327259</v>
      </c>
      <c r="L112">
        <f t="shared" ref="L112:L114" si="162">0.5*1.223*1*0.6*(J112*J112)</f>
        <v>29.750585515922193</v>
      </c>
      <c r="M112">
        <f t="shared" si="147"/>
        <v>2.1315916824251693E-3</v>
      </c>
      <c r="N112">
        <f t="shared" si="114"/>
        <v>1.1297435916853398</v>
      </c>
      <c r="O112">
        <v>130.1</v>
      </c>
      <c r="P112">
        <f t="shared" si="101"/>
        <v>8.8999999999999915</v>
      </c>
      <c r="Q112">
        <f t="shared" si="102"/>
        <v>21.487885423056365</v>
      </c>
      <c r="R112">
        <f t="shared" si="103"/>
        <v>46.273769999999963</v>
      </c>
      <c r="S112">
        <f t="shared" si="144"/>
        <v>0.12394366197183035</v>
      </c>
      <c r="T112">
        <f t="shared" si="145"/>
        <v>0.12331477300794698</v>
      </c>
      <c r="U112">
        <f t="shared" si="104"/>
        <v>7.0654160449691252</v>
      </c>
      <c r="V112">
        <f t="shared" si="105"/>
        <v>3664.7969502490782</v>
      </c>
      <c r="W112">
        <f t="shared" si="148"/>
        <v>415.94400000000002</v>
      </c>
      <c r="X112">
        <f t="shared" si="106"/>
        <v>4.1116212793566858</v>
      </c>
      <c r="Y112">
        <f>SUM(X$3:X112)</f>
        <v>43.691087175576172</v>
      </c>
      <c r="Z112">
        <v>0.55000000000000004</v>
      </c>
      <c r="AA112" s="6">
        <f t="shared" si="107"/>
        <v>37.024312924076106</v>
      </c>
      <c r="AB112" s="3">
        <f t="shared" si="160"/>
        <v>8.0047965044749994</v>
      </c>
      <c r="AC112" s="3">
        <f t="shared" si="108"/>
        <v>8.0047965044749994</v>
      </c>
      <c r="AD112" s="7">
        <f t="shared" si="109"/>
        <v>0</v>
      </c>
      <c r="AE112" s="3">
        <f t="shared" si="110"/>
        <v>0</v>
      </c>
      <c r="AF112" s="3">
        <f>SUM(AC$3:AC112)</f>
        <v>494.95595298237629</v>
      </c>
      <c r="AG112" s="3">
        <f>SUM(AE$3:AE112)</f>
        <v>1350.6465287572128</v>
      </c>
      <c r="AH112" s="4">
        <f t="shared" si="111"/>
        <v>8.0047965044749994</v>
      </c>
      <c r="AI112" cm="1">
        <f t="array" ref="AI112">_xlfn.IFS(K112&lt;4,1,K112&lt;8,2,K112&gt;8,3)</f>
        <v>1</v>
      </c>
      <c r="AJ112" cm="1">
        <f t="array" ref="AJ112">_xlfn.IFS(K112&lt;1,2000,K112&lt;2,3500,K112&lt;3,5000,K112&lt;4,6500)</f>
        <v>3500</v>
      </c>
      <c r="AK112">
        <f t="shared" si="153"/>
        <v>9</v>
      </c>
      <c r="AL112">
        <f t="shared" si="146"/>
        <v>7</v>
      </c>
      <c r="AM112" cm="1">
        <f t="array" ref="AM112">INDEX($AW$11:$BI$25,AL112,AK112)</f>
        <v>200</v>
      </c>
      <c r="AN112">
        <f t="shared" si="112"/>
        <v>6.1636752948449143</v>
      </c>
      <c r="AO112">
        <f t="shared" si="113"/>
        <v>1.7121320263458095</v>
      </c>
      <c r="AP112" s="3">
        <f>SUM(AO$3:AO112)</f>
        <v>104.20335005817007</v>
      </c>
    </row>
    <row r="113" spans="1:42" x14ac:dyDescent="0.3">
      <c r="A113">
        <f t="shared" si="95"/>
        <v>985.125</v>
      </c>
      <c r="B113">
        <f t="shared" si="96"/>
        <v>1.0308260265450711</v>
      </c>
      <c r="C113">
        <f t="shared" si="97"/>
        <v>126.02214751474189</v>
      </c>
      <c r="D113" s="2">
        <v>109.525386197</v>
      </c>
      <c r="E113">
        <f t="shared" si="98"/>
        <v>29.571854273190002</v>
      </c>
      <c r="F113" s="2">
        <v>29.74</v>
      </c>
      <c r="G113" s="1">
        <f t="shared" si="161"/>
        <v>110.038</v>
      </c>
      <c r="J113" s="2">
        <v>8.2144039647750002</v>
      </c>
      <c r="K113">
        <f t="shared" si="99"/>
        <v>8.2144039647750002</v>
      </c>
      <c r="L113">
        <f t="shared" si="162"/>
        <v>24.757103082969973</v>
      </c>
      <c r="M113">
        <f t="shared" si="147"/>
        <v>-0.76675648397148854</v>
      </c>
      <c r="N113">
        <f t="shared" si="114"/>
        <v>-406.38093650488895</v>
      </c>
      <c r="O113">
        <v>131.19999999999999</v>
      </c>
      <c r="P113">
        <f t="shared" si="101"/>
        <v>9.9999999999999858</v>
      </c>
      <c r="Q113">
        <f t="shared" si="102"/>
        <v>17.881254611575478</v>
      </c>
      <c r="R113">
        <f t="shared" si="103"/>
        <v>51.992999999999924</v>
      </c>
      <c r="S113">
        <f t="shared" si="144"/>
        <v>0.28169014084507044</v>
      </c>
      <c r="T113">
        <f t="shared" si="145"/>
        <v>0.27457528143962545</v>
      </c>
      <c r="U113">
        <f t="shared" si="104"/>
        <v>15.732004785107305</v>
      </c>
      <c r="V113">
        <f t="shared" si="105"/>
        <v>-124.98701904681127</v>
      </c>
      <c r="W113">
        <f t="shared" si="148"/>
        <v>415.94400000000002</v>
      </c>
      <c r="X113">
        <f t="shared" si="106"/>
        <v>-9.0666852468730214E-2</v>
      </c>
      <c r="Y113">
        <f>SUM(X$3:X113)</f>
        <v>43.600420323107443</v>
      </c>
      <c r="Z113">
        <v>0.55000000000000004</v>
      </c>
      <c r="AA113" s="6">
        <f t="shared" si="107"/>
        <v>-0.74477415239280753</v>
      </c>
      <c r="AB113" s="3">
        <f t="shared" si="160"/>
        <v>-0.74477415239280753</v>
      </c>
      <c r="AC113" s="3">
        <f t="shared" si="108"/>
        <v>0</v>
      </c>
      <c r="AD113" s="7">
        <f t="shared" si="109"/>
        <v>-0.74477415239280753</v>
      </c>
      <c r="AE113" s="3">
        <f t="shared" si="110"/>
        <v>0.74477415239280753</v>
      </c>
      <c r="AF113" s="3">
        <f>SUM(AC$3:AC113)</f>
        <v>494.95595298237629</v>
      </c>
      <c r="AG113" s="3">
        <f>SUM(AE$3:AE113)</f>
        <v>1351.3913029096057</v>
      </c>
      <c r="AH113" s="4">
        <f t="shared" si="111"/>
        <v>0</v>
      </c>
      <c r="AI113" cm="1">
        <f t="array" ref="AI113">_xlfn.IFS(K113&lt;4,1,K113&lt;8,2,K113&gt;8,3)</f>
        <v>3</v>
      </c>
      <c r="AJ113" cm="1">
        <f t="array" ref="AJ113">_xlfn.IFS(K113&lt;9,2000,K113&lt;10,3500,K113&lt;12,5000,K113&lt;14,6500)</f>
        <v>2000</v>
      </c>
      <c r="AK113">
        <f t="shared" si="153"/>
        <v>1</v>
      </c>
      <c r="AL113">
        <f t="shared" si="146"/>
        <v>4</v>
      </c>
      <c r="AM113" cm="1">
        <f t="array" ref="AM113">INDEX($AW$11:$BI$25,AL113,AK113)</f>
        <v>300</v>
      </c>
      <c r="AN113">
        <f t="shared" si="112"/>
        <v>0</v>
      </c>
      <c r="AO113">
        <f t="shared" si="113"/>
        <v>0</v>
      </c>
      <c r="AP113" s="3">
        <f>SUM(AO$3:AO113)</f>
        <v>104.20335005817007</v>
      </c>
    </row>
    <row r="114" spans="1:42" x14ac:dyDescent="0.3">
      <c r="A114">
        <f t="shared" si="95"/>
        <v>994</v>
      </c>
      <c r="B114">
        <f t="shared" si="96"/>
        <v>1.1164775808106973</v>
      </c>
      <c r="C114">
        <f t="shared" si="97"/>
        <v>127.13862509555258</v>
      </c>
      <c r="D114" s="2">
        <v>102.45080637</v>
      </c>
      <c r="E114">
        <f t="shared" si="98"/>
        <v>27.6617177199</v>
      </c>
      <c r="F114" s="2">
        <v>30.01</v>
      </c>
      <c r="G114" s="1">
        <f t="shared" si="161"/>
        <v>111.03700000000001</v>
      </c>
      <c r="J114" s="2">
        <v>7.6838104777499998</v>
      </c>
      <c r="K114">
        <f t="shared" si="99"/>
        <v>2.0832464730423723</v>
      </c>
      <c r="L114">
        <f t="shared" si="162"/>
        <v>21.662122154733112</v>
      </c>
      <c r="M114">
        <f t="shared" si="147"/>
        <v>-0.47523881907214521</v>
      </c>
      <c r="N114">
        <f t="shared" si="114"/>
        <v>-251.87657410823695</v>
      </c>
      <c r="O114">
        <v>133.69999999999999</v>
      </c>
      <c r="P114">
        <f t="shared" si="101"/>
        <v>12.499999999999986</v>
      </c>
      <c r="Q114">
        <f t="shared" si="102"/>
        <v>15.64585001636488</v>
      </c>
      <c r="R114">
        <f t="shared" si="103"/>
        <v>64.991249999999923</v>
      </c>
      <c r="S114">
        <f t="shared" si="144"/>
        <v>-0.29295774647887257</v>
      </c>
      <c r="T114">
        <f t="shared" si="145"/>
        <v>-0.28498355501417366</v>
      </c>
      <c r="U114">
        <f t="shared" si="104"/>
        <v>-16.328354932946461</v>
      </c>
      <c r="V114">
        <f t="shared" si="105"/>
        <v>3022.6332473499438</v>
      </c>
      <c r="W114">
        <f t="shared" si="148"/>
        <v>415.94400000000002</v>
      </c>
      <c r="X114">
        <f t="shared" si="106"/>
        <v>3.20836279539644</v>
      </c>
      <c r="Y114">
        <f>SUM(X$3:X114)</f>
        <v>46.808783118503882</v>
      </c>
      <c r="Z114">
        <v>0.55000000000000004</v>
      </c>
      <c r="AA114" s="6">
        <f t="shared" si="107"/>
        <v>24.652451663690446</v>
      </c>
      <c r="AB114" s="3">
        <f t="shared" si="160"/>
        <v>6.6838104777499998</v>
      </c>
      <c r="AC114" s="3">
        <f t="shared" si="108"/>
        <v>6.6838104777499998</v>
      </c>
      <c r="AD114" s="7">
        <f t="shared" si="109"/>
        <v>0</v>
      </c>
      <c r="AE114" s="3">
        <f t="shared" si="110"/>
        <v>0</v>
      </c>
      <c r="AF114" s="3">
        <f>SUM(AC$3:AC114)</f>
        <v>501.63976346012629</v>
      </c>
      <c r="AG114" s="3">
        <f>SUM(AE$3:AE114)</f>
        <v>1351.3913029096057</v>
      </c>
      <c r="AH114" s="4">
        <f t="shared" si="111"/>
        <v>6.6838104777499998</v>
      </c>
      <c r="AI114" cm="1">
        <f t="array" ref="AI114">_xlfn.IFS(K114&lt;4,1,K114&lt;8,2,K114&gt;8,3)</f>
        <v>1</v>
      </c>
      <c r="AJ114" cm="1">
        <f t="array" ref="AJ114">_xlfn.IFS(K114&lt;1,2000,K114&lt;2,3500,K114&lt;3,5000,K114&lt;4,6500)</f>
        <v>5000</v>
      </c>
      <c r="AK114">
        <f t="shared" si="153"/>
        <v>7</v>
      </c>
      <c r="AL114">
        <f t="shared" si="146"/>
        <v>10</v>
      </c>
      <c r="AM114" cm="1">
        <f t="array" ref="AM114">INDEX($AW$11:$BI$25,AL114,AK114)</f>
        <v>185</v>
      </c>
      <c r="AN114">
        <f t="shared" si="112"/>
        <v>4.7605300999275739</v>
      </c>
      <c r="AO114">
        <f t="shared" si="113"/>
        <v>1.322369472202104</v>
      </c>
      <c r="AP114" s="3">
        <f>SUM(AO$3:AO114)</f>
        <v>105.52571953037217</v>
      </c>
    </row>
    <row r="115" spans="1:42" x14ac:dyDescent="0.3">
      <c r="A115">
        <f t="shared" si="95"/>
        <v>1002.875</v>
      </c>
      <c r="B115">
        <f t="shared" si="96"/>
        <v>1.145696639693899</v>
      </c>
      <c r="C115">
        <f t="shared" si="97"/>
        <v>128.28432173524649</v>
      </c>
      <c r="D115" s="2">
        <v>104.119291217</v>
      </c>
      <c r="E115">
        <f t="shared" si="98"/>
        <v>28.11220862859</v>
      </c>
      <c r="F115" s="2">
        <v>30.28</v>
      </c>
      <c r="G115" s="1">
        <f t="shared" ref="G115:G116" si="163">F115*$I$3</f>
        <v>112.03600000000002</v>
      </c>
      <c r="J115" s="2">
        <v>7.8089468412750005</v>
      </c>
      <c r="K115">
        <f t="shared" si="99"/>
        <v>7.8089468412750005</v>
      </c>
      <c r="L115">
        <f t="shared" ref="L115:L116" si="164">0.5*1.223*1*0.6*(J115*J115)</f>
        <v>22.373433867461198</v>
      </c>
      <c r="M115">
        <f t="shared" si="147"/>
        <v>0.10922294714806251</v>
      </c>
      <c r="N115">
        <f t="shared" si="114"/>
        <v>57.888161988473129</v>
      </c>
      <c r="O115">
        <v>131.1</v>
      </c>
      <c r="P115">
        <f t="shared" si="101"/>
        <v>9.8999999999999915</v>
      </c>
      <c r="Q115">
        <f t="shared" si="102"/>
        <v>16.159607454012583</v>
      </c>
      <c r="R115">
        <f t="shared" si="103"/>
        <v>51.473069999999957</v>
      </c>
      <c r="S115">
        <f t="shared" si="144"/>
        <v>-0.61971830985915488</v>
      </c>
      <c r="T115">
        <f t="shared" si="145"/>
        <v>-0.55479222713789567</v>
      </c>
      <c r="U115">
        <f t="shared" si="104"/>
        <v>-31.787253121664758</v>
      </c>
      <c r="V115">
        <f t="shared" si="105"/>
        <v>-1886.5760167624235</v>
      </c>
      <c r="W115">
        <f t="shared" si="148"/>
        <v>415.94400000000002</v>
      </c>
      <c r="X115">
        <f t="shared" si="106"/>
        <v>-1.3903704209064893</v>
      </c>
      <c r="Y115">
        <f>SUM(X$3:X115)</f>
        <v>45.41841269759739</v>
      </c>
      <c r="Z115">
        <v>0.55000000000000004</v>
      </c>
      <c r="AA115" s="6">
        <f t="shared" si="107"/>
        <v>-10.857328706539922</v>
      </c>
      <c r="AB115" s="3">
        <f t="shared" si="160"/>
        <v>-10.857328706539922</v>
      </c>
      <c r="AC115" s="3">
        <f t="shared" si="108"/>
        <v>0</v>
      </c>
      <c r="AD115" s="7">
        <f t="shared" si="109"/>
        <v>-10.857328706539922</v>
      </c>
      <c r="AE115" s="3">
        <f t="shared" si="110"/>
        <v>10.857328706539922</v>
      </c>
      <c r="AF115" s="3">
        <f>SUM(AC$3:AC115)</f>
        <v>501.63976346012629</v>
      </c>
      <c r="AG115" s="3">
        <f>SUM(AE$3:AE115)</f>
        <v>1362.2486316161455</v>
      </c>
      <c r="AH115" s="4">
        <f t="shared" si="111"/>
        <v>0</v>
      </c>
      <c r="AI115" cm="1">
        <f t="array" ref="AI115">_xlfn.IFS(K115&lt;4,1,K115&lt;8,2,K115&gt;8,3)</f>
        <v>2</v>
      </c>
      <c r="AJ115" cm="1">
        <f t="array" ref="AJ115">_xlfn.IFS(K115&lt;5,2000,K115&lt;6,3500,K115&lt;7,5000,K115&lt;8,6500)</f>
        <v>6500</v>
      </c>
      <c r="AK115">
        <f t="shared" si="153"/>
        <v>1</v>
      </c>
      <c r="AL115">
        <f t="shared" si="146"/>
        <v>13</v>
      </c>
      <c r="AM115" cm="1">
        <f t="array" ref="AM115">INDEX($AW$11:$BI$25,AL115,AK115)</f>
        <v>310</v>
      </c>
      <c r="AN115">
        <f t="shared" si="112"/>
        <v>0</v>
      </c>
      <c r="AO115">
        <f t="shared" si="113"/>
        <v>0</v>
      </c>
      <c r="AP115" s="3">
        <f>SUM(AO$3:AO115)</f>
        <v>105.52571953037217</v>
      </c>
    </row>
    <row r="116" spans="1:42" x14ac:dyDescent="0.3">
      <c r="A116">
        <f t="shared" si="95"/>
        <v>1011.75</v>
      </c>
      <c r="B116">
        <f t="shared" si="96"/>
        <v>1.125962070709311</v>
      </c>
      <c r="C116">
        <f t="shared" si="97"/>
        <v>129.4102838059558</v>
      </c>
      <c r="D116" s="2">
        <v>106.071329607</v>
      </c>
      <c r="E116">
        <f t="shared" si="98"/>
        <v>28.63925899389</v>
      </c>
      <c r="F116" s="2">
        <v>30.55</v>
      </c>
      <c r="G116" s="1">
        <f t="shared" si="163"/>
        <v>113.03500000000001</v>
      </c>
      <c r="J116" s="2">
        <v>7.9553497205249997</v>
      </c>
      <c r="K116">
        <f t="shared" si="99"/>
        <v>7.9553497205250006</v>
      </c>
      <c r="L116">
        <f t="shared" si="164"/>
        <v>23.220216468622006</v>
      </c>
      <c r="M116">
        <f t="shared" si="147"/>
        <v>0.13002469892948687</v>
      </c>
      <c r="N116">
        <f t="shared" si="114"/>
        <v>68.913090432628039</v>
      </c>
      <c r="O116">
        <v>125.6</v>
      </c>
      <c r="P116">
        <f t="shared" si="101"/>
        <v>4.3999999999999915</v>
      </c>
      <c r="Q116">
        <f t="shared" si="102"/>
        <v>16.771211131602154</v>
      </c>
      <c r="R116">
        <f t="shared" si="103"/>
        <v>22.876919999999959</v>
      </c>
      <c r="S116">
        <f t="shared" si="144"/>
        <v>-0.2478873239436607</v>
      </c>
      <c r="T116">
        <f t="shared" si="145"/>
        <v>-0.24298927583088342</v>
      </c>
      <c r="U116">
        <f t="shared" si="104"/>
        <v>-13.92225997204984</v>
      </c>
      <c r="V116">
        <f t="shared" si="105"/>
        <v>-5079.696539617059</v>
      </c>
      <c r="W116">
        <f t="shared" si="148"/>
        <v>415.94400000000002</v>
      </c>
      <c r="X116">
        <f t="shared" si="106"/>
        <v>-4.5716192327158085</v>
      </c>
      <c r="Y116">
        <f>SUM(X$3:X116)</f>
        <v>40.846793464881578</v>
      </c>
      <c r="Z116">
        <v>0.55000000000000004</v>
      </c>
      <c r="AA116" s="6">
        <f t="shared" si="107"/>
        <v>-36.368829785332423</v>
      </c>
      <c r="AB116" s="3">
        <f t="shared" si="160"/>
        <v>-36.368829785332423</v>
      </c>
      <c r="AC116" s="3">
        <f t="shared" si="108"/>
        <v>0</v>
      </c>
      <c r="AD116" s="7">
        <f t="shared" si="109"/>
        <v>-36.368829785332423</v>
      </c>
      <c r="AE116" s="3">
        <f t="shared" si="110"/>
        <v>36.368829785332423</v>
      </c>
      <c r="AF116" s="3">
        <f>SUM(AC$3:AC116)</f>
        <v>501.63976346012629</v>
      </c>
      <c r="AG116" s="3">
        <f>SUM(AE$3:AE116)</f>
        <v>1398.6174614014781</v>
      </c>
      <c r="AH116" s="4">
        <f t="shared" si="111"/>
        <v>0</v>
      </c>
      <c r="AI116" cm="1">
        <f t="array" ref="AI116">_xlfn.IFS(K116&lt;4,1,K116&lt;8,2,K116&gt;8,3)</f>
        <v>2</v>
      </c>
      <c r="AJ116" cm="1">
        <f t="array" ref="AJ116">_xlfn.IFS(K116&lt;5,2000,K116&lt;6,3500,K116&lt;7,5000,K116&lt;8,6500)</f>
        <v>6500</v>
      </c>
      <c r="AK116">
        <f t="shared" si="153"/>
        <v>1</v>
      </c>
      <c r="AL116">
        <f t="shared" si="146"/>
        <v>13</v>
      </c>
      <c r="AM116" cm="1">
        <f t="array" ref="AM116">INDEX($AW$11:$BI$25,AL116,AK116)</f>
        <v>310</v>
      </c>
      <c r="AN116">
        <f t="shared" si="112"/>
        <v>0</v>
      </c>
      <c r="AO116">
        <f t="shared" si="113"/>
        <v>0</v>
      </c>
      <c r="AP116" s="3">
        <f>SUM(AO$3:AO116)</f>
        <v>105.52571953037217</v>
      </c>
    </row>
    <row r="117" spans="1:42" x14ac:dyDescent="0.3">
      <c r="A117">
        <f t="shared" si="95"/>
        <v>1020.625</v>
      </c>
      <c r="B117">
        <f t="shared" si="96"/>
        <v>1.1086386061689186</v>
      </c>
      <c r="C117">
        <f t="shared" si="97"/>
        <v>130.51892241212471</v>
      </c>
      <c r="D117" s="2">
        <v>107.40370666699999</v>
      </c>
      <c r="E117">
        <f t="shared" si="98"/>
        <v>28.999000800090002</v>
      </c>
      <c r="F117" s="2">
        <v>30.82</v>
      </c>
      <c r="G117" s="1">
        <f t="shared" ref="G117:G119" si="165">F117*$I$3</f>
        <v>114.03400000000001</v>
      </c>
      <c r="J117" s="2">
        <v>8.0552780000249999</v>
      </c>
      <c r="K117">
        <f t="shared" si="99"/>
        <v>8.0552780000249999</v>
      </c>
      <c r="L117">
        <f t="shared" ref="L117:L119" si="166">0.5*1.223*1*0.6*(J117*J117)</f>
        <v>23.807225092005275</v>
      </c>
      <c r="M117">
        <f t="shared" si="147"/>
        <v>9.0136027145328743E-2</v>
      </c>
      <c r="N117">
        <f t="shared" si="114"/>
        <v>47.772094387024232</v>
      </c>
      <c r="O117">
        <v>123.4</v>
      </c>
      <c r="P117">
        <f t="shared" si="101"/>
        <v>2.2000000000000028</v>
      </c>
      <c r="Q117">
        <f t="shared" si="102"/>
        <v>17.195188469286993</v>
      </c>
      <c r="R117">
        <f t="shared" si="103"/>
        <v>11.438460000000015</v>
      </c>
      <c r="S117">
        <f t="shared" si="144"/>
        <v>0.72112676056338088</v>
      </c>
      <c r="T117">
        <f t="shared" si="145"/>
        <v>0.62476472754223944</v>
      </c>
      <c r="U117">
        <f t="shared" si="104"/>
        <v>35.796382076811099</v>
      </c>
      <c r="V117">
        <f t="shared" si="105"/>
        <v>-4915.4913122561902</v>
      </c>
      <c r="W117">
        <f t="shared" si="148"/>
        <v>415.94400000000002</v>
      </c>
      <c r="X117">
        <f t="shared" si="106"/>
        <v>-4.4279679927771607</v>
      </c>
      <c r="Y117">
        <f>SUM(X$3:X117)</f>
        <v>36.418825472104416</v>
      </c>
      <c r="Z117">
        <v>0.55000000000000004</v>
      </c>
      <c r="AA117" s="6">
        <f t="shared" si="107"/>
        <v>-35.66851315703272</v>
      </c>
      <c r="AB117" s="3">
        <f t="shared" si="160"/>
        <v>-35.66851315703272</v>
      </c>
      <c r="AC117" s="3">
        <f t="shared" si="108"/>
        <v>0</v>
      </c>
      <c r="AD117" s="7">
        <f t="shared" si="109"/>
        <v>-35.66851315703272</v>
      </c>
      <c r="AE117" s="3">
        <f t="shared" si="110"/>
        <v>35.66851315703272</v>
      </c>
      <c r="AF117" s="3">
        <f>SUM(AC$3:AC117)</f>
        <v>501.63976346012629</v>
      </c>
      <c r="AG117" s="3">
        <f>SUM(AE$3:AE117)</f>
        <v>1434.2859745585108</v>
      </c>
      <c r="AH117" s="4">
        <f t="shared" si="111"/>
        <v>0</v>
      </c>
      <c r="AI117" cm="1">
        <f t="array" ref="AI117">_xlfn.IFS(K117&lt;4,1,K117&lt;8,2,K117&gt;8,3)</f>
        <v>3</v>
      </c>
      <c r="AJ117" cm="1">
        <f t="array" ref="AJ117">_xlfn.IFS(K117&lt;9,2000,K117&lt;10,3500,K117&lt;12,5000,K117&lt;14,6500)</f>
        <v>2000</v>
      </c>
      <c r="AK117">
        <f t="shared" si="153"/>
        <v>1</v>
      </c>
      <c r="AL117">
        <f t="shared" si="146"/>
        <v>4</v>
      </c>
      <c r="AM117" cm="1">
        <f t="array" ref="AM117">INDEX($AW$11:$BI$25,AL117,AK117)</f>
        <v>300</v>
      </c>
      <c r="AN117">
        <f t="shared" si="112"/>
        <v>0</v>
      </c>
      <c r="AO117">
        <f t="shared" si="113"/>
        <v>0</v>
      </c>
      <c r="AP117" s="3">
        <f>SUM(AO$3:AO117)</f>
        <v>105.52571953037217</v>
      </c>
    </row>
    <row r="118" spans="1:42" x14ac:dyDescent="0.3">
      <c r="A118">
        <f t="shared" si="95"/>
        <v>1029.5</v>
      </c>
      <c r="B118">
        <f t="shared" si="96"/>
        <v>1.0979997300316608</v>
      </c>
      <c r="C118">
        <f t="shared" si="97"/>
        <v>131.61692214215637</v>
      </c>
      <c r="D118" s="2">
        <v>108.139758594</v>
      </c>
      <c r="E118">
        <f t="shared" si="98"/>
        <v>29.197734820380003</v>
      </c>
      <c r="F118" s="2">
        <v>31.09</v>
      </c>
      <c r="G118" s="1">
        <f t="shared" si="165"/>
        <v>115.033</v>
      </c>
      <c r="J118" s="2">
        <v>8.1104818945500003</v>
      </c>
      <c r="K118">
        <f t="shared" si="99"/>
        <v>1.4445074408242942</v>
      </c>
      <c r="L118">
        <f t="shared" si="166"/>
        <v>24.13465138653299</v>
      </c>
      <c r="M118">
        <f t="shared" si="147"/>
        <v>5.0276783331639485E-2</v>
      </c>
      <c r="N118">
        <f t="shared" si="114"/>
        <v>26.646695165768929</v>
      </c>
      <c r="O118">
        <v>129.80000000000001</v>
      </c>
      <c r="P118">
        <f t="shared" si="101"/>
        <v>8.6000000000000085</v>
      </c>
      <c r="Q118">
        <f t="shared" si="102"/>
        <v>17.43167788888319</v>
      </c>
      <c r="R118">
        <f t="shared" si="103"/>
        <v>44.713980000000049</v>
      </c>
      <c r="S118">
        <f t="shared" si="144"/>
        <v>0.38309859154929321</v>
      </c>
      <c r="T118">
        <f t="shared" si="145"/>
        <v>0.36585183269979143</v>
      </c>
      <c r="U118">
        <f t="shared" si="104"/>
        <v>20.961765940824328</v>
      </c>
      <c r="V118">
        <f t="shared" si="105"/>
        <v>4455.70128386538</v>
      </c>
      <c r="W118">
        <f t="shared" si="148"/>
        <v>415.94400000000002</v>
      </c>
      <c r="X118">
        <f t="shared" si="106"/>
        <v>4.9224266304176822</v>
      </c>
      <c r="Y118">
        <f>SUM(X$3:X118)</f>
        <v>41.341252102522098</v>
      </c>
      <c r="Z118">
        <v>0.55000000000000004</v>
      </c>
      <c r="AA118" s="6">
        <f t="shared" si="107"/>
        <v>39.923252063253379</v>
      </c>
      <c r="AB118" s="3">
        <f t="shared" si="160"/>
        <v>7.1104818945500003</v>
      </c>
      <c r="AC118" s="3">
        <f t="shared" si="108"/>
        <v>7.1104818945500003</v>
      </c>
      <c r="AD118" s="7">
        <f t="shared" si="109"/>
        <v>0</v>
      </c>
      <c r="AE118" s="3">
        <f t="shared" si="110"/>
        <v>0</v>
      </c>
      <c r="AF118" s="3">
        <f>SUM(AC$3:AC118)</f>
        <v>508.75024535467628</v>
      </c>
      <c r="AG118" s="3">
        <f>SUM(AE$3:AE118)</f>
        <v>1434.2859745585108</v>
      </c>
      <c r="AH118" s="4">
        <f t="shared" si="111"/>
        <v>7.1104818945500003</v>
      </c>
      <c r="AI118" cm="1">
        <f t="array" ref="AI118">_xlfn.IFS(K118&lt;4,1,K118&lt;8,2,K118&gt;8,3)</f>
        <v>1</v>
      </c>
      <c r="AJ118" cm="1">
        <f t="array" ref="AJ118">_xlfn.IFS(K118&lt;1,2000,K118&lt;2,3500,K118&lt;3,5000,K118&lt;4,6500)</f>
        <v>3500</v>
      </c>
      <c r="AK118">
        <f t="shared" si="153"/>
        <v>8</v>
      </c>
      <c r="AL118">
        <f t="shared" si="146"/>
        <v>7</v>
      </c>
      <c r="AM118" cm="1">
        <f t="array" ref="AM118">INDEX($AW$11:$BI$25,AL118,AK118)</f>
        <v>180</v>
      </c>
      <c r="AN118">
        <f t="shared" si="112"/>
        <v>4.9275495519518984</v>
      </c>
      <c r="AO118">
        <f t="shared" si="113"/>
        <v>1.3687637644310828</v>
      </c>
      <c r="AP118" s="3">
        <f>SUM(AO$3:AO118)</f>
        <v>106.89448329480325</v>
      </c>
    </row>
    <row r="119" spans="1:42" x14ac:dyDescent="0.3">
      <c r="A119">
        <f t="shared" si="95"/>
        <v>1038.375</v>
      </c>
      <c r="B119">
        <f t="shared" si="96"/>
        <v>1.0891149411458587</v>
      </c>
      <c r="C119">
        <f t="shared" si="97"/>
        <v>132.70603708330222</v>
      </c>
      <c r="D119" s="2">
        <v>109.162068537</v>
      </c>
      <c r="E119">
        <f t="shared" si="98"/>
        <v>29.473758504990002</v>
      </c>
      <c r="F119" s="2">
        <v>31.36</v>
      </c>
      <c r="G119" s="1">
        <f t="shared" si="165"/>
        <v>116.032</v>
      </c>
      <c r="J119" s="2">
        <v>8.1871551402749994</v>
      </c>
      <c r="K119">
        <f t="shared" si="99"/>
        <v>8.1871551402749994</v>
      </c>
      <c r="L119">
        <f t="shared" si="166"/>
        <v>24.59312695884271</v>
      </c>
      <c r="M119">
        <f t="shared" si="147"/>
        <v>7.0399590372281121E-2</v>
      </c>
      <c r="N119">
        <f t="shared" si="114"/>
        <v>37.311782897308994</v>
      </c>
      <c r="O119">
        <v>133.19999999999999</v>
      </c>
      <c r="P119">
        <f t="shared" si="101"/>
        <v>11.999999999999986</v>
      </c>
      <c r="Q119">
        <f t="shared" si="102"/>
        <v>17.762819962096806</v>
      </c>
      <c r="R119">
        <f t="shared" si="103"/>
        <v>62.391599999999926</v>
      </c>
      <c r="S119">
        <f t="shared" si="144"/>
        <v>-4.5070422535208703E-2</v>
      </c>
      <c r="T119">
        <f t="shared" si="145"/>
        <v>-4.5039941847711394E-2</v>
      </c>
      <c r="U119">
        <f t="shared" si="104"/>
        <v>-2.5805985773885216</v>
      </c>
      <c r="V119">
        <f t="shared" si="105"/>
        <v>-2766.1740719170862</v>
      </c>
      <c r="W119">
        <f t="shared" si="148"/>
        <v>415.94400000000002</v>
      </c>
      <c r="X119">
        <f t="shared" si="106"/>
        <v>-2.2883251620609344</v>
      </c>
      <c r="Y119">
        <f>SUM(X$3:X119)</f>
        <v>39.052926940461163</v>
      </c>
      <c r="Z119">
        <v>0.55000000000000004</v>
      </c>
      <c r="AA119" s="6">
        <f t="shared" si="107"/>
        <v>-18.734873113187799</v>
      </c>
      <c r="AB119" s="3">
        <f t="shared" si="160"/>
        <v>-18.734873113187799</v>
      </c>
      <c r="AC119" s="3">
        <f t="shared" si="108"/>
        <v>0</v>
      </c>
      <c r="AD119" s="7">
        <f t="shared" si="109"/>
        <v>-18.734873113187799</v>
      </c>
      <c r="AE119" s="3">
        <f t="shared" si="110"/>
        <v>18.734873113187799</v>
      </c>
      <c r="AF119" s="3">
        <f>SUM(AC$3:AC119)</f>
        <v>508.75024535467628</v>
      </c>
      <c r="AG119" s="3">
        <f>SUM(AE$3:AE119)</f>
        <v>1453.0208476716987</v>
      </c>
      <c r="AH119" s="4">
        <f t="shared" si="111"/>
        <v>0</v>
      </c>
      <c r="AI119" cm="1">
        <f t="array" ref="AI119">_xlfn.IFS(K119&lt;4,1,K119&lt;8,2,K119&gt;8,3)</f>
        <v>3</v>
      </c>
      <c r="AJ119" cm="1">
        <f t="array" ref="AJ119">_xlfn.IFS(K119&lt;9,2000,K119&lt;10,3500,K119&lt;12,5000,K119&lt;14,6500)</f>
        <v>2000</v>
      </c>
      <c r="AK119">
        <f t="shared" si="153"/>
        <v>1</v>
      </c>
      <c r="AL119">
        <f t="shared" si="146"/>
        <v>4</v>
      </c>
      <c r="AM119" cm="1">
        <f t="array" ref="AM119">INDEX($AW$11:$BI$25,AL119,AK119)</f>
        <v>300</v>
      </c>
      <c r="AN119">
        <f t="shared" si="112"/>
        <v>0</v>
      </c>
      <c r="AO119">
        <f t="shared" si="113"/>
        <v>0</v>
      </c>
      <c r="AP119" s="3">
        <f>SUM(AO$3:AO119)</f>
        <v>106.89448329480325</v>
      </c>
    </row>
    <row r="120" spans="1:42" x14ac:dyDescent="0.3">
      <c r="A120">
        <f t="shared" si="95"/>
        <v>1047.25</v>
      </c>
      <c r="B120">
        <f t="shared" si="96"/>
        <v>1.0743830806994672</v>
      </c>
      <c r="C120">
        <f t="shared" si="97"/>
        <v>133.7804201640017</v>
      </c>
      <c r="D120" s="2">
        <v>111.119384995</v>
      </c>
      <c r="E120">
        <f t="shared" si="98"/>
        <v>30.002233948650002</v>
      </c>
      <c r="F120" s="2">
        <v>31.63</v>
      </c>
      <c r="G120" s="1">
        <f t="shared" ref="G120:G121" si="167">F120*$I$3</f>
        <v>117.03100000000001</v>
      </c>
      <c r="J120" s="2">
        <v>8.333953874625001</v>
      </c>
      <c r="K120">
        <f t="shared" si="99"/>
        <v>1.7551051816367711</v>
      </c>
      <c r="L120">
        <f t="shared" ref="L120:L121" si="168">0.5*1.223*1*0.6*(J120*J120)</f>
        <v>25.482961417947948</v>
      </c>
      <c r="M120">
        <f t="shared" si="147"/>
        <v>0.13663537427863109</v>
      </c>
      <c r="N120">
        <f t="shared" si="114"/>
        <v>72.416748367674487</v>
      </c>
      <c r="O120">
        <v>132.80000000000001</v>
      </c>
      <c r="P120">
        <f t="shared" si="101"/>
        <v>11.600000000000009</v>
      </c>
      <c r="Q120">
        <f t="shared" si="102"/>
        <v>18.405518603859925</v>
      </c>
      <c r="R120">
        <f t="shared" si="103"/>
        <v>60.311880000000045</v>
      </c>
      <c r="S120">
        <f t="shared" si="144"/>
        <v>0.12394366197183035</v>
      </c>
      <c r="T120">
        <f t="shared" si="145"/>
        <v>0.12331477300794698</v>
      </c>
      <c r="U120">
        <f t="shared" si="104"/>
        <v>7.0654160449691252</v>
      </c>
      <c r="V120">
        <f t="shared" si="105"/>
        <v>3664.7969502490782</v>
      </c>
      <c r="W120">
        <f t="shared" si="148"/>
        <v>415.94400000000002</v>
      </c>
      <c r="X120">
        <f t="shared" si="106"/>
        <v>4.1786406600347012</v>
      </c>
      <c r="Y120">
        <f>SUM(X$3:X120)</f>
        <v>43.231567600495865</v>
      </c>
      <c r="Z120">
        <v>0.55000000000000004</v>
      </c>
      <c r="AA120" s="6">
        <f t="shared" si="107"/>
        <v>34.824598519361771</v>
      </c>
      <c r="AB120" s="3">
        <f t="shared" si="160"/>
        <v>7.333953874625001</v>
      </c>
      <c r="AC120" s="3">
        <f t="shared" si="108"/>
        <v>7.333953874625001</v>
      </c>
      <c r="AD120" s="7">
        <f t="shared" si="109"/>
        <v>0</v>
      </c>
      <c r="AE120" s="3">
        <f t="shared" si="110"/>
        <v>0</v>
      </c>
      <c r="AF120" s="3">
        <f>SUM(AC$3:AC120)</f>
        <v>516.08419922930125</v>
      </c>
      <c r="AG120" s="3">
        <f>SUM(AE$3:AE120)</f>
        <v>1453.0208476716987</v>
      </c>
      <c r="AH120" s="4">
        <f t="shared" si="111"/>
        <v>7.333953874625001</v>
      </c>
      <c r="AI120" cm="1">
        <f t="array" ref="AI120">_xlfn.IFS(K120&lt;4,1,K120&lt;8,2,K120&gt;8,3)</f>
        <v>1</v>
      </c>
      <c r="AJ120" cm="1">
        <f t="array" ref="AJ120">_xlfn.IFS(K120&lt;1,2000,K120&lt;2,3500,K120&lt;3,5000,K120&lt;4,6500)</f>
        <v>3500</v>
      </c>
      <c r="AK120">
        <f t="shared" si="153"/>
        <v>8</v>
      </c>
      <c r="AL120">
        <f t="shared" si="146"/>
        <v>7</v>
      </c>
      <c r="AM120" cm="1">
        <f t="array" ref="AM120">INDEX($AW$11:$BI$25,AL120,AK120)</f>
        <v>180</v>
      </c>
      <c r="AN120">
        <f t="shared" si="112"/>
        <v>5.0824151815425447</v>
      </c>
      <c r="AO120">
        <f t="shared" si="113"/>
        <v>1.4117819948729291</v>
      </c>
      <c r="AP120" s="3">
        <f>SUM(AO$3:AO120)</f>
        <v>108.30626528967618</v>
      </c>
    </row>
    <row r="121" spans="1:42" x14ac:dyDescent="0.3">
      <c r="A121">
        <f t="shared" si="95"/>
        <v>1056.125</v>
      </c>
      <c r="B121">
        <f t="shared" si="96"/>
        <v>1.0505443973217572</v>
      </c>
      <c r="C121">
        <f t="shared" si="97"/>
        <v>134.83096456132344</v>
      </c>
      <c r="D121" s="2">
        <v>114.160638648</v>
      </c>
      <c r="E121">
        <f t="shared" si="98"/>
        <v>30.823372434960003</v>
      </c>
      <c r="F121" s="2">
        <v>31.9</v>
      </c>
      <c r="G121" s="1">
        <f t="shared" si="167"/>
        <v>118.03</v>
      </c>
      <c r="J121" s="2">
        <v>8.5620478986000013</v>
      </c>
      <c r="K121">
        <f t="shared" si="99"/>
        <v>8.5620478986000013</v>
      </c>
      <c r="L121">
        <f t="shared" si="168"/>
        <v>26.896948901555103</v>
      </c>
      <c r="M121">
        <f t="shared" si="147"/>
        <v>0.21711983287570022</v>
      </c>
      <c r="N121">
        <f t="shared" si="114"/>
        <v>115.07351142412112</v>
      </c>
      <c r="O121">
        <v>133.9</v>
      </c>
      <c r="P121">
        <f t="shared" si="101"/>
        <v>12.700000000000003</v>
      </c>
      <c r="Q121">
        <f t="shared" si="102"/>
        <v>19.426796017748984</v>
      </c>
      <c r="R121">
        <f t="shared" si="103"/>
        <v>66.031110000000012</v>
      </c>
      <c r="S121">
        <f t="shared" si="144"/>
        <v>0.31549295774647695</v>
      </c>
      <c r="T121">
        <f t="shared" si="145"/>
        <v>0.30560922060917484</v>
      </c>
      <c r="U121">
        <f t="shared" si="104"/>
        <v>17.510118521188215</v>
      </c>
      <c r="V121">
        <f t="shared" si="105"/>
        <v>-5060.7682462427774</v>
      </c>
      <c r="W121">
        <f t="shared" si="148"/>
        <v>415.94400000000002</v>
      </c>
      <c r="X121">
        <f t="shared" si="106"/>
        <v>-4.5028537859171012</v>
      </c>
      <c r="Y121">
        <f>SUM(X$3:X121)</f>
        <v>38.728713814578761</v>
      </c>
      <c r="Z121">
        <v>0.55000000000000004</v>
      </c>
      <c r="AA121" s="6">
        <f t="shared" si="107"/>
        <v>-38.553649795414579</v>
      </c>
      <c r="AB121" s="3">
        <f t="shared" si="160"/>
        <v>-38.553649795414579</v>
      </c>
      <c r="AC121" s="3">
        <f t="shared" si="108"/>
        <v>0</v>
      </c>
      <c r="AD121" s="7">
        <f t="shared" si="109"/>
        <v>-38.553649795414579</v>
      </c>
      <c r="AE121" s="3">
        <f t="shared" si="110"/>
        <v>38.553649795414579</v>
      </c>
      <c r="AF121" s="3">
        <f>SUM(AC$3:AC121)</f>
        <v>516.08419922930125</v>
      </c>
      <c r="AG121" s="3">
        <f>SUM(AE$3:AE121)</f>
        <v>1491.5744974671134</v>
      </c>
      <c r="AH121" s="4">
        <f t="shared" si="111"/>
        <v>0</v>
      </c>
      <c r="AI121" cm="1">
        <f t="array" ref="AI121">_xlfn.IFS(K121&lt;4,1,K121&lt;8,2,K121&gt;8,3)</f>
        <v>3</v>
      </c>
      <c r="AJ121" cm="1">
        <f t="array" ref="AJ121">_xlfn.IFS(K121&lt;9,2000,K121&lt;10,3500,K121&lt;12,5000,K121&lt;14,6500)</f>
        <v>2000</v>
      </c>
      <c r="AK121">
        <f t="shared" si="153"/>
        <v>1</v>
      </c>
      <c r="AL121">
        <f t="shared" si="146"/>
        <v>4</v>
      </c>
      <c r="AM121" cm="1">
        <f t="array" ref="AM121">INDEX($AW$11:$BI$25,AL121,AK121)</f>
        <v>300</v>
      </c>
      <c r="AN121">
        <f t="shared" si="112"/>
        <v>0</v>
      </c>
      <c r="AO121">
        <f t="shared" si="113"/>
        <v>0</v>
      </c>
      <c r="AP121" s="3">
        <f>SUM(AO$3:AO121)</f>
        <v>108.30626528967618</v>
      </c>
    </row>
    <row r="122" spans="1:42" x14ac:dyDescent="0.3">
      <c r="A122">
        <f t="shared" si="95"/>
        <v>1065</v>
      </c>
      <c r="B122">
        <f t="shared" si="96"/>
        <v>1.0192456185741376</v>
      </c>
      <c r="C122">
        <f t="shared" si="97"/>
        <v>135.85021017989757</v>
      </c>
      <c r="D122" s="2">
        <v>118.037236284</v>
      </c>
      <c r="E122">
        <f t="shared" si="98"/>
        <v>31.870053796680004</v>
      </c>
      <c r="F122" s="2">
        <v>32.17</v>
      </c>
      <c r="G122" s="1">
        <f t="shared" ref="G122:G123" si="169">F122*$I$3</f>
        <v>119.02900000000001</v>
      </c>
      <c r="J122" s="2">
        <v>8.8527927213000019</v>
      </c>
      <c r="K122">
        <f t="shared" si="99"/>
        <v>8.8527927213000019</v>
      </c>
      <c r="L122">
        <f t="shared" ref="L122:L123" si="170">0.5*1.223*1*0.6*(J122*J122)</f>
        <v>28.754664406736314</v>
      </c>
      <c r="M122">
        <f t="shared" si="147"/>
        <v>0.28525491540178166</v>
      </c>
      <c r="N122">
        <f t="shared" si="114"/>
        <v>151.18510516294427</v>
      </c>
      <c r="O122">
        <v>136.69999999999999</v>
      </c>
      <c r="P122">
        <f t="shared" si="101"/>
        <v>15.499999999999986</v>
      </c>
      <c r="Q122">
        <f t="shared" si="102"/>
        <v>20.76856382607011</v>
      </c>
      <c r="R122">
        <f t="shared" si="103"/>
        <v>80.589149999999933</v>
      </c>
      <c r="S122">
        <f t="shared" si="144"/>
        <v>0.10140845070422599</v>
      </c>
      <c r="T122">
        <f t="shared" si="145"/>
        <v>0.10106296279786396</v>
      </c>
      <c r="U122">
        <f t="shared" si="104"/>
        <v>5.7904812334052549</v>
      </c>
      <c r="V122">
        <f t="shared" si="105"/>
        <v>-2459.3211934988485</v>
      </c>
      <c r="W122">
        <f t="shared" si="148"/>
        <v>415.94400000000002</v>
      </c>
      <c r="X122">
        <f t="shared" si="106"/>
        <v>-1.8634374239291678</v>
      </c>
      <c r="Y122">
        <f>SUM(X$3:X122)</f>
        <v>36.865276390649591</v>
      </c>
      <c r="Z122">
        <v>0.55000000000000004</v>
      </c>
      <c r="AA122" s="6">
        <f t="shared" si="107"/>
        <v>-16.496625263158162</v>
      </c>
      <c r="AB122" s="3">
        <f t="shared" si="160"/>
        <v>-16.496625263158162</v>
      </c>
      <c r="AC122" s="3">
        <f t="shared" si="108"/>
        <v>0</v>
      </c>
      <c r="AD122" s="7">
        <f t="shared" si="109"/>
        <v>-16.496625263158162</v>
      </c>
      <c r="AE122" s="3">
        <f t="shared" si="110"/>
        <v>16.496625263158162</v>
      </c>
      <c r="AF122" s="3">
        <f>SUM(AC$3:AC122)</f>
        <v>516.08419922930125</v>
      </c>
      <c r="AG122" s="3">
        <f>SUM(AE$3:AE122)</f>
        <v>1508.0711227302716</v>
      </c>
      <c r="AH122" s="4">
        <f t="shared" si="111"/>
        <v>0</v>
      </c>
      <c r="AI122" cm="1">
        <f t="array" ref="AI122">_xlfn.IFS(K122&lt;4,1,K122&lt;8,2,K122&gt;8,3)</f>
        <v>3</v>
      </c>
      <c r="AJ122" cm="1">
        <f t="array" ref="AJ122">_xlfn.IFS(K122&lt;9,2000,K122&lt;10,3500,K122&lt;12,5000,K122&lt;14,6500)</f>
        <v>2000</v>
      </c>
      <c r="AK122">
        <f t="shared" si="153"/>
        <v>1</v>
      </c>
      <c r="AL122">
        <f t="shared" si="146"/>
        <v>4</v>
      </c>
      <c r="AM122" cm="1">
        <f t="array" ref="AM122">INDEX($AW$11:$BI$25,AL122,AK122)</f>
        <v>300</v>
      </c>
      <c r="AN122">
        <f t="shared" si="112"/>
        <v>0</v>
      </c>
      <c r="AO122">
        <f t="shared" si="113"/>
        <v>0</v>
      </c>
      <c r="AP122" s="3">
        <f>SUM(AO$3:AO122)</f>
        <v>108.30626528967618</v>
      </c>
    </row>
    <row r="123" spans="1:42" x14ac:dyDescent="0.3">
      <c r="A123">
        <f t="shared" si="95"/>
        <v>1073.875</v>
      </c>
      <c r="B123">
        <f t="shared" si="96"/>
        <v>0.9871922976853168</v>
      </c>
      <c r="C123">
        <f t="shared" si="97"/>
        <v>136.83740247758288</v>
      </c>
      <c r="D123" s="2">
        <v>121.69991241699999</v>
      </c>
      <c r="E123">
        <f t="shared" si="98"/>
        <v>32.858976352589998</v>
      </c>
      <c r="F123" s="2">
        <v>32.44</v>
      </c>
      <c r="G123" s="1">
        <f t="shared" si="169"/>
        <v>120.02799999999999</v>
      </c>
      <c r="J123" s="2">
        <v>9.1274934312749991</v>
      </c>
      <c r="K123">
        <f t="shared" si="99"/>
        <v>2.6463681150594378</v>
      </c>
      <c r="L123">
        <f t="shared" si="170"/>
        <v>30.566855922400553</v>
      </c>
      <c r="M123">
        <f t="shared" si="147"/>
        <v>0.27826464065723888</v>
      </c>
      <c r="N123">
        <f t="shared" si="114"/>
        <v>147.48025954833662</v>
      </c>
      <c r="O123">
        <v>137.6</v>
      </c>
      <c r="P123">
        <f t="shared" si="101"/>
        <v>16.399999999999991</v>
      </c>
      <c r="Q123">
        <f t="shared" si="102"/>
        <v>22.077451129561585</v>
      </c>
      <c r="R123">
        <f t="shared" si="103"/>
        <v>85.268519999999967</v>
      </c>
      <c r="S123">
        <f t="shared" si="144"/>
        <v>0.676056338028169</v>
      </c>
      <c r="T123">
        <f t="shared" si="145"/>
        <v>0.59447500507486306</v>
      </c>
      <c r="U123">
        <f t="shared" si="104"/>
        <v>34.060908816807846</v>
      </c>
      <c r="V123">
        <f t="shared" si="105"/>
        <v>2477.1966701682441</v>
      </c>
      <c r="W123">
        <f t="shared" si="148"/>
        <v>415.94400000000002</v>
      </c>
      <c r="X123">
        <f t="shared" si="106"/>
        <v>3.0711877856389811</v>
      </c>
      <c r="Y123">
        <f>SUM(X$3:X123)</f>
        <v>39.936464176288574</v>
      </c>
      <c r="Z123">
        <v>0.55000000000000004</v>
      </c>
      <c r="AA123" s="6">
        <f t="shared" si="107"/>
        <v>28.032246339631811</v>
      </c>
      <c r="AB123" s="3">
        <f t="shared" si="160"/>
        <v>8.1274934312749991</v>
      </c>
      <c r="AC123" s="3">
        <f t="shared" si="108"/>
        <v>8.1274934312749991</v>
      </c>
      <c r="AD123" s="7">
        <f t="shared" si="109"/>
        <v>0</v>
      </c>
      <c r="AE123" s="3">
        <f t="shared" si="110"/>
        <v>0</v>
      </c>
      <c r="AF123" s="3">
        <f>SUM(AC$3:AC123)</f>
        <v>524.2116926605762</v>
      </c>
      <c r="AG123" s="3">
        <f>SUM(AE$3:AE123)</f>
        <v>1508.0711227302716</v>
      </c>
      <c r="AH123" s="4">
        <f t="shared" si="111"/>
        <v>8.1274934312749991</v>
      </c>
      <c r="AI123" cm="1">
        <f t="array" ref="AI123">_xlfn.IFS(K123&lt;4,1,K123&lt;8,2,K123&gt;8,3)</f>
        <v>1</v>
      </c>
      <c r="AJ123" cm="1">
        <f t="array" ref="AJ123">_xlfn.IFS(K123&lt;1,2000,K123&lt;2,3500,K123&lt;3,5000,K123&lt;4,6500)</f>
        <v>5000</v>
      </c>
      <c r="AK123">
        <f t="shared" si="153"/>
        <v>9</v>
      </c>
      <c r="AL123">
        <f t="shared" si="146"/>
        <v>10</v>
      </c>
      <c r="AM123" cm="1">
        <f t="array" ref="AM123">INDEX($AW$11:$BI$25,AL123,AK123)</f>
        <v>200</v>
      </c>
      <c r="AN123">
        <f t="shared" si="112"/>
        <v>6.2581516523697776</v>
      </c>
      <c r="AO123">
        <f t="shared" si="113"/>
        <v>1.7383754589916047</v>
      </c>
      <c r="AP123" s="3">
        <f>SUM(AO$3:AO123)</f>
        <v>110.04464074866777</v>
      </c>
    </row>
    <row r="124" spans="1:42" x14ac:dyDescent="0.3">
      <c r="A124">
        <f t="shared" si="95"/>
        <v>1082.75</v>
      </c>
      <c r="B124">
        <f t="shared" si="96"/>
        <v>0.95965309085524153</v>
      </c>
      <c r="C124">
        <f t="shared" si="97"/>
        <v>137.79705556843814</v>
      </c>
      <c r="D124" s="2">
        <v>124.916983753</v>
      </c>
      <c r="E124">
        <f t="shared" si="98"/>
        <v>33.727585613309998</v>
      </c>
      <c r="F124" s="2">
        <v>32.700000000000003</v>
      </c>
      <c r="G124" s="1">
        <f t="shared" ref="G124:G126" si="171">F124*$I$3</f>
        <v>120.99000000000002</v>
      </c>
      <c r="J124" s="2">
        <v>9.3687737814749994</v>
      </c>
      <c r="K124">
        <f t="shared" si="99"/>
        <v>9.3687737814749994</v>
      </c>
      <c r="L124">
        <f t="shared" ref="L124:L126" si="172">0.5*1.223*1*0.6*(J124*J124)</f>
        <v>32.204252043605536</v>
      </c>
      <c r="M124">
        <f t="shared" si="147"/>
        <v>0.25142455383014306</v>
      </c>
      <c r="N124">
        <f t="shared" si="114"/>
        <v>133.25501352997583</v>
      </c>
      <c r="O124">
        <v>143.6</v>
      </c>
      <c r="P124">
        <f t="shared" si="101"/>
        <v>22.399999999999991</v>
      </c>
      <c r="Q124">
        <f t="shared" si="102"/>
        <v>23.260089374640138</v>
      </c>
      <c r="R124">
        <f t="shared" si="103"/>
        <v>116.46431999999996</v>
      </c>
      <c r="S124">
        <f t="shared" si="144"/>
        <v>0.32676056338028231</v>
      </c>
      <c r="T124">
        <f t="shared" si="145"/>
        <v>0.31582344344972918</v>
      </c>
      <c r="U124">
        <f t="shared" si="104"/>
        <v>18.095350380958106</v>
      </c>
      <c r="V124">
        <f t="shared" si="105"/>
        <v>-3560.0120284720988</v>
      </c>
      <c r="W124">
        <f t="shared" si="148"/>
        <v>415.94400000000002</v>
      </c>
      <c r="X124">
        <f t="shared" si="106"/>
        <v>-2.9786087628985176</v>
      </c>
      <c r="Y124">
        <f>SUM(X$3:X124)</f>
        <v>36.957855413390057</v>
      </c>
      <c r="Z124">
        <v>0.55000000000000004</v>
      </c>
      <c r="AA124" s="6">
        <f t="shared" si="107"/>
        <v>-27.905911683115313</v>
      </c>
      <c r="AB124" s="3">
        <f t="shared" si="160"/>
        <v>-27.905911683115313</v>
      </c>
      <c r="AC124" s="3">
        <f t="shared" si="108"/>
        <v>0</v>
      </c>
      <c r="AD124" s="7">
        <f t="shared" si="109"/>
        <v>-27.905911683115313</v>
      </c>
      <c r="AE124" s="3">
        <f t="shared" si="110"/>
        <v>27.905911683115313</v>
      </c>
      <c r="AF124" s="3">
        <f>SUM(AC$3:AC124)</f>
        <v>524.2116926605762</v>
      </c>
      <c r="AG124" s="3">
        <f>SUM(AE$3:AE124)</f>
        <v>1535.9770344133869</v>
      </c>
      <c r="AH124" s="4">
        <f t="shared" si="111"/>
        <v>0</v>
      </c>
      <c r="AI124" cm="1">
        <f t="array" ref="AI124">_xlfn.IFS(K124&lt;4,1,K124&lt;8,2,K124&gt;8,3)</f>
        <v>3</v>
      </c>
      <c r="AJ124" cm="1">
        <f t="array" ref="AJ124">_xlfn.IFS(K124&lt;9,2000,K124&lt;10,3500,K124&lt;12,5000,K124&lt;14,6500)</f>
        <v>3500</v>
      </c>
      <c r="AK124">
        <f t="shared" si="153"/>
        <v>1</v>
      </c>
      <c r="AL124">
        <f t="shared" si="146"/>
        <v>7</v>
      </c>
      <c r="AM124" cm="1">
        <f t="array" ref="AM124">INDEX($AW$11:$BI$25,AL124,AK124)</f>
        <v>285</v>
      </c>
      <c r="AN124">
        <f t="shared" si="112"/>
        <v>0</v>
      </c>
      <c r="AO124">
        <f t="shared" si="113"/>
        <v>0</v>
      </c>
      <c r="AP124" s="3">
        <f>SUM(AO$3:AO124)</f>
        <v>110.04464074866777</v>
      </c>
    </row>
    <row r="125" spans="1:42" x14ac:dyDescent="0.3">
      <c r="A125">
        <f t="shared" si="95"/>
        <v>1091.625</v>
      </c>
      <c r="B125">
        <f t="shared" si="96"/>
        <v>0.93505189657225996</v>
      </c>
      <c r="C125">
        <f t="shared" si="97"/>
        <v>138.73210746501039</v>
      </c>
      <c r="D125" s="2">
        <v>128.18839738599999</v>
      </c>
      <c r="E125">
        <f t="shared" si="98"/>
        <v>34.61086729422</v>
      </c>
      <c r="F125" s="2">
        <v>32.97</v>
      </c>
      <c r="G125" s="1">
        <f t="shared" si="171"/>
        <v>121.989</v>
      </c>
      <c r="J125" s="2">
        <v>9.6141298039500001</v>
      </c>
      <c r="K125">
        <f t="shared" si="99"/>
        <v>1.596845497973532</v>
      </c>
      <c r="L125">
        <f t="shared" si="172"/>
        <v>33.913114373413556</v>
      </c>
      <c r="M125">
        <f t="shared" si="147"/>
        <v>0.26239829401388004</v>
      </c>
      <c r="N125">
        <f t="shared" si="114"/>
        <v>139.07109582735643</v>
      </c>
      <c r="O125">
        <v>146.5</v>
      </c>
      <c r="P125">
        <f t="shared" si="101"/>
        <v>25.299999999999997</v>
      </c>
      <c r="Q125">
        <f t="shared" si="102"/>
        <v>24.494345350107913</v>
      </c>
      <c r="R125">
        <f t="shared" si="103"/>
        <v>131.54228999999998</v>
      </c>
      <c r="S125">
        <f t="shared" si="144"/>
        <v>0.25915492957746605</v>
      </c>
      <c r="T125">
        <f t="shared" si="145"/>
        <v>0.25357633487196934</v>
      </c>
      <c r="U125">
        <f t="shared" si="104"/>
        <v>14.528853772559884</v>
      </c>
      <c r="V125">
        <f t="shared" si="105"/>
        <v>4805.5384522795475</v>
      </c>
      <c r="W125">
        <f t="shared" si="148"/>
        <v>415.94400000000002</v>
      </c>
      <c r="X125">
        <f t="shared" si="106"/>
        <v>5.3944666624803173</v>
      </c>
      <c r="Y125">
        <f>SUM(X$3:X125)</f>
        <v>42.352322075870376</v>
      </c>
      <c r="Z125">
        <v>0.55000000000000004</v>
      </c>
      <c r="AA125" s="6">
        <f t="shared" si="107"/>
        <v>51.863102716166701</v>
      </c>
      <c r="AB125" s="3">
        <f t="shared" si="160"/>
        <v>8.6141298039500001</v>
      </c>
      <c r="AC125" s="3">
        <f t="shared" si="108"/>
        <v>8.6141298039500001</v>
      </c>
      <c r="AD125" s="7">
        <f t="shared" si="109"/>
        <v>0</v>
      </c>
      <c r="AE125" s="3">
        <f t="shared" si="110"/>
        <v>0</v>
      </c>
      <c r="AF125" s="3">
        <f>SUM(AC$3:AC125)</f>
        <v>532.82582246452625</v>
      </c>
      <c r="AG125" s="3">
        <f>SUM(AE$3:AE125)</f>
        <v>1535.9770344133869</v>
      </c>
      <c r="AH125" s="4">
        <f t="shared" si="111"/>
        <v>8.6141298039500001</v>
      </c>
      <c r="AI125" cm="1">
        <f t="array" ref="AI125">_xlfn.IFS(K125&lt;4,1,K125&lt;8,2,K125&gt;8,3)</f>
        <v>1</v>
      </c>
      <c r="AJ125" cm="1">
        <f t="array" ref="AJ125">_xlfn.IFS(K125&lt;1,2000,K125&lt;2,3500,K125&lt;3,5000,K125&lt;4,6500)</f>
        <v>3500</v>
      </c>
      <c r="AK125">
        <f t="shared" si="153"/>
        <v>9</v>
      </c>
      <c r="AL125">
        <f t="shared" si="146"/>
        <v>7</v>
      </c>
      <c r="AM125" cm="1">
        <f t="array" ref="AM125">INDEX($AW$11:$BI$25,AL125,AK125)</f>
        <v>200</v>
      </c>
      <c r="AN125">
        <f t="shared" si="112"/>
        <v>6.6328605642269389</v>
      </c>
      <c r="AO125">
        <f t="shared" si="113"/>
        <v>1.8424612678408165</v>
      </c>
      <c r="AP125" s="3">
        <f>SUM(AO$3:AO125)</f>
        <v>111.88710201650859</v>
      </c>
    </row>
    <row r="126" spans="1:42" x14ac:dyDescent="0.3">
      <c r="A126">
        <f t="shared" si="95"/>
        <v>1100.5</v>
      </c>
      <c r="B126">
        <f t="shared" si="96"/>
        <v>0.91140956122732386</v>
      </c>
      <c r="C126">
        <f t="shared" si="97"/>
        <v>139.6435170262377</v>
      </c>
      <c r="D126" s="2">
        <v>131.48264046</v>
      </c>
      <c r="E126">
        <f t="shared" si="98"/>
        <v>35.500312924200003</v>
      </c>
      <c r="F126" s="2">
        <v>33.25</v>
      </c>
      <c r="G126" s="1">
        <f t="shared" si="171"/>
        <v>123.02500000000001</v>
      </c>
      <c r="J126" s="2">
        <v>9.8611980344999992</v>
      </c>
      <c r="K126">
        <f t="shared" si="99"/>
        <v>9.8611980344999992</v>
      </c>
      <c r="L126">
        <f t="shared" si="172"/>
        <v>35.678539867287419</v>
      </c>
      <c r="M126">
        <f t="shared" si="147"/>
        <v>0.27108365005222662</v>
      </c>
      <c r="N126">
        <f t="shared" si="114"/>
        <v>143.67433452768012</v>
      </c>
      <c r="O126">
        <v>148.80000000000001</v>
      </c>
      <c r="P126">
        <f t="shared" si="101"/>
        <v>27.600000000000009</v>
      </c>
      <c r="Q126">
        <f t="shared" si="102"/>
        <v>25.769455069041062</v>
      </c>
      <c r="R126">
        <f t="shared" si="103"/>
        <v>143.50068000000005</v>
      </c>
      <c r="S126">
        <f t="shared" si="144"/>
        <v>-0.13521126760563573</v>
      </c>
      <c r="T126">
        <f t="shared" si="145"/>
        <v>-0.13439620830797128</v>
      </c>
      <c r="U126">
        <f t="shared" si="104"/>
        <v>-7.7003355186078055</v>
      </c>
      <c r="V126">
        <f t="shared" si="105"/>
        <v>-5138.0503640629277</v>
      </c>
      <c r="W126">
        <f t="shared" si="148"/>
        <v>415.94400000000002</v>
      </c>
      <c r="X126">
        <f t="shared" si="106"/>
        <v>-4.5427534896679598</v>
      </c>
      <c r="Y126">
        <f>SUM(X$3:X126)</f>
        <v>37.809568586202417</v>
      </c>
      <c r="Z126">
        <v>0.55000000000000004</v>
      </c>
      <c r="AA126" s="6">
        <f t="shared" si="107"/>
        <v>-44.796991783531695</v>
      </c>
      <c r="AB126" s="3">
        <f t="shared" si="160"/>
        <v>-44.796991783531695</v>
      </c>
      <c r="AC126" s="3">
        <f t="shared" si="108"/>
        <v>0</v>
      </c>
      <c r="AD126" s="7">
        <f t="shared" si="109"/>
        <v>-44.796991783531695</v>
      </c>
      <c r="AE126" s="3">
        <f t="shared" si="110"/>
        <v>44.796991783531695</v>
      </c>
      <c r="AF126" s="3">
        <f>SUM(AC$3:AC126)</f>
        <v>532.82582246452625</v>
      </c>
      <c r="AG126" s="3">
        <f>SUM(AE$3:AE126)</f>
        <v>1580.7740261969186</v>
      </c>
      <c r="AH126" s="4">
        <f t="shared" si="111"/>
        <v>0</v>
      </c>
      <c r="AI126" cm="1">
        <f t="array" ref="AI126">_xlfn.IFS(K126&lt;4,1,K126&lt;8,2,K126&gt;8,3)</f>
        <v>3</v>
      </c>
      <c r="AJ126" cm="1">
        <f t="array" ref="AJ126">_xlfn.IFS(K126&lt;9,2000,K126&lt;10,3500,K126&lt;12,5000,K126&lt;14,6500)</f>
        <v>3500</v>
      </c>
      <c r="AK126">
        <f t="shared" si="153"/>
        <v>1</v>
      </c>
      <c r="AL126">
        <f t="shared" si="146"/>
        <v>7</v>
      </c>
      <c r="AM126" cm="1">
        <f t="array" ref="AM126">INDEX($AW$11:$BI$25,AL126,AK126)</f>
        <v>285</v>
      </c>
      <c r="AN126">
        <f t="shared" si="112"/>
        <v>0</v>
      </c>
      <c r="AO126">
        <f t="shared" si="113"/>
        <v>0</v>
      </c>
      <c r="AP126" s="3">
        <f>SUM(AO$3:AO126)</f>
        <v>111.88710201650859</v>
      </c>
    </row>
    <row r="127" spans="1:42" x14ac:dyDescent="0.3">
      <c r="A127">
        <f t="shared" si="95"/>
        <v>1109.375</v>
      </c>
      <c r="B127">
        <f t="shared" si="96"/>
        <v>0.88974716465202297</v>
      </c>
      <c r="C127">
        <f t="shared" si="97"/>
        <v>140.53326419088972</v>
      </c>
      <c r="D127" s="2">
        <v>134.510527115</v>
      </c>
      <c r="E127">
        <f t="shared" si="98"/>
        <v>36.317842321050001</v>
      </c>
      <c r="F127" s="2">
        <v>33.520000000000003</v>
      </c>
      <c r="G127" s="1">
        <f t="shared" ref="G127:G128" si="173">F127*$I$3</f>
        <v>124.02400000000002</v>
      </c>
      <c r="J127" s="2">
        <v>10.088289533625002</v>
      </c>
      <c r="K127">
        <f t="shared" si="99"/>
        <v>1.7159976822822385</v>
      </c>
      <c r="L127">
        <f t="shared" ref="L127:L128" si="174">0.5*1.223*1*0.6*(J127*J127)</f>
        <v>37.340728598557504</v>
      </c>
      <c r="M127">
        <f t="shared" si="147"/>
        <v>0.25523149513358373</v>
      </c>
      <c r="N127">
        <f t="shared" si="114"/>
        <v>135.27269242079939</v>
      </c>
      <c r="O127">
        <v>147.6</v>
      </c>
      <c r="P127">
        <f t="shared" si="101"/>
        <v>26.399999999999991</v>
      </c>
      <c r="Q127">
        <f t="shared" si="102"/>
        <v>26.970000214275657</v>
      </c>
      <c r="R127">
        <f t="shared" si="103"/>
        <v>137.26151999999996</v>
      </c>
      <c r="S127">
        <f t="shared" si="144"/>
        <v>-9.0140845070420611E-2</v>
      </c>
      <c r="T127">
        <f t="shared" si="145"/>
        <v>-8.989788582422456E-2</v>
      </c>
      <c r="U127">
        <f t="shared" si="104"/>
        <v>-5.15076944487702</v>
      </c>
      <c r="V127">
        <f t="shared" si="105"/>
        <v>4707.6557542442479</v>
      </c>
      <c r="W127">
        <f t="shared" si="148"/>
        <v>415.94400000000002</v>
      </c>
      <c r="X127">
        <f t="shared" si="106"/>
        <v>5.2962131752636052</v>
      </c>
      <c r="Y127">
        <f>SUM(X$3:X127)</f>
        <v>43.105781761466019</v>
      </c>
      <c r="Z127">
        <v>0.55000000000000004</v>
      </c>
      <c r="AA127" s="6">
        <f t="shared" si="107"/>
        <v>53.429731943858663</v>
      </c>
      <c r="AB127" s="3">
        <f t="shared" si="160"/>
        <v>9.0882895336250016</v>
      </c>
      <c r="AC127" s="3">
        <f t="shared" si="108"/>
        <v>9.0882895336250016</v>
      </c>
      <c r="AD127" s="7">
        <f t="shared" si="109"/>
        <v>0</v>
      </c>
      <c r="AE127" s="3">
        <f t="shared" si="110"/>
        <v>0</v>
      </c>
      <c r="AF127" s="3">
        <f>SUM(AC$3:AC127)</f>
        <v>541.91411199815127</v>
      </c>
      <c r="AG127" s="3">
        <f>SUM(AE$3:AE127)</f>
        <v>1580.7740261969186</v>
      </c>
      <c r="AH127" s="4">
        <f t="shared" si="111"/>
        <v>9.0882895336250016</v>
      </c>
      <c r="AI127" cm="1">
        <f t="array" ref="AI127">_xlfn.IFS(K127&lt;4,1,K127&lt;8,2,K127&gt;8,3)</f>
        <v>1</v>
      </c>
      <c r="AJ127" cm="1">
        <f t="array" ref="AJ127">_xlfn.IFS(K127&lt;1,2000,K127&lt;2,3500,K127&lt;3,5000,K127&lt;4,6500)</f>
        <v>3500</v>
      </c>
      <c r="AK127">
        <f t="shared" si="153"/>
        <v>10</v>
      </c>
      <c r="AL127">
        <f t="shared" si="146"/>
        <v>7</v>
      </c>
      <c r="AM127" cm="1">
        <f t="array" ref="AM127">INDEX($AW$11:$BI$25,AL127,AK127)</f>
        <v>200</v>
      </c>
      <c r="AN127">
        <f t="shared" si="112"/>
        <v>6.997962489050928</v>
      </c>
      <c r="AO127">
        <f t="shared" si="113"/>
        <v>1.9438784691808133</v>
      </c>
      <c r="AP127" s="3">
        <f>SUM(AO$3:AO127)</f>
        <v>113.83098048568941</v>
      </c>
    </row>
    <row r="128" spans="1:42" x14ac:dyDescent="0.3">
      <c r="A128">
        <f t="shared" si="95"/>
        <v>1118.25</v>
      </c>
      <c r="B128">
        <f t="shared" si="96"/>
        <v>0.87063555767296397</v>
      </c>
      <c r="C128">
        <f t="shared" si="97"/>
        <v>141.40389974856268</v>
      </c>
      <c r="D128" s="2">
        <v>137.32154381399999</v>
      </c>
      <c r="E128">
        <f t="shared" si="98"/>
        <v>37.07681682978</v>
      </c>
      <c r="F128" s="2">
        <v>33.79</v>
      </c>
      <c r="G128" s="1">
        <f t="shared" si="173"/>
        <v>125.023</v>
      </c>
      <c r="J128" s="2">
        <v>10.299115786050001</v>
      </c>
      <c r="K128">
        <f t="shared" si="99"/>
        <v>1.7095301981857005</v>
      </c>
      <c r="L128">
        <f t="shared" si="174"/>
        <v>38.91773827403096</v>
      </c>
      <c r="M128">
        <f t="shared" si="147"/>
        <v>0.24215212733614738</v>
      </c>
      <c r="N128">
        <f t="shared" si="114"/>
        <v>128.34062748815811</v>
      </c>
      <c r="O128">
        <v>146.80000000000001</v>
      </c>
      <c r="P128">
        <f t="shared" si="101"/>
        <v>25.600000000000009</v>
      </c>
      <c r="Q128">
        <f t="shared" si="102"/>
        <v>28.109023283233043</v>
      </c>
      <c r="R128">
        <f t="shared" si="103"/>
        <v>133.10208000000006</v>
      </c>
      <c r="S128">
        <f t="shared" si="144"/>
        <v>3.3802816901406532E-2</v>
      </c>
      <c r="T128">
        <f t="shared" si="145"/>
        <v>3.378995101175386E-2</v>
      </c>
      <c r="U128">
        <f t="shared" si="104"/>
        <v>1.9360215829273022</v>
      </c>
      <c r="V128">
        <f t="shared" si="105"/>
        <v>4856.3714984017879</v>
      </c>
      <c r="W128">
        <f t="shared" si="148"/>
        <v>415.94400000000002</v>
      </c>
      <c r="X128">
        <f t="shared" si="106"/>
        <v>5.439573864163977</v>
      </c>
      <c r="Y128">
        <f>SUM(X$3:X128)</f>
        <v>48.545355625629995</v>
      </c>
      <c r="Z128">
        <v>0.55000000000000004</v>
      </c>
      <c r="AA128" s="6">
        <f t="shared" si="107"/>
        <v>56.022801053796215</v>
      </c>
      <c r="AB128" s="3">
        <f t="shared" si="160"/>
        <v>9.2991157860500007</v>
      </c>
      <c r="AC128" s="3">
        <f t="shared" si="108"/>
        <v>9.2991157860500007</v>
      </c>
      <c r="AD128" s="7">
        <f t="shared" si="109"/>
        <v>0</v>
      </c>
      <c r="AE128" s="3">
        <f t="shared" si="110"/>
        <v>0</v>
      </c>
      <c r="AF128" s="3">
        <f>SUM(AC$3:AC128)</f>
        <v>551.21322778420131</v>
      </c>
      <c r="AG128" s="3">
        <f>SUM(AE$3:AE128)</f>
        <v>1580.7740261969186</v>
      </c>
      <c r="AH128" s="4">
        <f t="shared" si="111"/>
        <v>9.2991157860500007</v>
      </c>
      <c r="AI128" cm="1">
        <f t="array" ref="AI128">_xlfn.IFS(K128&lt;4,1,K128&lt;8,2,K128&gt;8,3)</f>
        <v>1</v>
      </c>
      <c r="AJ128" cm="1">
        <f t="array" ref="AJ128">_xlfn.IFS(K128&lt;1,2000,K128&lt;2,3500,K128&lt;3,5000,K128&lt;4,6500)</f>
        <v>3500</v>
      </c>
      <c r="AK128">
        <f t="shared" si="153"/>
        <v>10</v>
      </c>
      <c r="AL128">
        <f t="shared" si="146"/>
        <v>7</v>
      </c>
      <c r="AM128" cm="1">
        <f t="array" ref="AM128">INDEX($AW$11:$BI$25,AL128,AK128)</f>
        <v>200</v>
      </c>
      <c r="AN128">
        <f t="shared" si="112"/>
        <v>7.160298228985134</v>
      </c>
      <c r="AO128">
        <f t="shared" si="113"/>
        <v>1.9889717302736485</v>
      </c>
      <c r="AP128" s="3">
        <f>SUM(AO$3:AO128)</f>
        <v>115.81995221596306</v>
      </c>
    </row>
    <row r="129" spans="1:42" x14ac:dyDescent="0.3">
      <c r="A129">
        <f t="shared" si="95"/>
        <v>1127.125</v>
      </c>
      <c r="B129">
        <f t="shared" si="96"/>
        <v>0.85396524986114164</v>
      </c>
      <c r="C129">
        <f t="shared" si="97"/>
        <v>142.25786499842383</v>
      </c>
      <c r="D129" s="2">
        <v>139.81697757800001</v>
      </c>
      <c r="E129">
        <f t="shared" si="98"/>
        <v>37.750583946060004</v>
      </c>
      <c r="F129" s="2">
        <v>34.06</v>
      </c>
      <c r="G129" s="1">
        <f t="shared" ref="G129:G130" si="175">F129*$I$3</f>
        <v>126.02200000000002</v>
      </c>
      <c r="J129" s="2">
        <v>10.486273318350001</v>
      </c>
      <c r="K129">
        <f t="shared" si="99"/>
        <v>3.2482721534694985</v>
      </c>
      <c r="L129">
        <f t="shared" ref="L129:L130" si="176">0.5*1.223*1*0.6*(J129*J129)</f>
        <v>40.345031422509351</v>
      </c>
      <c r="M129">
        <f t="shared" si="147"/>
        <v>0.21916293705210121</v>
      </c>
      <c r="N129">
        <f t="shared" si="114"/>
        <v>116.15635663761364</v>
      </c>
      <c r="O129">
        <v>147.1</v>
      </c>
      <c r="P129">
        <f t="shared" si="101"/>
        <v>25.899999999999991</v>
      </c>
      <c r="Q129">
        <f t="shared" si="102"/>
        <v>29.139910948391872</v>
      </c>
      <c r="R129">
        <f t="shared" si="103"/>
        <v>134.66186999999996</v>
      </c>
      <c r="S129">
        <f t="shared" si="144"/>
        <v>0.39436619718309857</v>
      </c>
      <c r="T129">
        <f t="shared" si="145"/>
        <v>0.3756402354730653</v>
      </c>
      <c r="U129">
        <f t="shared" si="104"/>
        <v>21.522600107907078</v>
      </c>
      <c r="V129">
        <f t="shared" si="105"/>
        <v>2347.9605601353373</v>
      </c>
      <c r="W129">
        <f t="shared" si="148"/>
        <v>415.94400000000002</v>
      </c>
      <c r="X129">
        <f t="shared" si="106"/>
        <v>2.9204059481954605</v>
      </c>
      <c r="Y129">
        <f>SUM(X$3:X129)</f>
        <v>51.465761573825453</v>
      </c>
      <c r="Z129">
        <v>0.55000000000000004</v>
      </c>
      <c r="AA129" s="6">
        <f t="shared" si="107"/>
        <v>30.624174973312694</v>
      </c>
      <c r="AB129" s="3">
        <f t="shared" si="160"/>
        <v>9.4862733183500012</v>
      </c>
      <c r="AC129" s="3">
        <f t="shared" si="108"/>
        <v>9.4862733183500012</v>
      </c>
      <c r="AD129" s="7">
        <f t="shared" si="109"/>
        <v>0</v>
      </c>
      <c r="AE129" s="3">
        <f t="shared" si="110"/>
        <v>0</v>
      </c>
      <c r="AF129" s="3">
        <f>SUM(AC$3:AC129)</f>
        <v>560.69950110255127</v>
      </c>
      <c r="AG129" s="3">
        <f>SUM(AE$3:AE129)</f>
        <v>1580.7740261969186</v>
      </c>
      <c r="AH129" s="4">
        <f t="shared" si="111"/>
        <v>9.4862733183500012</v>
      </c>
      <c r="AI129" cm="1">
        <f t="array" ref="AI129">_xlfn.IFS(K129&lt;4,1,K129&lt;8,2,K129&gt;8,3)</f>
        <v>1</v>
      </c>
      <c r="AJ129" cm="1">
        <f t="array" ref="AJ129">_xlfn.IFS(K129&lt;5,2000,K129&lt;6,3500,K129&lt;7,5000,K129&lt;8,6500)</f>
        <v>2000</v>
      </c>
      <c r="AK129">
        <f t="shared" si="153"/>
        <v>10</v>
      </c>
      <c r="AL129">
        <f t="shared" si="146"/>
        <v>4</v>
      </c>
      <c r="AM129" cm="1">
        <f t="array" ref="AM129">INDEX($AW$11:$BI$25,AL129,AK129)</f>
        <v>200</v>
      </c>
      <c r="AN129">
        <f t="shared" si="112"/>
        <v>7.3044091076860189</v>
      </c>
      <c r="AO129">
        <f t="shared" si="113"/>
        <v>2.0290025299127832</v>
      </c>
      <c r="AP129" s="3">
        <f>SUM(AO$3:AO129)</f>
        <v>117.84895474587584</v>
      </c>
    </row>
    <row r="130" spans="1:42" x14ac:dyDescent="0.3">
      <c r="A130">
        <f t="shared" si="95"/>
        <v>1136</v>
      </c>
      <c r="B130">
        <f t="shared" si="96"/>
        <v>0.84094703499090517</v>
      </c>
      <c r="C130">
        <f t="shared" si="97"/>
        <v>143.09881203341473</v>
      </c>
      <c r="D130" s="2">
        <v>141.61176504100001</v>
      </c>
      <c r="E130">
        <f t="shared" si="98"/>
        <v>38.235176561070006</v>
      </c>
      <c r="F130" s="2">
        <v>34.33</v>
      </c>
      <c r="G130" s="1">
        <f t="shared" si="175"/>
        <v>127.021</v>
      </c>
      <c r="J130" s="2">
        <v>10.620882378075001</v>
      </c>
      <c r="K130">
        <f t="shared" si="99"/>
        <v>3.7166713858673606</v>
      </c>
      <c r="L130">
        <f t="shared" si="176"/>
        <v>41.387472979178909</v>
      </c>
      <c r="M130">
        <f t="shared" si="147"/>
        <v>0.16006841587408094</v>
      </c>
      <c r="N130">
        <f t="shared" si="114"/>
        <v>84.836260413262892</v>
      </c>
      <c r="O130">
        <v>150.6</v>
      </c>
      <c r="P130">
        <f t="shared" si="101"/>
        <v>29.399999999999991</v>
      </c>
      <c r="Q130">
        <f t="shared" si="102"/>
        <v>29.892832759559585</v>
      </c>
      <c r="R130">
        <f t="shared" si="103"/>
        <v>152.85941999999994</v>
      </c>
      <c r="S130">
        <f t="shared" si="144"/>
        <v>0.34929577464788669</v>
      </c>
      <c r="T130">
        <f t="shared" si="145"/>
        <v>0.33604730942893057</v>
      </c>
      <c r="U130">
        <f t="shared" si="104"/>
        <v>19.254092547004557</v>
      </c>
      <c r="V130">
        <f t="shared" si="105"/>
        <v>2046.4071981063169</v>
      </c>
      <c r="W130">
        <f t="shared" si="148"/>
        <v>415.94400000000002</v>
      </c>
      <c r="X130">
        <f t="shared" si="106"/>
        <v>2.5885749314987589</v>
      </c>
      <c r="Y130">
        <f>SUM(X$3:X130)</f>
        <v>54.054336505324216</v>
      </c>
      <c r="Z130">
        <v>0.55000000000000004</v>
      </c>
      <c r="AA130" s="6">
        <f t="shared" si="107"/>
        <v>27.492949874281869</v>
      </c>
      <c r="AB130" s="3">
        <f t="shared" si="160"/>
        <v>9.6208823780750006</v>
      </c>
      <c r="AC130" s="3">
        <f t="shared" si="108"/>
        <v>9.6208823780750006</v>
      </c>
      <c r="AD130" s="7">
        <f t="shared" si="109"/>
        <v>0</v>
      </c>
      <c r="AE130" s="3">
        <f t="shared" si="110"/>
        <v>0</v>
      </c>
      <c r="AF130" s="3">
        <f>SUM(AC$3:AC130)</f>
        <v>570.32038348062622</v>
      </c>
      <c r="AG130" s="3">
        <f>SUM(AE$3:AE130)</f>
        <v>1580.7740261969186</v>
      </c>
      <c r="AH130" s="4">
        <f t="shared" si="111"/>
        <v>9.6208823780750006</v>
      </c>
      <c r="AI130" cm="1">
        <f t="array" ref="AI130">_xlfn.IFS(K130&lt;4,1,K130&lt;8,2,K130&gt;8,3)</f>
        <v>1</v>
      </c>
      <c r="AJ130" cm="1">
        <f t="array" ref="AJ130">_xlfn.IFS(K130&lt;5,2000,K130&lt;6,3500,K130&lt;7,5000,K130&lt;8,6500)</f>
        <v>2000</v>
      </c>
      <c r="AK130">
        <f t="shared" si="153"/>
        <v>10</v>
      </c>
      <c r="AL130">
        <f t="shared" si="146"/>
        <v>4</v>
      </c>
      <c r="AM130" cm="1">
        <f t="array" ref="AM130">INDEX($AW$11:$BI$25,AL130,AK130)</f>
        <v>200</v>
      </c>
      <c r="AN130">
        <f t="shared" si="112"/>
        <v>7.4080577807566508</v>
      </c>
      <c r="AO130">
        <f t="shared" si="113"/>
        <v>2.0577938279879584</v>
      </c>
      <c r="AP130" s="3">
        <f>SUM(AO$3:AO130)</f>
        <v>119.90674857386381</v>
      </c>
    </row>
    <row r="131" spans="1:42" x14ac:dyDescent="0.3">
      <c r="A131">
        <f t="shared" si="95"/>
        <v>1144.875</v>
      </c>
      <c r="B131">
        <f t="shared" si="96"/>
        <v>0.84469023509159724</v>
      </c>
      <c r="C131">
        <f t="shared" si="97"/>
        <v>143.94350226850634</v>
      </c>
      <c r="D131" s="2">
        <v>138.56984098999999</v>
      </c>
      <c r="E131">
        <f t="shared" si="98"/>
        <v>37.4138570673</v>
      </c>
      <c r="F131" s="2">
        <v>34.6</v>
      </c>
      <c r="G131" s="1">
        <f t="shared" ref="G131:G133" si="177">F131*$I$3</f>
        <v>128.02000000000001</v>
      </c>
      <c r="J131" s="2">
        <v>10.39273807425</v>
      </c>
      <c r="K131">
        <f t="shared" si="99"/>
        <v>3.0509793985887135</v>
      </c>
      <c r="L131">
        <f t="shared" ref="L131:L133" si="178">0.5*1.223*1*0.6*(J131*J131)</f>
        <v>39.628503817079377</v>
      </c>
      <c r="M131">
        <f t="shared" si="147"/>
        <v>-0.27009227092610977</v>
      </c>
      <c r="N131">
        <f t="shared" si="114"/>
        <v>-143.14890359083819</v>
      </c>
      <c r="O131">
        <v>153.69999999999999</v>
      </c>
      <c r="P131">
        <f t="shared" si="101"/>
        <v>32.499999999999986</v>
      </c>
      <c r="Q131">
        <f t="shared" si="102"/>
        <v>28.622386240190881</v>
      </c>
      <c r="R131">
        <f t="shared" si="103"/>
        <v>168.97724999999994</v>
      </c>
      <c r="S131">
        <f t="shared" ref="S131:S155" si="179">(P132-P131)/(A132-A131)</f>
        <v>4.5070422535211908E-2</v>
      </c>
      <c r="T131">
        <f t="shared" ref="T131:T155" si="180">ATAN((P132-P131)/(A132-A131))</f>
        <v>4.5039941847714593E-2</v>
      </c>
      <c r="U131">
        <f t="shared" si="104"/>
        <v>2.580598577388705</v>
      </c>
      <c r="V131">
        <f t="shared" si="105"/>
        <v>2766.174071916279</v>
      </c>
      <c r="W131">
        <f t="shared" si="148"/>
        <v>415.94400000000002</v>
      </c>
      <c r="X131">
        <f t="shared" si="106"/>
        <v>3.0785976721425201</v>
      </c>
      <c r="Y131">
        <f>SUM(X$3:X131)</f>
        <v>57.132934177466737</v>
      </c>
      <c r="Z131">
        <v>0.55000000000000004</v>
      </c>
      <c r="AA131" s="6">
        <f t="shared" si="107"/>
        <v>31.995059242572985</v>
      </c>
      <c r="AB131" s="3">
        <f t="shared" si="160"/>
        <v>9.3927380742499995</v>
      </c>
      <c r="AC131" s="3">
        <f t="shared" si="108"/>
        <v>9.3927380742499995</v>
      </c>
      <c r="AD131" s="7">
        <f t="shared" si="109"/>
        <v>0</v>
      </c>
      <c r="AE131" s="3">
        <f t="shared" si="110"/>
        <v>0</v>
      </c>
      <c r="AF131" s="3">
        <f>SUM(AC$3:AC131)</f>
        <v>579.71312155487624</v>
      </c>
      <c r="AG131" s="3">
        <f>SUM(AE$3:AE131)</f>
        <v>1580.7740261969186</v>
      </c>
      <c r="AH131" s="4">
        <f t="shared" si="111"/>
        <v>9.3927380742499995</v>
      </c>
      <c r="AI131" cm="1">
        <f t="array" ref="AI131">_xlfn.IFS(K131&lt;4,1,K131&lt;8,2,K131&gt;8,3)</f>
        <v>1</v>
      </c>
      <c r="AJ131" cm="1">
        <f t="array" ref="AJ131">_xlfn.IFS(K131&lt;5,2000,K131&lt;6,3500,K131&lt;7,5000,K131&lt;8,6500)</f>
        <v>2000</v>
      </c>
      <c r="AK131">
        <f t="shared" si="153"/>
        <v>10</v>
      </c>
      <c r="AL131">
        <f t="shared" ref="AL131:AL155" si="181">MATCH(AJ131,$AU$11:$AU$25,1)</f>
        <v>4</v>
      </c>
      <c r="AM131" cm="1">
        <f t="array" ref="AM131">INDEX($AW$11:$BI$25,AL131,AK131)</f>
        <v>200</v>
      </c>
      <c r="AN131">
        <f t="shared" si="112"/>
        <v>7.2323871802161355</v>
      </c>
      <c r="AO131">
        <f t="shared" si="113"/>
        <v>2.0089964389489268</v>
      </c>
      <c r="AP131" s="3">
        <f>SUM(AO$3:AO131)</f>
        <v>121.91574501281274</v>
      </c>
    </row>
    <row r="132" spans="1:42" x14ac:dyDescent="0.3">
      <c r="A132">
        <f t="shared" ref="A132:A155" si="182">A131+$D$1</f>
        <v>1153.75</v>
      </c>
      <c r="B132">
        <f t="shared" ref="B132:B155" si="183">(2*$A$3)/(J131+J132)</f>
        <v>0.87600548350437635</v>
      </c>
      <c r="C132">
        <f t="shared" ref="C132:C155" si="184">B132+C131</f>
        <v>144.81950775201071</v>
      </c>
      <c r="D132" s="2">
        <v>131.59589555299999</v>
      </c>
      <c r="E132">
        <f t="shared" ref="E132:E155" si="185">D132*0.27</f>
        <v>35.530891799309998</v>
      </c>
      <c r="F132" s="2">
        <v>34.869999999999997</v>
      </c>
      <c r="G132" s="1">
        <f t="shared" si="177"/>
        <v>129.01900000000001</v>
      </c>
      <c r="J132" s="2">
        <v>9.8696921664749997</v>
      </c>
      <c r="K132">
        <f t="shared" ref="K132:K155" si="186">AB132/X132</f>
        <v>9.8696921664749997</v>
      </c>
      <c r="L132">
        <f t="shared" si="178"/>
        <v>35.740031127832822</v>
      </c>
      <c r="M132">
        <f t="shared" ref="M132:M155" si="187">(J132-J131)/(C132-C131)</f>
        <v>-0.59708063205564343</v>
      </c>
      <c r="N132">
        <f t="shared" si="114"/>
        <v>-316.45273498949103</v>
      </c>
      <c r="O132">
        <v>154.1</v>
      </c>
      <c r="P132">
        <f t="shared" ref="P132:P151" si="188">O132-121.2</f>
        <v>32.899999999999991</v>
      </c>
      <c r="Q132">
        <f t="shared" ref="Q132:Q155" si="189">(0.5*$AU$3*(J132*J132))/1000</f>
        <v>25.813868217159165</v>
      </c>
      <c r="R132">
        <f t="shared" ref="R132:R155" si="190">($AU$3*9.81*P132)/1000</f>
        <v>171.05696999999998</v>
      </c>
      <c r="S132">
        <f t="shared" si="179"/>
        <v>-0.13521126760563251</v>
      </c>
      <c r="T132">
        <f t="shared" si="180"/>
        <v>-0.13439620830796811</v>
      </c>
      <c r="U132">
        <f t="shared" ref="U132:U155" si="191">T132*180/PI()</f>
        <v>-7.7003355186076234</v>
      </c>
      <c r="V132">
        <f t="shared" ref="V132:V155" si="192">($AU$3*9.81*SIN(U132))</f>
        <v>-5138.0503640627821</v>
      </c>
      <c r="W132">
        <f t="shared" ref="W132:W155" si="193">(0.08*($AU$3*9.81))</f>
        <v>415.94400000000002</v>
      </c>
      <c r="X132">
        <f t="shared" ref="X132:X155" si="194">(L132+N132+V132+W132)/1000</f>
        <v>-5.00281906792444</v>
      </c>
      <c r="Y132">
        <f>SUM(X$3:X132)</f>
        <v>52.130115109542295</v>
      </c>
      <c r="Z132">
        <v>0.55000000000000004</v>
      </c>
      <c r="AA132" s="6">
        <f t="shared" ref="AA132:AA155" si="195">(X132*J132)</f>
        <v>-49.376284164985606</v>
      </c>
      <c r="AB132" s="3">
        <f t="shared" si="160"/>
        <v>-49.376284164985606</v>
      </c>
      <c r="AC132" s="3">
        <f t="shared" ref="AC132:AC155" si="196">IF(AB132&gt;0,AB132,0)</f>
        <v>0</v>
      </c>
      <c r="AD132" s="7">
        <f t="shared" ref="AD132:AD155" si="197">IF(AB132&lt;0,AB132,0)</f>
        <v>-49.376284164985606</v>
      </c>
      <c r="AE132" s="3">
        <f t="shared" ref="AE132:AE155" si="198">AD132*-1</f>
        <v>49.376284164985606</v>
      </c>
      <c r="AF132" s="3">
        <f>SUM(AC$3:AC132)</f>
        <v>579.71312155487624</v>
      </c>
      <c r="AG132" s="3">
        <f>SUM(AE$3:AE132)</f>
        <v>1630.1503103619043</v>
      </c>
      <c r="AH132" s="4">
        <f t="shared" ref="AH132:AH155" si="199">IF(AB132&lt;0,0,AB132)</f>
        <v>0</v>
      </c>
      <c r="AI132" cm="1">
        <f t="array" ref="AI132">_xlfn.IFS(K132&lt;4,1,K132&lt;8,2,K132&gt;8,3)</f>
        <v>3</v>
      </c>
      <c r="AJ132" cm="1">
        <f t="array" ref="AJ132">_xlfn.IFS(K132&lt;9,2000,K132&lt;10,3500,K132&lt;12,5000,K132&lt;14,6500)</f>
        <v>3500</v>
      </c>
      <c r="AK132">
        <f t="shared" si="153"/>
        <v>1</v>
      </c>
      <c r="AL132">
        <f t="shared" si="181"/>
        <v>7</v>
      </c>
      <c r="AM132" cm="1">
        <f t="array" ref="AM132">INDEX($AW$11:$BI$25,AL132,AK132)</f>
        <v>285</v>
      </c>
      <c r="AN132">
        <f t="shared" ref="AN132:AN155" si="200">(AC132*AM132/760)/$AR$14</f>
        <v>0</v>
      </c>
      <c r="AO132">
        <f t="shared" ref="AO132:AO155" si="201">(AN132/3600)*1000</f>
        <v>0</v>
      </c>
      <c r="AP132" s="3">
        <f>SUM(AO$3:AO132)</f>
        <v>121.91574501281274</v>
      </c>
    </row>
    <row r="133" spans="1:42" x14ac:dyDescent="0.3">
      <c r="A133">
        <f t="shared" si="182"/>
        <v>1162.625</v>
      </c>
      <c r="B133">
        <f t="shared" si="183"/>
        <v>0.91990402241214797</v>
      </c>
      <c r="C133">
        <f t="shared" si="184"/>
        <v>145.73941177442285</v>
      </c>
      <c r="D133" s="2">
        <v>125.677320892</v>
      </c>
      <c r="E133">
        <f t="shared" si="185"/>
        <v>33.93287664084</v>
      </c>
      <c r="F133" s="2">
        <v>35.14</v>
      </c>
      <c r="G133" s="1">
        <f t="shared" si="177"/>
        <v>130.018</v>
      </c>
      <c r="J133" s="2">
        <v>9.4257990668999998</v>
      </c>
      <c r="K133">
        <f t="shared" si="186"/>
        <v>9.4257990668999998</v>
      </c>
      <c r="L133">
        <f t="shared" si="178"/>
        <v>32.5974829453883</v>
      </c>
      <c r="M133">
        <f t="shared" si="187"/>
        <v>-0.48254284007916259</v>
      </c>
      <c r="N133">
        <f t="shared" ref="N133:N155" si="202">M133*$AU$3</f>
        <v>-255.74770524195617</v>
      </c>
      <c r="O133">
        <v>152.9</v>
      </c>
      <c r="P133">
        <f t="shared" si="188"/>
        <v>31.700000000000003</v>
      </c>
      <c r="Q133">
        <f t="shared" si="189"/>
        <v>23.544107333136822</v>
      </c>
      <c r="R133">
        <f t="shared" si="190"/>
        <v>164.81781000000004</v>
      </c>
      <c r="S133">
        <f t="shared" si="179"/>
        <v>-0.39436619718309857</v>
      </c>
      <c r="T133">
        <f t="shared" si="180"/>
        <v>-0.3756402354730653</v>
      </c>
      <c r="U133">
        <f t="shared" si="191"/>
        <v>-21.522600107907078</v>
      </c>
      <c r="V133">
        <f t="shared" si="192"/>
        <v>-2347.9605601353373</v>
      </c>
      <c r="W133">
        <f t="shared" si="193"/>
        <v>415.94400000000002</v>
      </c>
      <c r="X133">
        <f t="shared" si="194"/>
        <v>-2.155166782431905</v>
      </c>
      <c r="Y133">
        <f>SUM(X$3:X133)</f>
        <v>49.97494832711039</v>
      </c>
      <c r="Z133">
        <v>0.55000000000000004</v>
      </c>
      <c r="AA133" s="6">
        <f t="shared" si="195"/>
        <v>-20.314169046860524</v>
      </c>
      <c r="AB133" s="3">
        <f t="shared" si="160"/>
        <v>-20.314169046860524</v>
      </c>
      <c r="AC133" s="3">
        <f t="shared" si="196"/>
        <v>0</v>
      </c>
      <c r="AD133" s="7">
        <f t="shared" si="197"/>
        <v>-20.314169046860524</v>
      </c>
      <c r="AE133" s="3">
        <f t="shared" si="198"/>
        <v>20.314169046860524</v>
      </c>
      <c r="AF133" s="3">
        <f>SUM(AC$3:AC133)</f>
        <v>579.71312155487624</v>
      </c>
      <c r="AG133" s="3">
        <f>SUM(AE$3:AE133)</f>
        <v>1650.4644794087649</v>
      </c>
      <c r="AH133" s="4">
        <f t="shared" si="199"/>
        <v>0</v>
      </c>
      <c r="AI133" cm="1">
        <f t="array" ref="AI133">_xlfn.IFS(K133&lt;4,1,K133&lt;8,2,K133&gt;8,3)</f>
        <v>3</v>
      </c>
      <c r="AJ133" cm="1">
        <f t="array" ref="AJ133">_xlfn.IFS(K133&lt;9,2000,K133&lt;10,3500,K133&lt;12,5000,K133&lt;14,6500)</f>
        <v>3500</v>
      </c>
      <c r="AK133">
        <f t="shared" si="153"/>
        <v>1</v>
      </c>
      <c r="AL133">
        <f t="shared" si="181"/>
        <v>7</v>
      </c>
      <c r="AM133" cm="1">
        <f t="array" ref="AM133">INDEX($AW$11:$BI$25,AL133,AK133)</f>
        <v>285</v>
      </c>
      <c r="AN133">
        <f t="shared" si="200"/>
        <v>0</v>
      </c>
      <c r="AO133">
        <f t="shared" si="201"/>
        <v>0</v>
      </c>
      <c r="AP133" s="3">
        <f>SUM(AO$3:AO133)</f>
        <v>121.91574501281274</v>
      </c>
    </row>
    <row r="134" spans="1:42" x14ac:dyDescent="0.3">
      <c r="A134">
        <f t="shared" si="182"/>
        <v>1171.5</v>
      </c>
      <c r="B134">
        <f t="shared" si="183"/>
        <v>0.95756067967797065</v>
      </c>
      <c r="C134">
        <f t="shared" si="184"/>
        <v>146.69697245410083</v>
      </c>
      <c r="D134" s="2">
        <v>121.478469534</v>
      </c>
      <c r="E134">
        <f t="shared" si="185"/>
        <v>32.799186774180001</v>
      </c>
      <c r="F134" s="2">
        <v>35.409999999999997</v>
      </c>
      <c r="G134" s="1">
        <f t="shared" ref="G134:G135" si="203">F134*$I$3</f>
        <v>131.017</v>
      </c>
      <c r="J134" s="2">
        <v>9.1108852150500006</v>
      </c>
      <c r="K134">
        <f t="shared" si="186"/>
        <v>9.1108852150500006</v>
      </c>
      <c r="L134">
        <f t="shared" ref="L134:L135" si="204">0.5*1.223*1*0.6*(J134*J134)</f>
        <v>30.455719367526545</v>
      </c>
      <c r="M134">
        <f t="shared" si="187"/>
        <v>-0.32887090973274036</v>
      </c>
      <c r="N134">
        <f t="shared" si="202"/>
        <v>-174.3015821583524</v>
      </c>
      <c r="O134">
        <v>149.4</v>
      </c>
      <c r="P134">
        <f t="shared" si="188"/>
        <v>28.200000000000003</v>
      </c>
      <c r="Q134">
        <f t="shared" si="189"/>
        <v>21.997180791481423</v>
      </c>
      <c r="R134">
        <f t="shared" si="190"/>
        <v>146.62026</v>
      </c>
      <c r="S134">
        <f t="shared" si="179"/>
        <v>-0.39436619718309857</v>
      </c>
      <c r="T134">
        <f t="shared" si="180"/>
        <v>-0.3756402354730653</v>
      </c>
      <c r="U134">
        <f t="shared" si="191"/>
        <v>-21.522600107907078</v>
      </c>
      <c r="V134">
        <f t="shared" si="192"/>
        <v>-2347.9605601353373</v>
      </c>
      <c r="W134">
        <f t="shared" si="193"/>
        <v>415.94400000000002</v>
      </c>
      <c r="X134">
        <f t="shared" si="194"/>
        <v>-2.0758624229261633</v>
      </c>
      <c r="Y134">
        <f>SUM(X$3:X134)</f>
        <v>47.899085904184226</v>
      </c>
      <c r="Z134">
        <v>0.55000000000000004</v>
      </c>
      <c r="AA134" s="6">
        <f t="shared" si="195"/>
        <v>-18.912944257515854</v>
      </c>
      <c r="AB134" s="3">
        <f t="shared" si="160"/>
        <v>-18.912944257515854</v>
      </c>
      <c r="AC134" s="3">
        <f t="shared" si="196"/>
        <v>0</v>
      </c>
      <c r="AD134" s="7">
        <f t="shared" si="197"/>
        <v>-18.912944257515854</v>
      </c>
      <c r="AE134" s="3">
        <f t="shared" si="198"/>
        <v>18.912944257515854</v>
      </c>
      <c r="AF134" s="3">
        <f>SUM(AC$3:AC134)</f>
        <v>579.71312155487624</v>
      </c>
      <c r="AG134" s="3">
        <f>SUM(AE$3:AE134)</f>
        <v>1669.3774236662807</v>
      </c>
      <c r="AH134" s="4">
        <f t="shared" si="199"/>
        <v>0</v>
      </c>
      <c r="AI134" cm="1">
        <f t="array" ref="AI134">_xlfn.IFS(K134&lt;4,1,K134&lt;8,2,K134&gt;8,3)</f>
        <v>3</v>
      </c>
      <c r="AJ134" cm="1">
        <f t="array" ref="AJ134">_xlfn.IFS(K134&lt;9,2000,K134&lt;10,3500,K134&lt;12,5000,K134&lt;14,6500)</f>
        <v>3500</v>
      </c>
      <c r="AK134">
        <f t="shared" si="153"/>
        <v>1</v>
      </c>
      <c r="AL134">
        <f t="shared" si="181"/>
        <v>7</v>
      </c>
      <c r="AM134" cm="1">
        <f t="array" ref="AM134">INDEX($AW$11:$BI$25,AL134,AK134)</f>
        <v>285</v>
      </c>
      <c r="AN134">
        <f t="shared" si="200"/>
        <v>0</v>
      </c>
      <c r="AO134">
        <f t="shared" si="201"/>
        <v>0</v>
      </c>
      <c r="AP134" s="3">
        <f>SUM(AO$3:AO134)</f>
        <v>121.91574501281274</v>
      </c>
    </row>
    <row r="135" spans="1:42" x14ac:dyDescent="0.3">
      <c r="A135">
        <f t="shared" si="182"/>
        <v>1180.375</v>
      </c>
      <c r="B135">
        <f t="shared" si="183"/>
        <v>0.98786205715055331</v>
      </c>
      <c r="C135">
        <f t="shared" si="184"/>
        <v>147.68483451125138</v>
      </c>
      <c r="D135" s="2">
        <v>118.096140052</v>
      </c>
      <c r="E135">
        <f t="shared" si="185"/>
        <v>31.885957814040001</v>
      </c>
      <c r="F135" s="2">
        <v>35.68</v>
      </c>
      <c r="G135" s="1">
        <f t="shared" si="203"/>
        <v>132.01599999999999</v>
      </c>
      <c r="J135" s="2">
        <v>8.8572105039000011</v>
      </c>
      <c r="K135">
        <f t="shared" si="186"/>
        <v>8.8572105039000011</v>
      </c>
      <c r="L135">
        <f t="shared" si="204"/>
        <v>28.783370275324479</v>
      </c>
      <c r="M135">
        <f t="shared" si="187"/>
        <v>-0.25679163331944771</v>
      </c>
      <c r="N135">
        <f t="shared" si="202"/>
        <v>-136.09956565930727</v>
      </c>
      <c r="O135">
        <v>145.9</v>
      </c>
      <c r="P135">
        <f t="shared" si="188"/>
        <v>24.700000000000003</v>
      </c>
      <c r="Q135">
        <f t="shared" si="189"/>
        <v>20.789297146255073</v>
      </c>
      <c r="R135">
        <f t="shared" si="190"/>
        <v>128.42271000000002</v>
      </c>
      <c r="S135">
        <f t="shared" si="179"/>
        <v>-0.39436619718309857</v>
      </c>
      <c r="T135">
        <f t="shared" si="180"/>
        <v>-0.3756402354730653</v>
      </c>
      <c r="U135">
        <f t="shared" si="191"/>
        <v>-21.522600107907078</v>
      </c>
      <c r="V135">
        <f t="shared" si="192"/>
        <v>-2347.9605601353373</v>
      </c>
      <c r="W135">
        <f t="shared" si="193"/>
        <v>415.94400000000002</v>
      </c>
      <c r="X135">
        <f t="shared" si="194"/>
        <v>-2.0393327555193199</v>
      </c>
      <c r="Y135">
        <f>SUM(X$3:X135)</f>
        <v>45.859753148664907</v>
      </c>
      <c r="Z135">
        <v>0.55000000000000004</v>
      </c>
      <c r="AA135" s="6">
        <f t="shared" si="195"/>
        <v>-18.062799503133053</v>
      </c>
      <c r="AB135" s="3">
        <f t="shared" si="160"/>
        <v>-18.062799503133053</v>
      </c>
      <c r="AC135" s="3">
        <f t="shared" si="196"/>
        <v>0</v>
      </c>
      <c r="AD135" s="7">
        <f t="shared" si="197"/>
        <v>-18.062799503133053</v>
      </c>
      <c r="AE135" s="3">
        <f t="shared" si="198"/>
        <v>18.062799503133053</v>
      </c>
      <c r="AF135" s="3">
        <f>SUM(AC$3:AC135)</f>
        <v>579.71312155487624</v>
      </c>
      <c r="AG135" s="3">
        <f>SUM(AE$3:AE135)</f>
        <v>1687.4402231694137</v>
      </c>
      <c r="AH135" s="4">
        <f t="shared" si="199"/>
        <v>0</v>
      </c>
      <c r="AI135" cm="1">
        <f t="array" ref="AI135">_xlfn.IFS(K135&lt;4,1,K135&lt;8,2,K135&gt;8,3)</f>
        <v>3</v>
      </c>
      <c r="AJ135" cm="1">
        <f t="array" ref="AJ135">_xlfn.IFS(K135&lt;9,2000,K135&lt;10,3500,K135&lt;12,5000,K135&lt;14,6500)</f>
        <v>2000</v>
      </c>
      <c r="AK135">
        <f t="shared" si="153"/>
        <v>1</v>
      </c>
      <c r="AL135">
        <f t="shared" si="181"/>
        <v>4</v>
      </c>
      <c r="AM135" cm="1">
        <f t="array" ref="AM135">INDEX($AW$11:$BI$25,AL135,AK135)</f>
        <v>300</v>
      </c>
      <c r="AN135">
        <f t="shared" si="200"/>
        <v>0</v>
      </c>
      <c r="AO135">
        <f t="shared" si="201"/>
        <v>0</v>
      </c>
      <c r="AP135" s="3">
        <f>SUM(AO$3:AO135)</f>
        <v>121.91574501281274</v>
      </c>
    </row>
    <row r="136" spans="1:42" x14ac:dyDescent="0.3">
      <c r="A136">
        <f t="shared" si="182"/>
        <v>1189.25</v>
      </c>
      <c r="B136">
        <f t="shared" si="183"/>
        <v>1.0116351664152456</v>
      </c>
      <c r="C136">
        <f t="shared" si="184"/>
        <v>148.69646967766661</v>
      </c>
      <c r="D136" s="2">
        <v>115.84854131500001</v>
      </c>
      <c r="E136">
        <f t="shared" si="185"/>
        <v>31.279106155050002</v>
      </c>
      <c r="F136" s="2">
        <v>35.950000000000003</v>
      </c>
      <c r="G136" s="1">
        <f t="shared" ref="G136:G137" si="205">F136*$I$3</f>
        <v>133.01500000000001</v>
      </c>
      <c r="J136" s="2">
        <v>8.6886405986249997</v>
      </c>
      <c r="K136">
        <f t="shared" si="186"/>
        <v>1.4195909164909715</v>
      </c>
      <c r="L136">
        <f t="shared" ref="L136:L137" si="206">0.5*1.223*1*0.6*(J136*J136)</f>
        <v>27.698189243366166</v>
      </c>
      <c r="M136">
        <f t="shared" si="187"/>
        <v>-0.16663112441250469</v>
      </c>
      <c r="N136">
        <f t="shared" si="202"/>
        <v>-88.314495938627488</v>
      </c>
      <c r="O136">
        <v>142.4</v>
      </c>
      <c r="P136">
        <f t="shared" si="188"/>
        <v>21.200000000000003</v>
      </c>
      <c r="Q136">
        <f t="shared" si="189"/>
        <v>20.005505994799766</v>
      </c>
      <c r="R136">
        <f t="shared" si="190"/>
        <v>110.22516000000002</v>
      </c>
      <c r="S136">
        <f t="shared" si="179"/>
        <v>-0.31549295774648017</v>
      </c>
      <c r="T136">
        <f t="shared" si="180"/>
        <v>-0.30560922060917778</v>
      </c>
      <c r="U136">
        <f t="shared" si="191"/>
        <v>-17.510118521188385</v>
      </c>
      <c r="V136">
        <f t="shared" si="192"/>
        <v>5060.7682462425737</v>
      </c>
      <c r="W136">
        <f t="shared" si="193"/>
        <v>415.94400000000002</v>
      </c>
      <c r="X136">
        <f t="shared" si="194"/>
        <v>5.4160959395473132</v>
      </c>
      <c r="Y136">
        <f>SUM(X$3:X136)</f>
        <v>51.275849088212219</v>
      </c>
      <c r="Z136">
        <v>0.55000000000000004</v>
      </c>
      <c r="AA136" s="6">
        <f t="shared" si="195"/>
        <v>47.0585110663988</v>
      </c>
      <c r="AB136" s="3">
        <f t="shared" si="160"/>
        <v>7.6886405986249997</v>
      </c>
      <c r="AC136" s="3">
        <f t="shared" si="196"/>
        <v>7.6886405986249997</v>
      </c>
      <c r="AD136" s="7">
        <f t="shared" si="197"/>
        <v>0</v>
      </c>
      <c r="AE136" s="3">
        <f t="shared" si="198"/>
        <v>0</v>
      </c>
      <c r="AF136" s="3">
        <f>SUM(AC$3:AC136)</f>
        <v>587.40176215350129</v>
      </c>
      <c r="AG136" s="3">
        <f>SUM(AE$3:AE136)</f>
        <v>1687.4402231694137</v>
      </c>
      <c r="AH136" s="4">
        <f t="shared" si="199"/>
        <v>7.6886405986249997</v>
      </c>
      <c r="AI136" cm="1">
        <f t="array" ref="AI136">_xlfn.IFS(K136&lt;4,1,K136&lt;8,2,K136&gt;8,3)</f>
        <v>1</v>
      </c>
      <c r="AJ136" cm="1">
        <f t="array" ref="AJ136">_xlfn.IFS(K136&lt;1,2000,K136&lt;2,3500,K136&lt;3,5000,K136&lt;4,6500)</f>
        <v>3500</v>
      </c>
      <c r="AK136">
        <f t="shared" ref="AK136:AK155" si="207">MATCH(AH136,$AV$10:$BI$10,1)</f>
        <v>8</v>
      </c>
      <c r="AL136">
        <f t="shared" si="181"/>
        <v>7</v>
      </c>
      <c r="AM136" cm="1">
        <f t="array" ref="AM136">INDEX($AW$11:$BI$25,AL136,AK136)</f>
        <v>180</v>
      </c>
      <c r="AN136">
        <f t="shared" si="200"/>
        <v>5.3282123629219207</v>
      </c>
      <c r="AO136">
        <f t="shared" si="201"/>
        <v>1.4800589897005336</v>
      </c>
      <c r="AP136" s="3">
        <f>SUM(AO$3:AO136)</f>
        <v>123.39580400251327</v>
      </c>
    </row>
    <row r="137" spans="1:42" x14ac:dyDescent="0.3">
      <c r="A137">
        <f t="shared" si="182"/>
        <v>1198.125</v>
      </c>
      <c r="B137">
        <f t="shared" si="183"/>
        <v>1.0254947938432009</v>
      </c>
      <c r="C137">
        <f t="shared" si="184"/>
        <v>149.72196447150981</v>
      </c>
      <c r="D137" s="2">
        <v>114.93436278900001</v>
      </c>
      <c r="E137">
        <f t="shared" si="185"/>
        <v>31.032277953030004</v>
      </c>
      <c r="F137" s="2">
        <v>36.22</v>
      </c>
      <c r="G137" s="1">
        <f t="shared" si="205"/>
        <v>134.01400000000001</v>
      </c>
      <c r="J137" s="2">
        <v>8.6200772091750011</v>
      </c>
      <c r="K137">
        <f t="shared" si="186"/>
        <v>8.6200772091750011</v>
      </c>
      <c r="L137">
        <f t="shared" si="206"/>
        <v>27.262772737705532</v>
      </c>
      <c r="M137">
        <f t="shared" si="187"/>
        <v>-6.6858837179511313E-2</v>
      </c>
      <c r="N137">
        <f t="shared" si="202"/>
        <v>-35.435183705140993</v>
      </c>
      <c r="O137">
        <v>139.6</v>
      </c>
      <c r="P137">
        <f t="shared" si="188"/>
        <v>18.399999999999991</v>
      </c>
      <c r="Q137">
        <f t="shared" si="189"/>
        <v>19.691018739416641</v>
      </c>
      <c r="R137">
        <f t="shared" si="190"/>
        <v>95.667119999999969</v>
      </c>
      <c r="S137">
        <f t="shared" si="179"/>
        <v>0.59718309859155061</v>
      </c>
      <c r="T137">
        <f t="shared" si="180"/>
        <v>0.53834567495657482</v>
      </c>
      <c r="U137">
        <f t="shared" si="191"/>
        <v>30.844935094133398</v>
      </c>
      <c r="V137">
        <f t="shared" si="192"/>
        <v>-2810.0473651388897</v>
      </c>
      <c r="W137">
        <f t="shared" si="193"/>
        <v>415.94400000000002</v>
      </c>
      <c r="X137">
        <f t="shared" si="194"/>
        <v>-2.4022757761063254</v>
      </c>
      <c r="Y137">
        <f>SUM(X$3:X137)</f>
        <v>48.87357331210589</v>
      </c>
      <c r="Z137">
        <v>0.55000000000000004</v>
      </c>
      <c r="AA137" s="6">
        <f t="shared" si="195"/>
        <v>-20.707802667767321</v>
      </c>
      <c r="AB137" s="3">
        <f t="shared" si="160"/>
        <v>-20.707802667767321</v>
      </c>
      <c r="AC137" s="3">
        <f t="shared" si="196"/>
        <v>0</v>
      </c>
      <c r="AD137" s="7">
        <f t="shared" si="197"/>
        <v>-20.707802667767321</v>
      </c>
      <c r="AE137" s="3">
        <f t="shared" si="198"/>
        <v>20.707802667767321</v>
      </c>
      <c r="AF137" s="3">
        <f>SUM(AC$3:AC137)</f>
        <v>587.40176215350129</v>
      </c>
      <c r="AG137" s="3">
        <f>SUM(AE$3:AE137)</f>
        <v>1708.148025837181</v>
      </c>
      <c r="AH137" s="4">
        <f t="shared" si="199"/>
        <v>0</v>
      </c>
      <c r="AI137" cm="1">
        <f t="array" ref="AI137">_xlfn.IFS(K137&lt;4,1,K137&lt;8,2,K137&gt;8,3)</f>
        <v>3</v>
      </c>
      <c r="AJ137" cm="1">
        <f t="array" ref="AJ137">_xlfn.IFS(K137&lt;9,2000,K137&lt;10,3500,K137&lt;12,5000,K137&lt;14,6500)</f>
        <v>2000</v>
      </c>
      <c r="AK137">
        <f t="shared" si="207"/>
        <v>1</v>
      </c>
      <c r="AL137">
        <f t="shared" si="181"/>
        <v>4</v>
      </c>
      <c r="AM137" cm="1">
        <f t="array" ref="AM137">INDEX($AW$11:$BI$25,AL137,AK137)</f>
        <v>300</v>
      </c>
      <c r="AN137">
        <f t="shared" si="200"/>
        <v>0</v>
      </c>
      <c r="AO137">
        <f t="shared" si="201"/>
        <v>0</v>
      </c>
      <c r="AP137" s="3">
        <f>SUM(AO$3:AO137)</f>
        <v>123.39580400251327</v>
      </c>
    </row>
    <row r="138" spans="1:42" x14ac:dyDescent="0.3">
      <c r="A138">
        <f t="shared" si="182"/>
        <v>1207</v>
      </c>
      <c r="B138">
        <f t="shared" si="183"/>
        <v>1.0292521685563618</v>
      </c>
      <c r="C138">
        <f t="shared" si="184"/>
        <v>150.75121664006616</v>
      </c>
      <c r="D138" s="2">
        <v>115.006048217</v>
      </c>
      <c r="E138">
        <f t="shared" si="185"/>
        <v>31.051633018590003</v>
      </c>
      <c r="F138" s="2">
        <v>36.49</v>
      </c>
      <c r="G138" s="1">
        <f t="shared" ref="G138:G140" si="208">F138*$I$3</f>
        <v>135.01300000000001</v>
      </c>
      <c r="J138" s="2">
        <v>8.6254536162750011</v>
      </c>
      <c r="K138">
        <f t="shared" si="186"/>
        <v>1.8343758328358224</v>
      </c>
      <c r="L138">
        <f t="shared" ref="L138:L140" si="209">0.5*1.223*1*0.6*(J138*J138)</f>
        <v>27.296791336741066</v>
      </c>
      <c r="M138">
        <f t="shared" si="187"/>
        <v>5.2236053168010473E-3</v>
      </c>
      <c r="N138">
        <f t="shared" si="202"/>
        <v>2.7685108179045552</v>
      </c>
      <c r="O138">
        <v>144.9</v>
      </c>
      <c r="P138">
        <f t="shared" si="188"/>
        <v>23.700000000000003</v>
      </c>
      <c r="Q138">
        <f t="shared" si="189"/>
        <v>19.715589272925541</v>
      </c>
      <c r="R138">
        <f t="shared" si="190"/>
        <v>123.22341000000002</v>
      </c>
      <c r="S138">
        <f t="shared" si="179"/>
        <v>-0.18028169014084444</v>
      </c>
      <c r="T138">
        <f t="shared" si="180"/>
        <v>-0.17836577463171718</v>
      </c>
      <c r="U138">
        <f t="shared" si="191"/>
        <v>-10.219606095979</v>
      </c>
      <c r="V138">
        <f t="shared" si="192"/>
        <v>3710.9652282427378</v>
      </c>
      <c r="W138">
        <f t="shared" si="193"/>
        <v>415.94400000000002</v>
      </c>
      <c r="X138">
        <f t="shared" si="194"/>
        <v>4.1569745303973828</v>
      </c>
      <c r="Y138">
        <f>SUM(X$3:X138)</f>
        <v>53.030547842503275</v>
      </c>
      <c r="Z138">
        <v>0.55000000000000004</v>
      </c>
      <c r="AA138" s="6">
        <f t="shared" si="195"/>
        <v>35.855790995979177</v>
      </c>
      <c r="AB138" s="3">
        <f t="shared" si="160"/>
        <v>7.6254536162750011</v>
      </c>
      <c r="AC138" s="3">
        <f t="shared" si="196"/>
        <v>7.6254536162750011</v>
      </c>
      <c r="AD138" s="7">
        <f t="shared" si="197"/>
        <v>0</v>
      </c>
      <c r="AE138" s="3">
        <f t="shared" si="198"/>
        <v>0</v>
      </c>
      <c r="AF138" s="3">
        <f>SUM(AC$3:AC138)</f>
        <v>595.02721576977626</v>
      </c>
      <c r="AG138" s="3">
        <f>SUM(AE$3:AE138)</f>
        <v>1708.148025837181</v>
      </c>
      <c r="AH138" s="4">
        <f t="shared" si="199"/>
        <v>7.6254536162750011</v>
      </c>
      <c r="AI138" cm="1">
        <f t="array" ref="AI138">_xlfn.IFS(K138&lt;4,1,K138&lt;8,2,K138&gt;8,3)</f>
        <v>1</v>
      </c>
      <c r="AJ138" cm="1">
        <f t="array" ref="AJ138">_xlfn.IFS(K138&lt;1,2000,K138&lt;2,3500,K138&lt;3,5000,K138&lt;4,6500)</f>
        <v>3500</v>
      </c>
      <c r="AK138">
        <f t="shared" si="207"/>
        <v>8</v>
      </c>
      <c r="AL138">
        <f t="shared" si="181"/>
        <v>7</v>
      </c>
      <c r="AM138" cm="1">
        <f t="array" ref="AM138">INDEX($AW$11:$BI$25,AL138,AK138)</f>
        <v>180</v>
      </c>
      <c r="AN138">
        <f t="shared" si="200"/>
        <v>5.2844239121269645</v>
      </c>
      <c r="AO138">
        <f t="shared" si="201"/>
        <v>1.4678955311463788</v>
      </c>
      <c r="AP138" s="3">
        <f>SUM(AO$3:AO138)</f>
        <v>124.86369953365966</v>
      </c>
    </row>
    <row r="139" spans="1:42" x14ac:dyDescent="0.3">
      <c r="A139">
        <f t="shared" si="182"/>
        <v>1215.875</v>
      </c>
      <c r="B139">
        <f t="shared" si="183"/>
        <v>1.028319727911291</v>
      </c>
      <c r="C139">
        <f t="shared" si="184"/>
        <v>151.77953636797744</v>
      </c>
      <c r="D139" s="2">
        <v>115.14286387999999</v>
      </c>
      <c r="E139">
        <f t="shared" si="185"/>
        <v>31.088573247599999</v>
      </c>
      <c r="F139" s="2">
        <v>36.76</v>
      </c>
      <c r="G139" s="1">
        <f t="shared" si="208"/>
        <v>136.012</v>
      </c>
      <c r="J139" s="2">
        <v>8.6357147909999998</v>
      </c>
      <c r="K139">
        <f t="shared" si="186"/>
        <v>1.4808658470647698</v>
      </c>
      <c r="L139">
        <f t="shared" si="209"/>
        <v>27.361776615203947</v>
      </c>
      <c r="M139">
        <f t="shared" si="187"/>
        <v>9.9785839427988243E-3</v>
      </c>
      <c r="N139">
        <f t="shared" si="202"/>
        <v>5.2886494896833769</v>
      </c>
      <c r="O139">
        <v>143.30000000000001</v>
      </c>
      <c r="P139">
        <f t="shared" si="188"/>
        <v>22.100000000000009</v>
      </c>
      <c r="Q139">
        <f t="shared" si="189"/>
        <v>19.762526037146486</v>
      </c>
      <c r="R139">
        <f t="shared" si="190"/>
        <v>114.90453000000004</v>
      </c>
      <c r="S139">
        <f t="shared" si="179"/>
        <v>-9.0140845070423817E-2</v>
      </c>
      <c r="T139">
        <f t="shared" si="180"/>
        <v>-8.9897885824227752E-2</v>
      </c>
      <c r="U139">
        <f t="shared" si="191"/>
        <v>-5.1507694448772021</v>
      </c>
      <c r="V139">
        <f t="shared" si="192"/>
        <v>4707.6557542438459</v>
      </c>
      <c r="W139">
        <f t="shared" si="193"/>
        <v>415.94400000000002</v>
      </c>
      <c r="X139">
        <f t="shared" si="194"/>
        <v>5.1562501803487342</v>
      </c>
      <c r="Y139">
        <f>SUM(X$3:X139)</f>
        <v>58.18679802285201</v>
      </c>
      <c r="Z139">
        <v>0.55000000000000004</v>
      </c>
      <c r="AA139" s="6">
        <f t="shared" si="195"/>
        <v>44.527905948533977</v>
      </c>
      <c r="AB139" s="3">
        <f t="shared" si="160"/>
        <v>7.6357147909999998</v>
      </c>
      <c r="AC139" s="3">
        <f t="shared" si="196"/>
        <v>7.6357147909999998</v>
      </c>
      <c r="AD139" s="7">
        <f t="shared" si="197"/>
        <v>0</v>
      </c>
      <c r="AE139" s="3">
        <f t="shared" si="198"/>
        <v>0</v>
      </c>
      <c r="AF139" s="3">
        <f>SUM(AC$3:AC139)</f>
        <v>602.66293056077632</v>
      </c>
      <c r="AG139" s="3">
        <f>SUM(AE$3:AE139)</f>
        <v>1708.148025837181</v>
      </c>
      <c r="AH139" s="4">
        <f t="shared" si="199"/>
        <v>7.6357147909999998</v>
      </c>
      <c r="AI139" cm="1">
        <f t="array" ref="AI139">_xlfn.IFS(K139&lt;4,1,K139&lt;8,2,K139&gt;8,3)</f>
        <v>1</v>
      </c>
      <c r="AJ139" cm="1">
        <f t="array" ref="AJ139">_xlfn.IFS(K139&lt;1,2000,K139&lt;2,3500,K139&lt;3,5000,K139&lt;4,6500)</f>
        <v>3500</v>
      </c>
      <c r="AK139">
        <f t="shared" si="207"/>
        <v>8</v>
      </c>
      <c r="AL139">
        <f t="shared" si="181"/>
        <v>7</v>
      </c>
      <c r="AM139" cm="1">
        <f t="array" ref="AM139">INDEX($AW$11:$BI$25,AL139,AK139)</f>
        <v>180</v>
      </c>
      <c r="AN139">
        <f t="shared" si="200"/>
        <v>5.2915348854292699</v>
      </c>
      <c r="AO139">
        <f t="shared" si="201"/>
        <v>1.4698708015081305</v>
      </c>
      <c r="AP139" s="3">
        <f>SUM(AO$3:AO139)</f>
        <v>126.33357033516779</v>
      </c>
    </row>
    <row r="140" spans="1:42" x14ac:dyDescent="0.3">
      <c r="A140">
        <f t="shared" si="182"/>
        <v>1224.75</v>
      </c>
      <c r="B140">
        <f t="shared" si="183"/>
        <v>1.0243203690208027</v>
      </c>
      <c r="C140">
        <f t="shared" si="184"/>
        <v>152.80385673699826</v>
      </c>
      <c r="D140" s="2">
        <v>115.904642178</v>
      </c>
      <c r="E140">
        <f t="shared" si="185"/>
        <v>31.294253388060003</v>
      </c>
      <c r="F140" s="2">
        <v>37.04</v>
      </c>
      <c r="G140" s="1">
        <f t="shared" si="208"/>
        <v>137.048</v>
      </c>
      <c r="J140" s="2">
        <v>8.6928481633499999</v>
      </c>
      <c r="K140">
        <f t="shared" si="186"/>
        <v>8.6928481633499999</v>
      </c>
      <c r="L140">
        <f t="shared" si="209"/>
        <v>27.725022012198984</v>
      </c>
      <c r="M140">
        <f t="shared" si="187"/>
        <v>5.5776858566832954E-2</v>
      </c>
      <c r="N140">
        <f t="shared" si="202"/>
        <v>29.561735040421464</v>
      </c>
      <c r="O140">
        <v>142.5</v>
      </c>
      <c r="P140">
        <f t="shared" si="188"/>
        <v>21.299999999999997</v>
      </c>
      <c r="Q140">
        <f t="shared" si="189"/>
        <v>20.024886435630226</v>
      </c>
      <c r="R140">
        <f t="shared" si="190"/>
        <v>110.74508999999998</v>
      </c>
      <c r="S140">
        <f t="shared" si="179"/>
        <v>-5.6338028169014086E-2</v>
      </c>
      <c r="T140">
        <f t="shared" si="180"/>
        <v>-5.6278536288761963E-2</v>
      </c>
      <c r="U140">
        <f t="shared" si="191"/>
        <v>-3.224522606519908</v>
      </c>
      <c r="V140">
        <f t="shared" si="192"/>
        <v>430.68364558048717</v>
      </c>
      <c r="W140">
        <f t="shared" si="193"/>
        <v>415.94400000000002</v>
      </c>
      <c r="X140">
        <f t="shared" si="194"/>
        <v>0.90391440263310752</v>
      </c>
      <c r="Y140">
        <f>SUM(X$3:X140)</f>
        <v>59.090712425485115</v>
      </c>
      <c r="Z140">
        <v>0.55000000000000004</v>
      </c>
      <c r="AA140" s="6">
        <f t="shared" si="195"/>
        <v>7.8575906547548211</v>
      </c>
      <c r="AB140" s="3">
        <f t="shared" si="160"/>
        <v>7.8575906547548211</v>
      </c>
      <c r="AC140" s="3">
        <f t="shared" si="196"/>
        <v>7.8575906547548211</v>
      </c>
      <c r="AD140" s="7">
        <f t="shared" si="197"/>
        <v>0</v>
      </c>
      <c r="AE140" s="3">
        <f t="shared" si="198"/>
        <v>0</v>
      </c>
      <c r="AF140" s="3">
        <f>SUM(AC$3:AC140)</f>
        <v>610.52052121553118</v>
      </c>
      <c r="AG140" s="3">
        <f>SUM(AE$3:AE140)</f>
        <v>1708.148025837181</v>
      </c>
      <c r="AH140" s="4">
        <f t="shared" si="199"/>
        <v>7.8575906547548211</v>
      </c>
      <c r="AI140" cm="1">
        <f t="array" ref="AI140">_xlfn.IFS(K140&lt;4,1,K140&lt;8,2,K140&gt;8,3)</f>
        <v>3</v>
      </c>
      <c r="AJ140" cm="1">
        <f t="array" ref="AJ140">_xlfn.IFS(K140&lt;9,2000,K140&lt;10,3500,K140&lt;12,5000,K140&lt;14,6500)</f>
        <v>2000</v>
      </c>
      <c r="AK140">
        <f t="shared" si="207"/>
        <v>8</v>
      </c>
      <c r="AL140">
        <f t="shared" si="181"/>
        <v>4</v>
      </c>
      <c r="AM140" cm="1">
        <f t="array" ref="AM140">INDEX($AW$11:$BI$25,AL140,AK140)</f>
        <v>192</v>
      </c>
      <c r="AN140">
        <f t="shared" si="200"/>
        <v>5.808314036952182</v>
      </c>
      <c r="AO140">
        <f t="shared" si="201"/>
        <v>1.6134205658200504</v>
      </c>
      <c r="AP140" s="3">
        <f>SUM(AO$3:AO140)</f>
        <v>127.94699090098784</v>
      </c>
    </row>
    <row r="141" spans="1:42" x14ac:dyDescent="0.3">
      <c r="A141">
        <f t="shared" si="182"/>
        <v>1233.625</v>
      </c>
      <c r="B141">
        <f t="shared" si="183"/>
        <v>1.0148146977867649</v>
      </c>
      <c r="C141">
        <f t="shared" si="184"/>
        <v>153.81867143478502</v>
      </c>
      <c r="D141" s="2">
        <v>117.307063548</v>
      </c>
      <c r="E141">
        <f t="shared" si="185"/>
        <v>31.672907157960001</v>
      </c>
      <c r="F141" s="2">
        <v>37.31</v>
      </c>
      <c r="G141" s="1">
        <f t="shared" ref="G141:G142" si="210">F141*$I$3</f>
        <v>138.04700000000003</v>
      </c>
      <c r="J141" s="2">
        <v>8.7980297661000009</v>
      </c>
      <c r="K141">
        <f t="shared" si="186"/>
        <v>8.7980297661000009</v>
      </c>
      <c r="L141">
        <f t="shared" ref="L141:L142" si="211">0.5*1.223*1*0.6*(J141*J141)</f>
        <v>28.400014757045142</v>
      </c>
      <c r="M141">
        <f t="shared" si="187"/>
        <v>0.1036461168520663</v>
      </c>
      <c r="N141">
        <f t="shared" si="202"/>
        <v>54.932441931595143</v>
      </c>
      <c r="O141">
        <v>142</v>
      </c>
      <c r="P141">
        <f t="shared" si="188"/>
        <v>20.799999999999997</v>
      </c>
      <c r="Q141">
        <f t="shared" si="189"/>
        <v>20.512411857773134</v>
      </c>
      <c r="R141">
        <f t="shared" si="190"/>
        <v>108.14543999999999</v>
      </c>
      <c r="S141">
        <f t="shared" si="179"/>
        <v>-4.5070422535211908E-2</v>
      </c>
      <c r="T141">
        <f t="shared" si="180"/>
        <v>-4.5039941847714593E-2</v>
      </c>
      <c r="U141">
        <f t="shared" si="191"/>
        <v>-2.580598577388705</v>
      </c>
      <c r="V141">
        <f t="shared" si="192"/>
        <v>-2766.174071916279</v>
      </c>
      <c r="W141">
        <f t="shared" si="193"/>
        <v>415.94400000000002</v>
      </c>
      <c r="X141">
        <f t="shared" si="194"/>
        <v>-2.2668976152276388</v>
      </c>
      <c r="Y141">
        <f>SUM(X$3:X141)</f>
        <v>56.823814810257474</v>
      </c>
      <c r="Z141">
        <v>0.55000000000000004</v>
      </c>
      <c r="AA141" s="6">
        <f t="shared" si="195"/>
        <v>-19.944232695473872</v>
      </c>
      <c r="AB141" s="3">
        <f t="shared" si="160"/>
        <v>-19.944232695473872</v>
      </c>
      <c r="AC141" s="3">
        <f t="shared" si="196"/>
        <v>0</v>
      </c>
      <c r="AD141" s="7">
        <f t="shared" si="197"/>
        <v>-19.944232695473872</v>
      </c>
      <c r="AE141" s="3">
        <f t="shared" si="198"/>
        <v>19.944232695473872</v>
      </c>
      <c r="AF141" s="3">
        <f>SUM(AC$3:AC141)</f>
        <v>610.52052121553118</v>
      </c>
      <c r="AG141" s="3">
        <f>SUM(AE$3:AE141)</f>
        <v>1728.0922585326548</v>
      </c>
      <c r="AH141" s="4">
        <f t="shared" si="199"/>
        <v>0</v>
      </c>
      <c r="AI141" cm="1">
        <f t="array" ref="AI141">_xlfn.IFS(K141&lt;4,1,K141&lt;8,2,K141&gt;8,3)</f>
        <v>3</v>
      </c>
      <c r="AJ141" cm="1">
        <f t="array" ref="AJ141">_xlfn.IFS(K141&lt;9,2000,K141&lt;10,3500,K141&lt;12,5000,K141&lt;14,6500)</f>
        <v>2000</v>
      </c>
      <c r="AK141">
        <f t="shared" si="207"/>
        <v>1</v>
      </c>
      <c r="AL141">
        <f t="shared" si="181"/>
        <v>4</v>
      </c>
      <c r="AM141" cm="1">
        <f t="array" ref="AM141">INDEX($AW$11:$BI$25,AL141,AK141)</f>
        <v>300</v>
      </c>
      <c r="AN141">
        <f t="shared" si="200"/>
        <v>0</v>
      </c>
      <c r="AO141">
        <f t="shared" si="201"/>
        <v>0</v>
      </c>
      <c r="AP141" s="3">
        <f>SUM(AO$3:AO141)</f>
        <v>127.94699090098784</v>
      </c>
    </row>
    <row r="142" spans="1:42" x14ac:dyDescent="0.3">
      <c r="A142">
        <f t="shared" si="182"/>
        <v>1242.5</v>
      </c>
      <c r="B142">
        <f t="shared" si="183"/>
        <v>0.99975684863274128</v>
      </c>
      <c r="C142">
        <f t="shared" si="184"/>
        <v>154.81842828341775</v>
      </c>
      <c r="D142" s="2">
        <v>119.417162938</v>
      </c>
      <c r="E142">
        <f t="shared" si="185"/>
        <v>32.24263399326</v>
      </c>
      <c r="F142" s="2">
        <v>37.58</v>
      </c>
      <c r="G142" s="1">
        <f t="shared" si="210"/>
        <v>139.04599999999999</v>
      </c>
      <c r="J142" s="2">
        <v>8.9562872203499992</v>
      </c>
      <c r="K142">
        <f t="shared" si="186"/>
        <v>8.9562872203499992</v>
      </c>
      <c r="L142">
        <f t="shared" si="211"/>
        <v>29.430913135762193</v>
      </c>
      <c r="M142">
        <f t="shared" si="187"/>
        <v>0.158295944125246</v>
      </c>
      <c r="N142">
        <f t="shared" si="202"/>
        <v>83.896850386380379</v>
      </c>
      <c r="O142">
        <v>141.6</v>
      </c>
      <c r="P142">
        <f t="shared" si="188"/>
        <v>20.399999999999991</v>
      </c>
      <c r="Q142">
        <f t="shared" si="189"/>
        <v>21.25699640495225</v>
      </c>
      <c r="R142">
        <f t="shared" si="190"/>
        <v>106.06571999999996</v>
      </c>
      <c r="S142">
        <f t="shared" si="179"/>
        <v>-3.3802816901406532E-2</v>
      </c>
      <c r="T142">
        <f t="shared" si="180"/>
        <v>-3.378995101175386E-2</v>
      </c>
      <c r="U142">
        <f t="shared" si="191"/>
        <v>-1.9360215829273022</v>
      </c>
      <c r="V142">
        <f t="shared" si="192"/>
        <v>-4856.3714984017879</v>
      </c>
      <c r="W142">
        <f t="shared" si="193"/>
        <v>415.94400000000002</v>
      </c>
      <c r="X142">
        <f t="shared" si="194"/>
        <v>-4.3270997348796447</v>
      </c>
      <c r="Y142">
        <f>SUM(X$3:X142)</f>
        <v>52.496715075377828</v>
      </c>
      <c r="Z142">
        <v>0.55000000000000004</v>
      </c>
      <c r="AA142" s="6">
        <f t="shared" si="195"/>
        <v>-38.754748056682431</v>
      </c>
      <c r="AB142" s="3">
        <f t="shared" si="160"/>
        <v>-38.754748056682431</v>
      </c>
      <c r="AC142" s="3">
        <f t="shared" si="196"/>
        <v>0</v>
      </c>
      <c r="AD142" s="7">
        <f t="shared" si="197"/>
        <v>-38.754748056682431</v>
      </c>
      <c r="AE142" s="3">
        <f t="shared" si="198"/>
        <v>38.754748056682431</v>
      </c>
      <c r="AF142" s="3">
        <f>SUM(AC$3:AC142)</f>
        <v>610.52052121553118</v>
      </c>
      <c r="AG142" s="3">
        <f>SUM(AE$3:AE142)</f>
        <v>1766.8470065893373</v>
      </c>
      <c r="AH142" s="4">
        <f t="shared" si="199"/>
        <v>0</v>
      </c>
      <c r="AI142" cm="1">
        <f t="array" ref="AI142">_xlfn.IFS(K142&lt;4,1,K142&lt;8,2,K142&gt;8,3)</f>
        <v>3</v>
      </c>
      <c r="AJ142" cm="1">
        <f t="array" ref="AJ142">_xlfn.IFS(K142&lt;9,2000,K142&lt;10,3500,K142&lt;12,5000,K142&lt;14,6500)</f>
        <v>2000</v>
      </c>
      <c r="AK142">
        <f t="shared" si="207"/>
        <v>1</v>
      </c>
      <c r="AL142">
        <f t="shared" si="181"/>
        <v>4</v>
      </c>
      <c r="AM142" cm="1">
        <f t="array" ref="AM142">INDEX($AW$11:$BI$25,AL142,AK142)</f>
        <v>300</v>
      </c>
      <c r="AN142">
        <f t="shared" si="200"/>
        <v>0</v>
      </c>
      <c r="AO142">
        <f t="shared" si="201"/>
        <v>0</v>
      </c>
      <c r="AP142" s="3">
        <f>SUM(AO$3:AO142)</f>
        <v>127.94699090098784</v>
      </c>
    </row>
    <row r="143" spans="1:42" x14ac:dyDescent="0.3">
      <c r="A143">
        <f t="shared" si="182"/>
        <v>1251.375</v>
      </c>
      <c r="B143">
        <f t="shared" si="183"/>
        <v>0.97895839866325596</v>
      </c>
      <c r="C143">
        <f t="shared" si="184"/>
        <v>155.797386682081</v>
      </c>
      <c r="D143" s="2">
        <v>122.336385517</v>
      </c>
      <c r="E143">
        <f t="shared" si="185"/>
        <v>33.030824089589998</v>
      </c>
      <c r="F143" s="2">
        <v>37.85</v>
      </c>
      <c r="G143" s="1">
        <f t="shared" ref="G143:G155" si="212">F143*$I$3</f>
        <v>140.04500000000002</v>
      </c>
      <c r="J143" s="2">
        <v>9.1752289137750012</v>
      </c>
      <c r="K143">
        <f t="shared" si="186"/>
        <v>9.1752289137750012</v>
      </c>
      <c r="L143">
        <f t="shared" ref="L143:L145" si="213">0.5*1.223*1*0.6*(J143*J143)</f>
        <v>30.887412520041398</v>
      </c>
      <c r="M143">
        <f t="shared" si="187"/>
        <v>0.22364759700101899</v>
      </c>
      <c r="N143">
        <f t="shared" si="202"/>
        <v>118.53322641054007</v>
      </c>
      <c r="O143">
        <v>141.30000000000001</v>
      </c>
      <c r="P143">
        <f t="shared" si="188"/>
        <v>20.100000000000009</v>
      </c>
      <c r="Q143">
        <f t="shared" si="189"/>
        <v>22.30897878934579</v>
      </c>
      <c r="R143">
        <f t="shared" si="190"/>
        <v>104.50593000000005</v>
      </c>
      <c r="S143">
        <f t="shared" si="179"/>
        <v>-2.2535211267607554E-2</v>
      </c>
      <c r="T143">
        <f t="shared" si="180"/>
        <v>-2.2531397700924393E-2</v>
      </c>
      <c r="U143">
        <f t="shared" si="191"/>
        <v>-1.2909539947937341</v>
      </c>
      <c r="V143">
        <f t="shared" si="192"/>
        <v>-4997.0420244979287</v>
      </c>
      <c r="W143">
        <f t="shared" si="193"/>
        <v>415.94400000000002</v>
      </c>
      <c r="X143">
        <f t="shared" si="194"/>
        <v>-4.4316773855673466</v>
      </c>
      <c r="Y143">
        <f>SUM(X$3:X143)</f>
        <v>48.065037689810481</v>
      </c>
      <c r="Z143">
        <v>0.55000000000000004</v>
      </c>
      <c r="AA143" s="6">
        <f t="shared" si="195"/>
        <v>-40.661654484580325</v>
      </c>
      <c r="AB143" s="3">
        <f t="shared" ref="AB143:AB174" si="214">IF(AA143&gt;$AW$2,J143-1,AA143)</f>
        <v>-40.661654484580325</v>
      </c>
      <c r="AC143" s="3">
        <f t="shared" si="196"/>
        <v>0</v>
      </c>
      <c r="AD143" s="7">
        <f t="shared" si="197"/>
        <v>-40.661654484580325</v>
      </c>
      <c r="AE143" s="3">
        <f t="shared" si="198"/>
        <v>40.661654484580325</v>
      </c>
      <c r="AF143" s="3">
        <f>SUM(AC$3:AC143)</f>
        <v>610.52052121553118</v>
      </c>
      <c r="AG143" s="3">
        <f>SUM(AE$3:AE143)</f>
        <v>1807.5086610739177</v>
      </c>
      <c r="AH143" s="4">
        <f t="shared" si="199"/>
        <v>0</v>
      </c>
      <c r="AI143" cm="1">
        <f t="array" ref="AI143">_xlfn.IFS(K143&lt;4,1,K143&lt;8,2,K143&gt;8,3)</f>
        <v>3</v>
      </c>
      <c r="AJ143" cm="1">
        <f t="array" ref="AJ143">_xlfn.IFS(K143&lt;9,2000,K143&lt;10,3500,K143&lt;12,5000,K143&lt;14,6500)</f>
        <v>3500</v>
      </c>
      <c r="AK143">
        <f t="shared" si="207"/>
        <v>1</v>
      </c>
      <c r="AL143">
        <f t="shared" si="181"/>
        <v>7</v>
      </c>
      <c r="AM143" cm="1">
        <f t="array" ref="AM143">INDEX($AW$11:$BI$25,AL143,AK143)</f>
        <v>285</v>
      </c>
      <c r="AN143">
        <f t="shared" si="200"/>
        <v>0</v>
      </c>
      <c r="AO143">
        <f t="shared" si="201"/>
        <v>0</v>
      </c>
      <c r="AP143" s="3">
        <f>SUM(AO$3:AO143)</f>
        <v>127.94699090098784</v>
      </c>
    </row>
    <row r="144" spans="1:42" x14ac:dyDescent="0.3">
      <c r="A144">
        <f t="shared" si="182"/>
        <v>1260.25</v>
      </c>
      <c r="B144">
        <f t="shared" si="183"/>
        <v>0.95419848317221079</v>
      </c>
      <c r="C144">
        <f t="shared" si="184"/>
        <v>156.7515851652532</v>
      </c>
      <c r="D144" s="2">
        <v>125.69027857899999</v>
      </c>
      <c r="E144">
        <f t="shared" si="185"/>
        <v>33.936375216329999</v>
      </c>
      <c r="F144" s="2">
        <v>38.11</v>
      </c>
      <c r="G144" s="1">
        <f t="shared" si="212"/>
        <v>141.00700000000001</v>
      </c>
      <c r="J144" s="2">
        <v>9.426770893425001</v>
      </c>
      <c r="K144">
        <f t="shared" si="186"/>
        <v>9.426770893425001</v>
      </c>
      <c r="L144">
        <f t="shared" si="213"/>
        <v>32.60420507715709</v>
      </c>
      <c r="M144">
        <f t="shared" si="187"/>
        <v>0.26361599194095925</v>
      </c>
      <c r="N144">
        <f t="shared" si="202"/>
        <v>139.71647572870839</v>
      </c>
      <c r="O144">
        <v>141.1</v>
      </c>
      <c r="P144">
        <f t="shared" si="188"/>
        <v>19.899999999999991</v>
      </c>
      <c r="Q144">
        <f t="shared" si="189"/>
        <v>23.548962511438074</v>
      </c>
      <c r="R144">
        <f t="shared" si="190"/>
        <v>103.46606999999996</v>
      </c>
      <c r="S144">
        <f t="shared" si="179"/>
        <v>-3.3802816901406532E-2</v>
      </c>
      <c r="T144">
        <f t="shared" si="180"/>
        <v>-3.378995101175386E-2</v>
      </c>
      <c r="U144">
        <f t="shared" si="191"/>
        <v>-1.9360215829273022</v>
      </c>
      <c r="V144">
        <f t="shared" si="192"/>
        <v>-4856.3714984017879</v>
      </c>
      <c r="W144">
        <f t="shared" si="193"/>
        <v>415.94400000000002</v>
      </c>
      <c r="X144">
        <f t="shared" si="194"/>
        <v>-4.268106817595922</v>
      </c>
      <c r="Y144">
        <f>SUM(X$3:X144)</f>
        <v>43.79693087221456</v>
      </c>
      <c r="Z144">
        <v>0.55000000000000004</v>
      </c>
      <c r="AA144" s="6">
        <f t="shared" si="195"/>
        <v>-40.234465118142047</v>
      </c>
      <c r="AB144" s="3">
        <f t="shared" si="214"/>
        <v>-40.234465118142047</v>
      </c>
      <c r="AC144" s="3">
        <f t="shared" si="196"/>
        <v>0</v>
      </c>
      <c r="AD144" s="7">
        <f t="shared" si="197"/>
        <v>-40.234465118142047</v>
      </c>
      <c r="AE144" s="3">
        <f t="shared" si="198"/>
        <v>40.234465118142047</v>
      </c>
      <c r="AF144" s="3">
        <f>SUM(AC$3:AC144)</f>
        <v>610.52052121553118</v>
      </c>
      <c r="AG144" s="3">
        <f>SUM(AE$3:AE144)</f>
        <v>1847.7431261920597</v>
      </c>
      <c r="AH144" s="4">
        <f t="shared" si="199"/>
        <v>0</v>
      </c>
      <c r="AI144" cm="1">
        <f t="array" ref="AI144">_xlfn.IFS(K144&lt;4,1,K144&lt;8,2,K144&gt;8,3)</f>
        <v>3</v>
      </c>
      <c r="AJ144" cm="1">
        <f t="array" ref="AJ144">_xlfn.IFS(K144&lt;9,2000,K144&lt;10,3500,K144&lt;12,5000,K144&lt;14,6500)</f>
        <v>3500</v>
      </c>
      <c r="AK144">
        <f t="shared" si="207"/>
        <v>1</v>
      </c>
      <c r="AL144">
        <f t="shared" si="181"/>
        <v>7</v>
      </c>
      <c r="AM144" cm="1">
        <f t="array" ref="AM144">INDEX($AW$11:$BI$25,AL144,AK144)</f>
        <v>285</v>
      </c>
      <c r="AN144">
        <f t="shared" si="200"/>
        <v>0</v>
      </c>
      <c r="AO144">
        <f t="shared" si="201"/>
        <v>0</v>
      </c>
      <c r="AP144" s="3">
        <f>SUM(AO$3:AO144)</f>
        <v>127.94699090098784</v>
      </c>
    </row>
    <row r="145" spans="1:43" x14ac:dyDescent="0.3">
      <c r="A145">
        <f t="shared" si="182"/>
        <v>1269.125</v>
      </c>
      <c r="B145">
        <f t="shared" si="183"/>
        <v>0.9298741272137423</v>
      </c>
      <c r="C145">
        <f t="shared" si="184"/>
        <v>157.68145929246694</v>
      </c>
      <c r="D145" s="2">
        <v>128.824455986</v>
      </c>
      <c r="E145">
        <f t="shared" si="185"/>
        <v>34.782603116220002</v>
      </c>
      <c r="F145" s="2">
        <v>38.39</v>
      </c>
      <c r="G145" s="1">
        <f t="shared" si="212"/>
        <v>142.04300000000001</v>
      </c>
      <c r="J145" s="2">
        <v>9.6618341989500003</v>
      </c>
      <c r="K145">
        <f t="shared" si="186"/>
        <v>9.6618341989500003</v>
      </c>
      <c r="L145">
        <f t="shared" si="213"/>
        <v>34.250496608287122</v>
      </c>
      <c r="M145">
        <f t="shared" si="187"/>
        <v>0.25279045695070601</v>
      </c>
      <c r="N145">
        <f t="shared" si="202"/>
        <v>133.97894218387418</v>
      </c>
      <c r="O145">
        <v>140.80000000000001</v>
      </c>
      <c r="P145">
        <f t="shared" si="188"/>
        <v>19.600000000000009</v>
      </c>
      <c r="Q145">
        <f t="shared" si="189"/>
        <v>24.738025623319942</v>
      </c>
      <c r="R145">
        <f t="shared" si="190"/>
        <v>101.90628000000004</v>
      </c>
      <c r="S145">
        <f t="shared" si="179"/>
        <v>-3.3802816901409731E-2</v>
      </c>
      <c r="T145">
        <f t="shared" si="180"/>
        <v>-3.3789951011757052E-2</v>
      </c>
      <c r="U145">
        <f t="shared" si="191"/>
        <v>-1.9360215829274852</v>
      </c>
      <c r="V145">
        <f t="shared" si="192"/>
        <v>-4856.3714984014478</v>
      </c>
      <c r="W145">
        <f t="shared" si="193"/>
        <v>415.94400000000002</v>
      </c>
      <c r="X145">
        <f t="shared" si="194"/>
        <v>-4.2721980596092859</v>
      </c>
      <c r="Y145">
        <f>SUM(X$3:X145)</f>
        <v>39.524732812605272</v>
      </c>
      <c r="Z145">
        <v>0.55000000000000004</v>
      </c>
      <c r="AA145" s="6">
        <f t="shared" si="195"/>
        <v>-41.277269317020831</v>
      </c>
      <c r="AB145" s="3">
        <f t="shared" si="214"/>
        <v>-41.277269317020831</v>
      </c>
      <c r="AC145" s="3">
        <f t="shared" si="196"/>
        <v>0</v>
      </c>
      <c r="AD145" s="7">
        <f t="shared" si="197"/>
        <v>-41.277269317020831</v>
      </c>
      <c r="AE145" s="3">
        <f t="shared" si="198"/>
        <v>41.277269317020831</v>
      </c>
      <c r="AF145" s="3">
        <f>SUM(AC$3:AC145)</f>
        <v>610.52052121553118</v>
      </c>
      <c r="AG145" s="3">
        <f>SUM(AE$3:AE145)</f>
        <v>1889.0203955090806</v>
      </c>
      <c r="AH145" s="4">
        <f t="shared" si="199"/>
        <v>0</v>
      </c>
      <c r="AI145" cm="1">
        <f t="array" ref="AI145">_xlfn.IFS(K145&lt;4,1,K145&lt;8,2,K145&gt;8,3)</f>
        <v>3</v>
      </c>
      <c r="AJ145" cm="1">
        <f t="array" ref="AJ145">_xlfn.IFS(K145&lt;9,2000,K145&lt;10,3500,K145&lt;12,5000,K145&lt;14,6500)</f>
        <v>3500</v>
      </c>
      <c r="AK145">
        <f t="shared" si="207"/>
        <v>1</v>
      </c>
      <c r="AL145">
        <f t="shared" si="181"/>
        <v>7</v>
      </c>
      <c r="AM145" cm="1">
        <f t="array" ref="AM145">INDEX($AW$11:$BI$25,AL145,AK145)</f>
        <v>285</v>
      </c>
      <c r="AN145">
        <f t="shared" si="200"/>
        <v>0</v>
      </c>
      <c r="AO145">
        <f t="shared" si="201"/>
        <v>0</v>
      </c>
      <c r="AP145" s="3">
        <f>SUM(AO$3:AO145)</f>
        <v>127.94699090098784</v>
      </c>
    </row>
    <row r="146" spans="1:43" x14ac:dyDescent="0.3">
      <c r="A146">
        <f t="shared" si="182"/>
        <v>1278</v>
      </c>
      <c r="B146">
        <f t="shared" si="183"/>
        <v>0.90846954181859507</v>
      </c>
      <c r="C146">
        <f t="shared" si="184"/>
        <v>158.58992883428553</v>
      </c>
      <c r="D146" s="2">
        <v>131.686937927</v>
      </c>
      <c r="E146">
        <f t="shared" si="185"/>
        <v>35.555473240290006</v>
      </c>
      <c r="F146" s="2">
        <v>38.659999999999997</v>
      </c>
      <c r="G146" s="1">
        <f t="shared" si="212"/>
        <v>143.042</v>
      </c>
      <c r="J146" s="2">
        <v>9.8765203445250016</v>
      </c>
      <c r="K146">
        <f t="shared" si="186"/>
        <v>9.8765203445250016</v>
      </c>
      <c r="L146">
        <f t="shared" ref="L146:L147" si="215">0.5*1.223*1*0.6*(J146*J146)</f>
        <v>35.789500495092987</v>
      </c>
      <c r="M146">
        <f t="shared" si="187"/>
        <v>0.23631628325726678</v>
      </c>
      <c r="N146">
        <f t="shared" si="202"/>
        <v>125.2476301263514</v>
      </c>
      <c r="O146">
        <v>140.5</v>
      </c>
      <c r="P146">
        <f t="shared" si="188"/>
        <v>19.299999999999997</v>
      </c>
      <c r="Q146">
        <f t="shared" si="189"/>
        <v>25.849598340691312</v>
      </c>
      <c r="R146">
        <f t="shared" si="190"/>
        <v>100.34648999999999</v>
      </c>
      <c r="S146">
        <f t="shared" si="179"/>
        <v>-3.3802816901409731E-2</v>
      </c>
      <c r="T146">
        <f t="shared" si="180"/>
        <v>-3.3789951011757052E-2</v>
      </c>
      <c r="U146">
        <f t="shared" si="191"/>
        <v>-1.9360215829274852</v>
      </c>
      <c r="V146">
        <f t="shared" si="192"/>
        <v>-4856.3714984014478</v>
      </c>
      <c r="W146">
        <f t="shared" si="193"/>
        <v>415.94400000000002</v>
      </c>
      <c r="X146">
        <f t="shared" si="194"/>
        <v>-4.2793903677800023</v>
      </c>
      <c r="Y146">
        <f>SUM(X$3:X146)</f>
        <v>35.245342444825269</v>
      </c>
      <c r="Z146">
        <v>0.55000000000000004</v>
      </c>
      <c r="AA146" s="6">
        <f t="shared" si="195"/>
        <v>-42.265486029543524</v>
      </c>
      <c r="AB146" s="3">
        <f t="shared" si="214"/>
        <v>-42.265486029543524</v>
      </c>
      <c r="AC146" s="3">
        <f t="shared" si="196"/>
        <v>0</v>
      </c>
      <c r="AD146" s="7">
        <f t="shared" si="197"/>
        <v>-42.265486029543524</v>
      </c>
      <c r="AE146" s="3">
        <f t="shared" si="198"/>
        <v>42.265486029543524</v>
      </c>
      <c r="AF146" s="3">
        <f>SUM(AC$3:AC146)</f>
        <v>610.52052121553118</v>
      </c>
      <c r="AG146" s="3">
        <f>SUM(AE$3:AE146)</f>
        <v>1931.2858815386242</v>
      </c>
      <c r="AH146" s="4">
        <f t="shared" si="199"/>
        <v>0</v>
      </c>
      <c r="AI146" cm="1">
        <f t="array" ref="AI146">_xlfn.IFS(K146&lt;4,1,K146&lt;8,2,K146&gt;8,3)</f>
        <v>3</v>
      </c>
      <c r="AJ146" cm="1">
        <f t="array" ref="AJ146">_xlfn.IFS(K146&lt;9,2000,K146&lt;10,3500,K146&lt;12,5000,K146&lt;14,6500)</f>
        <v>3500</v>
      </c>
      <c r="AK146">
        <f t="shared" si="207"/>
        <v>1</v>
      </c>
      <c r="AL146">
        <f t="shared" si="181"/>
        <v>7</v>
      </c>
      <c r="AM146" cm="1">
        <f t="array" ref="AM146">INDEX($AW$11:$BI$25,AL146,AK146)</f>
        <v>285</v>
      </c>
      <c r="AN146">
        <f t="shared" si="200"/>
        <v>0</v>
      </c>
      <c r="AO146">
        <f t="shared" si="201"/>
        <v>0</v>
      </c>
      <c r="AP146" s="3">
        <f>SUM(AO$3:AO146)</f>
        <v>127.94699090098784</v>
      </c>
    </row>
    <row r="147" spans="1:43" x14ac:dyDescent="0.3">
      <c r="A147">
        <f t="shared" si="182"/>
        <v>1286.875</v>
      </c>
      <c r="B147">
        <f t="shared" si="183"/>
        <v>0.88903709678561449</v>
      </c>
      <c r="C147">
        <f t="shared" si="184"/>
        <v>159.47896593107114</v>
      </c>
      <c r="D147" s="2">
        <v>134.51867657700001</v>
      </c>
      <c r="E147">
        <f t="shared" si="185"/>
        <v>36.320042675790006</v>
      </c>
      <c r="F147" s="2">
        <v>38.93</v>
      </c>
      <c r="G147" s="1">
        <f t="shared" si="212"/>
        <v>144.041</v>
      </c>
      <c r="J147" s="2">
        <v>10.088900743275001</v>
      </c>
      <c r="K147">
        <f t="shared" si="186"/>
        <v>10.088900743275001</v>
      </c>
      <c r="L147">
        <f t="shared" si="215"/>
        <v>37.345253390388571</v>
      </c>
      <c r="M147">
        <f t="shared" si="187"/>
        <v>0.238888117850063</v>
      </c>
      <c r="N147">
        <f t="shared" si="202"/>
        <v>126.61070246053339</v>
      </c>
      <c r="O147">
        <v>140.19999999999999</v>
      </c>
      <c r="P147">
        <f t="shared" si="188"/>
        <v>18.999999999999986</v>
      </c>
      <c r="Q147">
        <f t="shared" si="189"/>
        <v>26.973268325028542</v>
      </c>
      <c r="R147">
        <f t="shared" si="190"/>
        <v>98.786699999999925</v>
      </c>
      <c r="S147">
        <f t="shared" si="179"/>
        <v>-2.2535211267604351E-2</v>
      </c>
      <c r="T147">
        <f t="shared" si="180"/>
        <v>-2.2531397700921191E-2</v>
      </c>
      <c r="U147">
        <f t="shared" si="191"/>
        <v>-1.2909539947935507</v>
      </c>
      <c r="V147">
        <f t="shared" si="192"/>
        <v>-4997.0420244976649</v>
      </c>
      <c r="W147">
        <f t="shared" si="193"/>
        <v>415.94400000000002</v>
      </c>
      <c r="X147">
        <f t="shared" si="194"/>
        <v>-4.4171420686467426</v>
      </c>
      <c r="Y147">
        <f>SUM(X$3:X147)</f>
        <v>30.828200376178525</v>
      </c>
      <c r="Z147">
        <v>0.55000000000000004</v>
      </c>
      <c r="AA147" s="6">
        <f t="shared" si="195"/>
        <v>-44.564107899521396</v>
      </c>
      <c r="AB147" s="3">
        <f t="shared" si="214"/>
        <v>-44.564107899521396</v>
      </c>
      <c r="AC147" s="3">
        <f t="shared" si="196"/>
        <v>0</v>
      </c>
      <c r="AD147" s="7">
        <f t="shared" si="197"/>
        <v>-44.564107899521396</v>
      </c>
      <c r="AE147" s="3">
        <f t="shared" si="198"/>
        <v>44.564107899521396</v>
      </c>
      <c r="AF147" s="3">
        <f>SUM(AC$3:AC147)</f>
        <v>610.52052121553118</v>
      </c>
      <c r="AG147" s="3">
        <f>SUM(AE$3:AE147)</f>
        <v>1975.8499894381455</v>
      </c>
      <c r="AH147" s="4">
        <f t="shared" si="199"/>
        <v>0</v>
      </c>
      <c r="AI147" cm="1">
        <f t="array" ref="AI147">_xlfn.IFS(K147&lt;4,1,K147&lt;8,2,K147&gt;8,3)</f>
        <v>3</v>
      </c>
      <c r="AJ147" cm="1">
        <f t="array" ref="AJ147">_xlfn.IFS(K147&lt;9,2000,K147&lt;10,3500,K147&lt;12,5000,K147&lt;14,6500)</f>
        <v>5000</v>
      </c>
      <c r="AK147">
        <f t="shared" si="207"/>
        <v>1</v>
      </c>
      <c r="AL147">
        <f t="shared" si="181"/>
        <v>10</v>
      </c>
      <c r="AM147" cm="1">
        <f t="array" ref="AM147">INDEX($AW$11:$BI$25,AL147,AK147)</f>
        <v>285</v>
      </c>
      <c r="AN147">
        <f t="shared" si="200"/>
        <v>0</v>
      </c>
      <c r="AO147">
        <f t="shared" si="201"/>
        <v>0</v>
      </c>
      <c r="AP147" s="3">
        <f>SUM(AO$3:AO147)</f>
        <v>127.94699090098784</v>
      </c>
    </row>
    <row r="148" spans="1:43" x14ac:dyDescent="0.3">
      <c r="A148">
        <f t="shared" si="182"/>
        <v>1295.75</v>
      </c>
      <c r="B148">
        <f t="shared" si="183"/>
        <v>0.87088867106763013</v>
      </c>
      <c r="C148">
        <f t="shared" si="184"/>
        <v>160.34985460213878</v>
      </c>
      <c r="D148" s="2">
        <v>137.23438960600001</v>
      </c>
      <c r="E148">
        <f t="shared" si="185"/>
        <v>37.053285193620006</v>
      </c>
      <c r="F148" s="2">
        <v>39.19</v>
      </c>
      <c r="G148" s="1">
        <f t="shared" si="212"/>
        <v>145.00299999999999</v>
      </c>
      <c r="J148" s="2">
        <v>10.292579220450003</v>
      </c>
      <c r="K148">
        <f t="shared" si="186"/>
        <v>1.6384114787658808</v>
      </c>
      <c r="L148">
        <f t="shared" ref="L148:L149" si="216">0.5*1.223*1*0.6*(J148*J148)</f>
        <v>38.868353913689859</v>
      </c>
      <c r="M148">
        <f t="shared" si="187"/>
        <v>0.23387429868080609</v>
      </c>
      <c r="N148">
        <f t="shared" si="202"/>
        <v>123.95337830082723</v>
      </c>
      <c r="O148">
        <v>140</v>
      </c>
      <c r="P148">
        <f t="shared" si="188"/>
        <v>18.799999999999997</v>
      </c>
      <c r="Q148">
        <f t="shared" si="189"/>
        <v>28.073354557448386</v>
      </c>
      <c r="R148">
        <f t="shared" si="190"/>
        <v>97.746839999999978</v>
      </c>
      <c r="S148">
        <f t="shared" si="179"/>
        <v>-7.8873239436618434E-2</v>
      </c>
      <c r="T148">
        <f t="shared" si="180"/>
        <v>-7.8710290737323538E-2</v>
      </c>
      <c r="U148">
        <f t="shared" si="191"/>
        <v>-4.5097674634962956</v>
      </c>
      <c r="V148">
        <f t="shared" si="192"/>
        <v>5092.9347782393988</v>
      </c>
      <c r="W148">
        <f t="shared" si="193"/>
        <v>415.94400000000002</v>
      </c>
      <c r="X148">
        <f t="shared" si="194"/>
        <v>5.6717005104539169</v>
      </c>
      <c r="Y148">
        <f>SUM(X$3:X148)</f>
        <v>36.499900886632446</v>
      </c>
      <c r="Z148">
        <v>0.55000000000000004</v>
      </c>
      <c r="AA148" s="6">
        <f t="shared" si="195"/>
        <v>58.376426818513657</v>
      </c>
      <c r="AB148" s="3">
        <f t="shared" si="214"/>
        <v>9.2925792204500031</v>
      </c>
      <c r="AC148" s="3">
        <f t="shared" si="196"/>
        <v>9.2925792204500031</v>
      </c>
      <c r="AD148" s="7">
        <f t="shared" si="197"/>
        <v>0</v>
      </c>
      <c r="AE148" s="3">
        <f t="shared" si="198"/>
        <v>0</v>
      </c>
      <c r="AF148" s="3">
        <f>SUM(AC$3:AC148)</f>
        <v>619.81310043598114</v>
      </c>
      <c r="AG148" s="3">
        <f>SUM(AE$3:AE148)</f>
        <v>1975.8499894381455</v>
      </c>
      <c r="AH148" s="4">
        <f t="shared" si="199"/>
        <v>9.2925792204500031</v>
      </c>
      <c r="AI148" cm="1">
        <f t="array" ref="AI148">_xlfn.IFS(K148&lt;4,1,K148&lt;8,2,K148&gt;8,3)</f>
        <v>1</v>
      </c>
      <c r="AJ148" cm="1">
        <f t="array" ref="AJ148">_xlfn.IFS(K148&lt;1,2000,K148&lt;2,3500,K148&lt;3,5000,K148&lt;4,6500)</f>
        <v>3500</v>
      </c>
      <c r="AK148">
        <f t="shared" si="207"/>
        <v>10</v>
      </c>
      <c r="AL148">
        <f t="shared" si="181"/>
        <v>7</v>
      </c>
      <c r="AM148" cm="1">
        <f t="array" ref="AM148">INDEX($AW$11:$BI$25,AL148,AK148)</f>
        <v>200</v>
      </c>
      <c r="AN148">
        <f t="shared" si="200"/>
        <v>7.155265088182702</v>
      </c>
      <c r="AO148">
        <f t="shared" si="201"/>
        <v>1.9875736356063061</v>
      </c>
      <c r="AP148" s="3">
        <f>SUM(AO$3:AO148)</f>
        <v>129.93456453659414</v>
      </c>
    </row>
    <row r="149" spans="1:43" x14ac:dyDescent="0.3">
      <c r="A149">
        <f t="shared" si="182"/>
        <v>1304.625</v>
      </c>
      <c r="B149">
        <f t="shared" si="183"/>
        <v>0.85317585722022959</v>
      </c>
      <c r="C149">
        <f t="shared" si="184"/>
        <v>161.20303045935901</v>
      </c>
      <c r="D149" s="2">
        <v>140.1605515</v>
      </c>
      <c r="E149">
        <f t="shared" si="185"/>
        <v>37.843348904999999</v>
      </c>
      <c r="F149" s="2">
        <v>39.47</v>
      </c>
      <c r="G149" s="1">
        <f t="shared" si="212"/>
        <v>146.03900000000002</v>
      </c>
      <c r="J149" s="2">
        <v>10.5120413625</v>
      </c>
      <c r="K149">
        <f t="shared" si="186"/>
        <v>2.5563461282059134</v>
      </c>
      <c r="L149">
        <f t="shared" si="216"/>
        <v>40.543555692375591</v>
      </c>
      <c r="M149">
        <f t="shared" si="187"/>
        <v>0.25722966747445758</v>
      </c>
      <c r="N149">
        <f t="shared" si="202"/>
        <v>136.33172376146251</v>
      </c>
      <c r="O149">
        <v>139.30000000000001</v>
      </c>
      <c r="P149">
        <f t="shared" si="188"/>
        <v>18.100000000000009</v>
      </c>
      <c r="Q149">
        <f t="shared" si="189"/>
        <v>29.283298605831376</v>
      </c>
      <c r="R149">
        <f t="shared" si="190"/>
        <v>94.107330000000047</v>
      </c>
      <c r="S149">
        <f t="shared" si="179"/>
        <v>1.1267605633802176E-2</v>
      </c>
      <c r="T149">
        <f t="shared" si="180"/>
        <v>1.1267128829045545E-2</v>
      </c>
      <c r="U149">
        <f t="shared" si="191"/>
        <v>0.64555892913448698</v>
      </c>
      <c r="V149">
        <f t="shared" si="192"/>
        <v>3128.1327690763464</v>
      </c>
      <c r="W149">
        <f t="shared" si="193"/>
        <v>415.94400000000002</v>
      </c>
      <c r="X149">
        <f t="shared" si="194"/>
        <v>3.7209520485301848</v>
      </c>
      <c r="Y149">
        <f>SUM(X$3:X149)</f>
        <v>40.220852935162632</v>
      </c>
      <c r="Z149">
        <v>0.55000000000000004</v>
      </c>
      <c r="AA149" s="6">
        <f t="shared" si="195"/>
        <v>39.114801842028406</v>
      </c>
      <c r="AB149" s="3">
        <f t="shared" si="214"/>
        <v>9.5120413624999998</v>
      </c>
      <c r="AC149" s="3">
        <f t="shared" si="196"/>
        <v>9.5120413624999998</v>
      </c>
      <c r="AD149" s="7">
        <f t="shared" si="197"/>
        <v>0</v>
      </c>
      <c r="AE149" s="3">
        <f t="shared" si="198"/>
        <v>0</v>
      </c>
      <c r="AF149" s="3">
        <f>SUM(AC$3:AC149)</f>
        <v>629.32514179848113</v>
      </c>
      <c r="AG149" s="3">
        <f>SUM(AE$3:AE149)</f>
        <v>1975.8499894381455</v>
      </c>
      <c r="AH149" s="4">
        <f t="shared" si="199"/>
        <v>9.5120413624999998</v>
      </c>
      <c r="AI149" cm="1">
        <f t="array" ref="AI149">_xlfn.IFS(K149&lt;4,1,K149&lt;8,2,K149&gt;8,3)</f>
        <v>1</v>
      </c>
      <c r="AJ149" cm="1">
        <f t="array" ref="AJ149">_xlfn.IFS(K149&lt;1,2000,K149&lt;2,3500,K149&lt;3,5000,K149&lt;4,6500)</f>
        <v>5000</v>
      </c>
      <c r="AK149">
        <f t="shared" si="207"/>
        <v>10</v>
      </c>
      <c r="AL149">
        <f t="shared" si="181"/>
        <v>10</v>
      </c>
      <c r="AM149" cm="1">
        <f t="array" ref="AM149">INDEX($AW$11:$BI$25,AL149,AK149)</f>
        <v>200</v>
      </c>
      <c r="AN149">
        <f t="shared" si="200"/>
        <v>7.3242504436943756</v>
      </c>
      <c r="AO149">
        <f t="shared" si="201"/>
        <v>2.0345140121373264</v>
      </c>
      <c r="AP149" s="3">
        <f>SUM(AO$3:AO149)</f>
        <v>131.96907854873146</v>
      </c>
    </row>
    <row r="150" spans="1:43" x14ac:dyDescent="0.3">
      <c r="A150">
        <f t="shared" si="182"/>
        <v>1313.5</v>
      </c>
      <c r="B150">
        <f t="shared" si="183"/>
        <v>0.83588923683871774</v>
      </c>
      <c r="C150">
        <f t="shared" si="184"/>
        <v>162.03891969619772</v>
      </c>
      <c r="D150" s="2">
        <v>142.97106000599999</v>
      </c>
      <c r="E150">
        <f t="shared" si="185"/>
        <v>38.60218620162</v>
      </c>
      <c r="F150" s="2">
        <v>39.74</v>
      </c>
      <c r="G150" s="1">
        <f t="shared" si="212"/>
        <v>147.03800000000001</v>
      </c>
      <c r="J150" s="2">
        <v>10.72282950045</v>
      </c>
      <c r="K150">
        <f t="shared" si="186"/>
        <v>10.722829500450002</v>
      </c>
      <c r="L150">
        <f t="shared" ref="L150:L152" si="217">0.5*1.223*1*0.6*(J150*J150)</f>
        <v>42.185821698679966</v>
      </c>
      <c r="M150">
        <f t="shared" si="187"/>
        <v>0.25217233176394344</v>
      </c>
      <c r="N150">
        <f t="shared" si="202"/>
        <v>133.65133583489003</v>
      </c>
      <c r="O150">
        <v>139.4</v>
      </c>
      <c r="P150">
        <f t="shared" si="188"/>
        <v>18.200000000000003</v>
      </c>
      <c r="Q150">
        <f t="shared" si="189"/>
        <v>30.469454211366017</v>
      </c>
      <c r="R150">
        <f t="shared" si="190"/>
        <v>94.627260000000021</v>
      </c>
      <c r="S150">
        <f t="shared" si="179"/>
        <v>-0.15774647887324009</v>
      </c>
      <c r="T150">
        <f t="shared" si="180"/>
        <v>-0.15645722198519479</v>
      </c>
      <c r="U150">
        <f t="shared" si="191"/>
        <v>-8.9643384940930968</v>
      </c>
      <c r="V150">
        <f t="shared" si="192"/>
        <v>-2310.2665770428507</v>
      </c>
      <c r="W150">
        <f t="shared" si="193"/>
        <v>415.94400000000002</v>
      </c>
      <c r="X150">
        <f t="shared" si="194"/>
        <v>-1.7184854195092807</v>
      </c>
      <c r="Y150">
        <f>SUM(X$3:X150)</f>
        <v>38.502367515653354</v>
      </c>
      <c r="Z150">
        <v>0.55000000000000004</v>
      </c>
      <c r="AA150" s="6">
        <f t="shared" si="195"/>
        <v>-18.427026152407311</v>
      </c>
      <c r="AB150" s="3">
        <f t="shared" si="214"/>
        <v>-18.427026152407311</v>
      </c>
      <c r="AC150" s="3">
        <f t="shared" si="196"/>
        <v>0</v>
      </c>
      <c r="AD150" s="7">
        <f t="shared" si="197"/>
        <v>-18.427026152407311</v>
      </c>
      <c r="AE150" s="3">
        <f t="shared" si="198"/>
        <v>18.427026152407311</v>
      </c>
      <c r="AF150" s="3">
        <f>SUM(AC$3:AC150)</f>
        <v>629.32514179848113</v>
      </c>
      <c r="AG150" s="3">
        <f>SUM(AE$3:AE150)</f>
        <v>1994.2770155905528</v>
      </c>
      <c r="AH150" s="4">
        <f t="shared" si="199"/>
        <v>0</v>
      </c>
      <c r="AI150" cm="1">
        <f t="array" ref="AI150">_xlfn.IFS(K150&lt;4,1,K150&lt;8,2,K150&gt;8,3)</f>
        <v>3</v>
      </c>
      <c r="AJ150" cm="1">
        <f t="array" ref="AJ150">_xlfn.IFS(K150&lt;9,2000,K150&lt;10,3500,K150&lt;12,5000,K150&lt;14,6500)</f>
        <v>5000</v>
      </c>
      <c r="AK150">
        <f t="shared" si="207"/>
        <v>1</v>
      </c>
      <c r="AL150">
        <f t="shared" si="181"/>
        <v>10</v>
      </c>
      <c r="AM150" cm="1">
        <f t="array" ref="AM150">INDEX($AW$11:$BI$25,AL150,AK150)</f>
        <v>285</v>
      </c>
      <c r="AN150">
        <f t="shared" si="200"/>
        <v>0</v>
      </c>
      <c r="AO150">
        <f t="shared" si="201"/>
        <v>0</v>
      </c>
      <c r="AP150" s="3">
        <f>SUM(AO$3:AO150)</f>
        <v>131.96907854873146</v>
      </c>
    </row>
    <row r="151" spans="1:43" x14ac:dyDescent="0.3">
      <c r="A151">
        <f t="shared" si="182"/>
        <v>1322.375</v>
      </c>
      <c r="B151">
        <f t="shared" si="183"/>
        <v>0.81971091255752504</v>
      </c>
      <c r="C151">
        <f t="shared" si="184"/>
        <v>162.85863060875525</v>
      </c>
      <c r="D151" s="2">
        <v>145.748613041</v>
      </c>
      <c r="E151">
        <f t="shared" si="185"/>
        <v>39.352125521070001</v>
      </c>
      <c r="F151" s="2">
        <v>40.01</v>
      </c>
      <c r="G151" s="1">
        <f t="shared" si="212"/>
        <v>148.03700000000001</v>
      </c>
      <c r="J151" s="2">
        <v>10.931145978075001</v>
      </c>
      <c r="K151">
        <f t="shared" si="186"/>
        <v>1.7761091115627974</v>
      </c>
      <c r="L151">
        <f t="shared" si="217"/>
        <v>43.8408635333532</v>
      </c>
      <c r="M151">
        <f t="shared" si="187"/>
        <v>0.25413407877546307</v>
      </c>
      <c r="N151">
        <f t="shared" si="202"/>
        <v>134.69106175099543</v>
      </c>
      <c r="O151">
        <v>138</v>
      </c>
      <c r="P151">
        <f t="shared" si="188"/>
        <v>16.799999999999997</v>
      </c>
      <c r="Q151">
        <f t="shared" si="189"/>
        <v>31.664837384406098</v>
      </c>
      <c r="R151">
        <f t="shared" si="190"/>
        <v>87.34823999999999</v>
      </c>
      <c r="S151">
        <f t="shared" si="179"/>
        <v>2.2535211267605954E-2</v>
      </c>
      <c r="T151">
        <f t="shared" si="180"/>
        <v>2.2531397700922794E-2</v>
      </c>
      <c r="U151">
        <f t="shared" si="191"/>
        <v>1.2909539947936421</v>
      </c>
      <c r="V151">
        <f t="shared" si="192"/>
        <v>4997.0420244977968</v>
      </c>
      <c r="W151">
        <f t="shared" si="193"/>
        <v>415.94400000000002</v>
      </c>
      <c r="X151">
        <f t="shared" si="194"/>
        <v>5.5915179497821459</v>
      </c>
      <c r="Y151">
        <f>SUM(X$3:X151)</f>
        <v>44.093885465435498</v>
      </c>
      <c r="Z151">
        <v>0.55000000000000004</v>
      </c>
      <c r="AA151" s="6">
        <f t="shared" si="195"/>
        <v>61.121698948095279</v>
      </c>
      <c r="AB151" s="3">
        <f t="shared" si="214"/>
        <v>9.9311459780750013</v>
      </c>
      <c r="AC151" s="3">
        <f t="shared" si="196"/>
        <v>9.9311459780750013</v>
      </c>
      <c r="AD151" s="7">
        <f t="shared" si="197"/>
        <v>0</v>
      </c>
      <c r="AE151" s="3">
        <f t="shared" si="198"/>
        <v>0</v>
      </c>
      <c r="AF151" s="3">
        <f>SUM(AC$3:AC151)</f>
        <v>639.25628777655618</v>
      </c>
      <c r="AG151" s="3">
        <f>SUM(AE$3:AE151)</f>
        <v>1994.2770155905528</v>
      </c>
      <c r="AH151" s="4">
        <f t="shared" si="199"/>
        <v>9.9311459780750013</v>
      </c>
      <c r="AI151" cm="1">
        <f t="array" ref="AI151">_xlfn.IFS(K151&lt;4,1,K151&lt;8,2,K151&gt;8,3)</f>
        <v>1</v>
      </c>
      <c r="AJ151" cm="1">
        <f t="array" ref="AJ151">_xlfn.IFS(K151&lt;1,2000,K151&lt;2,3500,K151&lt;3,5000,K151&lt;4,6500)</f>
        <v>3500</v>
      </c>
      <c r="AK151">
        <f t="shared" si="207"/>
        <v>10</v>
      </c>
      <c r="AL151">
        <f t="shared" si="181"/>
        <v>7</v>
      </c>
      <c r="AM151" cm="1">
        <f t="array" ref="AM151">INDEX($AW$11:$BI$25,AL151,AK151)</f>
        <v>200</v>
      </c>
      <c r="AN151">
        <f t="shared" si="200"/>
        <v>7.6469600545546879</v>
      </c>
      <c r="AO151">
        <f t="shared" si="201"/>
        <v>2.1241555707096351</v>
      </c>
      <c r="AP151" s="3">
        <f>SUM(AO$3:AO151)</f>
        <v>134.09323411944109</v>
      </c>
    </row>
    <row r="152" spans="1:43" x14ac:dyDescent="0.3">
      <c r="A152">
        <f t="shared" si="182"/>
        <v>1331.25</v>
      </c>
      <c r="B152">
        <f t="shared" si="183"/>
        <v>0.80437418719613274</v>
      </c>
      <c r="C152">
        <f t="shared" si="184"/>
        <v>163.66300479595139</v>
      </c>
      <c r="D152" s="2">
        <v>148.47597849100001</v>
      </c>
      <c r="E152">
        <f t="shared" si="185"/>
        <v>40.088514192570003</v>
      </c>
      <c r="F152" s="2">
        <v>40.28</v>
      </c>
      <c r="G152" s="1">
        <f t="shared" si="212"/>
        <v>149.036</v>
      </c>
      <c r="J152" s="2">
        <v>11.135698386825</v>
      </c>
      <c r="K152">
        <f t="shared" si="186"/>
        <v>7.5058508531731434</v>
      </c>
      <c r="L152">
        <f t="shared" si="217"/>
        <v>45.496986354521411</v>
      </c>
      <c r="M152">
        <f t="shared" si="187"/>
        <v>0.25430006582262304</v>
      </c>
      <c r="N152">
        <f t="shared" si="202"/>
        <v>134.7790348859902</v>
      </c>
      <c r="O152">
        <v>130.19999999999999</v>
      </c>
      <c r="P152">
        <v>17</v>
      </c>
      <c r="Q152">
        <f t="shared" si="189"/>
        <v>32.86100131901928</v>
      </c>
      <c r="R152">
        <f t="shared" si="190"/>
        <v>88.388100000000009</v>
      </c>
      <c r="S152">
        <f t="shared" si="179"/>
        <v>0.11267605633802817</v>
      </c>
      <c r="T152">
        <f t="shared" si="180"/>
        <v>0.1122028149972544</v>
      </c>
      <c r="U152">
        <f t="shared" si="191"/>
        <v>6.4287477488298554</v>
      </c>
      <c r="V152">
        <f t="shared" si="192"/>
        <v>754.1529857770837</v>
      </c>
      <c r="W152">
        <f t="shared" si="193"/>
        <v>415.94400000000002</v>
      </c>
      <c r="X152">
        <f t="shared" si="194"/>
        <v>1.3503730070175952</v>
      </c>
      <c r="Y152">
        <f>SUM(X$3:X152)</f>
        <v>45.444258472453093</v>
      </c>
      <c r="Z152">
        <v>0.55000000000000004</v>
      </c>
      <c r="AA152" s="6">
        <f t="shared" si="195"/>
        <v>15.037346515857859</v>
      </c>
      <c r="AB152" s="3">
        <f t="shared" si="214"/>
        <v>10.135698386825</v>
      </c>
      <c r="AC152" s="3">
        <f t="shared" si="196"/>
        <v>10.135698386825</v>
      </c>
      <c r="AD152" s="7">
        <f t="shared" si="197"/>
        <v>0</v>
      </c>
      <c r="AE152" s="3">
        <f t="shared" si="198"/>
        <v>0</v>
      </c>
      <c r="AF152" s="3">
        <f>SUM(AC$3:AC152)</f>
        <v>649.39198616338115</v>
      </c>
      <c r="AG152" s="3">
        <f>SUM(AE$3:AE152)</f>
        <v>1994.2770155905528</v>
      </c>
      <c r="AH152" s="4">
        <f t="shared" si="199"/>
        <v>10.135698386825</v>
      </c>
      <c r="AI152" cm="1">
        <f t="array" ref="AI152">_xlfn.IFS(K152&lt;4,1,K152&lt;8,2,K152&gt;8,3)</f>
        <v>2</v>
      </c>
      <c r="AJ152" cm="1">
        <f t="array" ref="AJ152">_xlfn.IFS(K152&lt;9,2000,K152&lt;10,3500,K152&lt;12,5000,K152&lt;14,6500)</f>
        <v>2000</v>
      </c>
      <c r="AK152">
        <f t="shared" si="207"/>
        <v>11</v>
      </c>
      <c r="AL152">
        <f t="shared" si="181"/>
        <v>4</v>
      </c>
      <c r="AM152" cm="1">
        <f t="array" ref="AM152">INDEX($AW$11:$BI$25,AL152,AK152)</f>
        <v>200</v>
      </c>
      <c r="AN152">
        <f t="shared" si="200"/>
        <v>7.8044649489774951</v>
      </c>
      <c r="AO152">
        <f t="shared" si="201"/>
        <v>2.1679069302715264</v>
      </c>
      <c r="AP152" s="3">
        <f>SUM(AO$3:AO152)</f>
        <v>136.26114104971262</v>
      </c>
    </row>
    <row r="153" spans="1:43" x14ac:dyDescent="0.3">
      <c r="A153">
        <f t="shared" si="182"/>
        <v>1340.125</v>
      </c>
      <c r="B153">
        <f t="shared" si="183"/>
        <v>0.78989538924696112</v>
      </c>
      <c r="C153">
        <f t="shared" si="184"/>
        <v>164.45290018519836</v>
      </c>
      <c r="D153" s="2">
        <v>151.14175556399999</v>
      </c>
      <c r="E153">
        <f t="shared" si="185"/>
        <v>40.808274002280001</v>
      </c>
      <c r="F153" s="2">
        <v>40.549999999999997</v>
      </c>
      <c r="G153" s="1">
        <f t="shared" si="212"/>
        <v>150.035</v>
      </c>
      <c r="J153" s="2">
        <v>11.335631667299999</v>
      </c>
      <c r="K153">
        <f t="shared" si="186"/>
        <v>7.6481340600904684</v>
      </c>
      <c r="L153">
        <f t="shared" ref="L153:L154" si="218">0.5*1.223*1*0.6*(J153*J153)</f>
        <v>47.145382469357237</v>
      </c>
      <c r="M153">
        <f t="shared" si="187"/>
        <v>0.2531136188370498</v>
      </c>
      <c r="N153">
        <f t="shared" si="202"/>
        <v>134.1502179836364</v>
      </c>
      <c r="O153">
        <v>131.6</v>
      </c>
      <c r="P153">
        <v>18</v>
      </c>
      <c r="Q153">
        <f t="shared" si="189"/>
        <v>34.051584503624056</v>
      </c>
      <c r="R153">
        <f t="shared" si="190"/>
        <v>93.587400000000002</v>
      </c>
      <c r="S153">
        <f t="shared" si="179"/>
        <v>0.11267605633802817</v>
      </c>
      <c r="T153">
        <f t="shared" si="180"/>
        <v>0.1122028149972544</v>
      </c>
      <c r="U153">
        <f t="shared" si="191"/>
        <v>6.4287477488298554</v>
      </c>
      <c r="V153">
        <f t="shared" si="192"/>
        <v>754.1529857770837</v>
      </c>
      <c r="W153">
        <f t="shared" si="193"/>
        <v>415.94400000000002</v>
      </c>
      <c r="X153">
        <f t="shared" si="194"/>
        <v>1.3513925862300773</v>
      </c>
      <c r="Y153">
        <f>SUM(X$3:X153)</f>
        <v>46.79565105868317</v>
      </c>
      <c r="Z153">
        <v>0.55000000000000004</v>
      </c>
      <c r="AA153" s="6">
        <f t="shared" si="195"/>
        <v>15.318888595424109</v>
      </c>
      <c r="AB153" s="3">
        <f t="shared" si="214"/>
        <v>10.335631667299999</v>
      </c>
      <c r="AC153" s="3">
        <f t="shared" si="196"/>
        <v>10.335631667299999</v>
      </c>
      <c r="AD153" s="7">
        <f t="shared" si="197"/>
        <v>0</v>
      </c>
      <c r="AE153" s="3">
        <f t="shared" si="198"/>
        <v>0</v>
      </c>
      <c r="AF153" s="3">
        <f>SUM(AC$3:AC153)</f>
        <v>659.7276178306812</v>
      </c>
      <c r="AG153" s="3">
        <f>SUM(AE$3:AE153)</f>
        <v>1994.2770155905528</v>
      </c>
      <c r="AH153" s="4">
        <f t="shared" si="199"/>
        <v>10.335631667299999</v>
      </c>
      <c r="AI153" cm="1">
        <f t="array" ref="AI153">_xlfn.IFS(K153&lt;4,1,K153&lt;8,2,K153&gt;8,3)</f>
        <v>2</v>
      </c>
      <c r="AJ153" cm="1">
        <f t="array" ref="AJ153">_xlfn.IFS(K153&lt;9,2000,K153&lt;10,3500,K153&lt;12,5000,K153&lt;14,6500)</f>
        <v>2000</v>
      </c>
      <c r="AK153">
        <f t="shared" si="207"/>
        <v>11</v>
      </c>
      <c r="AL153">
        <f t="shared" si="181"/>
        <v>4</v>
      </c>
      <c r="AM153" cm="1">
        <f t="array" ref="AM153">INDEX($AW$11:$BI$25,AL153,AK153)</f>
        <v>200</v>
      </c>
      <c r="AN153">
        <f t="shared" si="200"/>
        <v>7.9584131250232106</v>
      </c>
      <c r="AO153">
        <f t="shared" si="201"/>
        <v>2.2106703125064473</v>
      </c>
      <c r="AP153" s="3">
        <f>SUM(AO$3:AO153)</f>
        <v>138.47181136221906</v>
      </c>
    </row>
    <row r="154" spans="1:43" x14ac:dyDescent="0.3">
      <c r="A154">
        <f t="shared" si="182"/>
        <v>1349</v>
      </c>
      <c r="B154">
        <f t="shared" si="183"/>
        <v>0.77626593877134897</v>
      </c>
      <c r="C154">
        <f t="shared" si="184"/>
        <v>165.22916612396972</v>
      </c>
      <c r="D154" s="2">
        <v>153.736579097</v>
      </c>
      <c r="E154">
        <f t="shared" si="185"/>
        <v>41.508876356190001</v>
      </c>
      <c r="F154" s="2">
        <v>40.82</v>
      </c>
      <c r="G154" s="1">
        <f t="shared" si="212"/>
        <v>151.03400000000002</v>
      </c>
      <c r="J154" s="2">
        <v>11.530243432275</v>
      </c>
      <c r="K154">
        <f t="shared" si="186"/>
        <v>3.6213022656261087</v>
      </c>
      <c r="L154">
        <f t="shared" si="218"/>
        <v>48.778075842599378</v>
      </c>
      <c r="M154">
        <f t="shared" si="187"/>
        <v>0.25070244004654368</v>
      </c>
      <c r="N154">
        <f t="shared" si="202"/>
        <v>132.87229322466814</v>
      </c>
      <c r="O154">
        <v>132.9</v>
      </c>
      <c r="P154">
        <v>19</v>
      </c>
      <c r="Q154">
        <f t="shared" si="189"/>
        <v>35.23082610599301</v>
      </c>
      <c r="R154">
        <f t="shared" si="190"/>
        <v>98.786699999999996</v>
      </c>
      <c r="S154">
        <f t="shared" si="179"/>
        <v>0.15774647887323928</v>
      </c>
      <c r="T154">
        <f t="shared" si="180"/>
        <v>0.15645722198519399</v>
      </c>
      <c r="U154">
        <f t="shared" si="191"/>
        <v>8.9643384940930524</v>
      </c>
      <c r="V154">
        <f t="shared" si="192"/>
        <v>2310.2665770430576</v>
      </c>
      <c r="W154">
        <f t="shared" si="193"/>
        <v>415.94400000000002</v>
      </c>
      <c r="X154">
        <f t="shared" si="194"/>
        <v>2.9078609461103251</v>
      </c>
      <c r="Y154">
        <f>SUM(X$3:X154)</f>
        <v>49.703512004793495</v>
      </c>
      <c r="Z154">
        <v>0.55000000000000004</v>
      </c>
      <c r="AA154" s="6">
        <f t="shared" si="195"/>
        <v>33.528344575857545</v>
      </c>
      <c r="AB154" s="3">
        <f t="shared" si="214"/>
        <v>10.530243432275</v>
      </c>
      <c r="AC154" s="3">
        <f t="shared" si="196"/>
        <v>10.530243432275</v>
      </c>
      <c r="AD154" s="7">
        <f t="shared" si="197"/>
        <v>0</v>
      </c>
      <c r="AE154" s="3">
        <f t="shared" si="198"/>
        <v>0</v>
      </c>
      <c r="AF154" s="3">
        <f>SUM(AC$3:AC154)</f>
        <v>670.25786126295623</v>
      </c>
      <c r="AG154" s="3">
        <f>SUM(AE$3:AE154)</f>
        <v>1994.2770155905528</v>
      </c>
      <c r="AH154" s="4">
        <f t="shared" si="199"/>
        <v>10.530243432275</v>
      </c>
      <c r="AI154" cm="1">
        <f t="array" ref="AI154">_xlfn.IFS(K154&lt;4,1,K154&lt;8,2,K154&gt;8,3)</f>
        <v>1</v>
      </c>
      <c r="AJ154" cm="1">
        <f t="array" ref="AJ154">_xlfn.IFS(K154&lt;5,2000,K154&lt;6,3500,K154&lt;7,5000,K154&lt;8,6500)</f>
        <v>2000</v>
      </c>
      <c r="AK154">
        <f t="shared" si="207"/>
        <v>11</v>
      </c>
      <c r="AL154">
        <f t="shared" si="181"/>
        <v>4</v>
      </c>
      <c r="AM154" cm="1">
        <f t="array" ref="AM154">INDEX($AW$11:$BI$25,AL154,AK154)</f>
        <v>200</v>
      </c>
      <c r="AN154">
        <f t="shared" si="200"/>
        <v>8.1082637461092055</v>
      </c>
      <c r="AO154">
        <f t="shared" si="201"/>
        <v>2.2522954850303352</v>
      </c>
      <c r="AP154" s="3">
        <f>SUM(AO$3:AO154)</f>
        <v>140.7241068472494</v>
      </c>
    </row>
    <row r="155" spans="1:43" x14ac:dyDescent="0.3">
      <c r="A155">
        <f t="shared" si="182"/>
        <v>1357.875</v>
      </c>
      <c r="B155">
        <f t="shared" si="183"/>
        <v>0.7639170334105132</v>
      </c>
      <c r="C155">
        <f t="shared" si="184"/>
        <v>165.99308315738023</v>
      </c>
      <c r="D155" s="2">
        <v>156.070188282</v>
      </c>
      <c r="E155">
        <f t="shared" si="185"/>
        <v>42.138950836140005</v>
      </c>
      <c r="F155" s="2">
        <v>41.070999999999998</v>
      </c>
      <c r="G155" s="1">
        <f t="shared" si="212"/>
        <v>151.96270000000001</v>
      </c>
      <c r="J155" s="2">
        <v>11.705264121150002</v>
      </c>
      <c r="K155">
        <f t="shared" si="186"/>
        <v>2.3630239754191567</v>
      </c>
      <c r="L155">
        <f t="shared" ref="L155" si="219">0.5*1.223*1*0.6*(J155*J155)</f>
        <v>50.270146068723932</v>
      </c>
      <c r="M155">
        <f t="shared" si="187"/>
        <v>0.22910955145694503</v>
      </c>
      <c r="N155">
        <f t="shared" si="202"/>
        <v>121.42806227218087</v>
      </c>
      <c r="O155">
        <v>133.69999999999999</v>
      </c>
      <c r="P155">
        <v>20.399999999999999</v>
      </c>
      <c r="Q155">
        <f t="shared" si="189"/>
        <v>36.308500158658603</v>
      </c>
      <c r="R155">
        <f t="shared" si="190"/>
        <v>106.06572</v>
      </c>
      <c r="S155">
        <f t="shared" si="179"/>
        <v>1.5023474178403756E-2</v>
      </c>
      <c r="T155">
        <f t="shared" si="180"/>
        <v>1.5022344041486181E-2</v>
      </c>
      <c r="U155">
        <f t="shared" si="191"/>
        <v>0.86071691197065825</v>
      </c>
      <c r="V155">
        <f t="shared" si="192"/>
        <v>3942.6817462652211</v>
      </c>
      <c r="W155">
        <f t="shared" si="193"/>
        <v>415.94400000000002</v>
      </c>
      <c r="X155">
        <f t="shared" si="194"/>
        <v>4.5303239546061258</v>
      </c>
      <c r="Y155">
        <f>SUM(X$3:X155)</f>
        <v>54.23383595939962</v>
      </c>
      <c r="Z155">
        <v>0.55000000000000004</v>
      </c>
      <c r="AA155" s="6">
        <f t="shared" si="195"/>
        <v>53.028638443037472</v>
      </c>
      <c r="AB155" s="3">
        <f t="shared" si="214"/>
        <v>10.705264121150002</v>
      </c>
      <c r="AC155" s="3">
        <f t="shared" si="196"/>
        <v>10.705264121150002</v>
      </c>
      <c r="AD155" s="7">
        <f t="shared" si="197"/>
        <v>0</v>
      </c>
      <c r="AE155" s="3">
        <f t="shared" si="198"/>
        <v>0</v>
      </c>
      <c r="AF155" s="3">
        <f>SUM(AC$3:AC155)</f>
        <v>680.96312538410621</v>
      </c>
      <c r="AG155" s="3">
        <f>SUM(AE$3:AE155)</f>
        <v>1994.2770155905528</v>
      </c>
      <c r="AH155" s="4">
        <f t="shared" si="199"/>
        <v>10.705264121150002</v>
      </c>
      <c r="AI155" cm="1">
        <f t="array" ref="AI155">_xlfn.IFS(K155&lt;4,1,K155&lt;8,2,K155&gt;8,3)</f>
        <v>1</v>
      </c>
      <c r="AJ155" cm="1">
        <f t="array" ref="AJ155">_xlfn.IFS(K155&lt;1,2000,K155&lt;2,3500,K155&lt;3,5000,K155&lt;4,6500)</f>
        <v>5000</v>
      </c>
      <c r="AK155">
        <f t="shared" si="207"/>
        <v>11</v>
      </c>
      <c r="AL155">
        <f t="shared" si="181"/>
        <v>10</v>
      </c>
      <c r="AM155" cm="1">
        <f t="array" ref="AM155">INDEX($AW$11:$BI$25,AL155,AK155)</f>
        <v>200</v>
      </c>
      <c r="AN155">
        <f t="shared" si="200"/>
        <v>8.2430292826849954</v>
      </c>
      <c r="AO155">
        <f t="shared" si="201"/>
        <v>2.2897303563013875</v>
      </c>
      <c r="AP155" s="3">
        <f>SUM(AO$3:AO155)</f>
        <v>143.01383720355079</v>
      </c>
    </row>
    <row r="157" spans="1:43" x14ac:dyDescent="0.3">
      <c r="AM157">
        <f>AVERAGE(AM3:AM155)</f>
        <v>242.44444444444446</v>
      </c>
      <c r="AQ157">
        <f>A155/1600</f>
        <v>0.84867187499999996</v>
      </c>
    </row>
    <row r="158" spans="1:43" x14ac:dyDescent="0.3">
      <c r="I158" s="2">
        <f>152/F155</f>
        <v>3.7009081833897399</v>
      </c>
    </row>
    <row r="159" spans="1:43" x14ac:dyDescent="0.3">
      <c r="AQ159">
        <f>4550/AP155</f>
        <v>31.815103272307912</v>
      </c>
    </row>
  </sheetData>
  <conditionalFormatting sqref="AV91:BD105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W11:BI25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I2:AI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B0307-439C-45D1-9D12-0D399B1D110F}">
  <dimension ref="A1:U155"/>
  <sheetViews>
    <sheetView zoomScale="55" zoomScaleNormal="55" workbookViewId="0">
      <selection activeCell="Y19" sqref="Y19"/>
    </sheetView>
  </sheetViews>
  <sheetFormatPr defaultRowHeight="14.4" x14ac:dyDescent="0.3"/>
  <cols>
    <col min="1" max="1" width="18.88671875" bestFit="1" customWidth="1"/>
    <col min="2" max="2" width="15.5546875" bestFit="1" customWidth="1"/>
    <col min="3" max="3" width="17.6640625" bestFit="1" customWidth="1"/>
    <col min="4" max="4" width="19.33203125" bestFit="1" customWidth="1"/>
    <col min="6" max="6" width="13.88671875" bestFit="1" customWidth="1"/>
    <col min="7" max="7" width="12" bestFit="1" customWidth="1"/>
    <col min="8" max="8" width="11.33203125" bestFit="1" customWidth="1"/>
  </cols>
  <sheetData>
    <row r="1" spans="1:21" x14ac:dyDescent="0.3">
      <c r="A1" t="s">
        <v>32</v>
      </c>
      <c r="B1" t="s">
        <v>28</v>
      </c>
      <c r="C1" t="s">
        <v>30</v>
      </c>
      <c r="D1" t="s">
        <v>33</v>
      </c>
    </row>
    <row r="2" spans="1:21" x14ac:dyDescent="0.3">
      <c r="B2" t="s">
        <v>29</v>
      </c>
    </row>
    <row r="3" spans="1:21" x14ac:dyDescent="0.3">
      <c r="A3">
        <v>19.827999318845091</v>
      </c>
      <c r="B3">
        <v>1074.1949999999999</v>
      </c>
      <c r="C3">
        <v>0.137694439714202</v>
      </c>
      <c r="D3">
        <v>0.137694439714202</v>
      </c>
    </row>
    <row r="4" spans="1:21" x14ac:dyDescent="0.3">
      <c r="A4">
        <v>207.93665828436798</v>
      </c>
      <c r="B4">
        <v>1074.1949999999999</v>
      </c>
      <c r="C4">
        <v>0.138038049957871</v>
      </c>
      <c r="D4">
        <v>0.27573248967207298</v>
      </c>
      <c r="F4" t="s">
        <v>64</v>
      </c>
      <c r="G4" t="s">
        <v>37</v>
      </c>
      <c r="H4">
        <v>0</v>
      </c>
      <c r="I4">
        <v>1</v>
      </c>
      <c r="J4">
        <v>2</v>
      </c>
      <c r="K4">
        <v>3</v>
      </c>
      <c r="L4">
        <v>4</v>
      </c>
      <c r="M4">
        <v>5</v>
      </c>
      <c r="N4">
        <v>6</v>
      </c>
      <c r="O4">
        <v>7</v>
      </c>
      <c r="P4">
        <v>8</v>
      </c>
      <c r="Q4">
        <v>9</v>
      </c>
      <c r="R4">
        <v>10</v>
      </c>
      <c r="S4">
        <v>11</v>
      </c>
      <c r="T4">
        <v>12</v>
      </c>
      <c r="U4">
        <v>13</v>
      </c>
    </row>
    <row r="5" spans="1:21" x14ac:dyDescent="0.3">
      <c r="A5">
        <v>221.1512866229337</v>
      </c>
      <c r="B5">
        <v>1074.1949999999999</v>
      </c>
      <c r="C5">
        <v>0.13979228729234269</v>
      </c>
      <c r="D5">
        <v>0.4155247769644157</v>
      </c>
      <c r="F5" t="s">
        <v>39</v>
      </c>
      <c r="G5">
        <v>500</v>
      </c>
      <c r="I5">
        <v>300</v>
      </c>
      <c r="J5">
        <v>260</v>
      </c>
      <c r="K5">
        <v>235</v>
      </c>
      <c r="L5">
        <v>210</v>
      </c>
      <c r="M5">
        <v>200</v>
      </c>
      <c r="N5">
        <v>205</v>
      </c>
      <c r="O5">
        <v>195</v>
      </c>
      <c r="P5">
        <v>195</v>
      </c>
      <c r="Q5">
        <v>195</v>
      </c>
      <c r="R5">
        <v>195</v>
      </c>
      <c r="S5">
        <v>195</v>
      </c>
      <c r="T5">
        <v>195</v>
      </c>
      <c r="U5">
        <v>195</v>
      </c>
    </row>
    <row r="6" spans="1:21" x14ac:dyDescent="0.3">
      <c r="A6">
        <v>245.33335908407756</v>
      </c>
      <c r="B6">
        <v>1074.1949999999999</v>
      </c>
      <c r="C6">
        <v>0.14140105895825791</v>
      </c>
      <c r="D6">
        <v>0.55692583592267364</v>
      </c>
      <c r="G6">
        <v>1000</v>
      </c>
      <c r="I6">
        <v>300</v>
      </c>
      <c r="J6">
        <v>255</v>
      </c>
      <c r="K6">
        <v>225</v>
      </c>
      <c r="L6">
        <v>210</v>
      </c>
      <c r="M6">
        <v>195</v>
      </c>
      <c r="N6">
        <v>195</v>
      </c>
      <c r="O6">
        <v>195</v>
      </c>
      <c r="P6">
        <v>195</v>
      </c>
      <c r="Q6">
        <v>195</v>
      </c>
      <c r="R6">
        <v>195</v>
      </c>
      <c r="S6">
        <v>195</v>
      </c>
      <c r="T6">
        <v>195</v>
      </c>
      <c r="U6">
        <v>195</v>
      </c>
    </row>
    <row r="7" spans="1:21" x14ac:dyDescent="0.3">
      <c r="A7">
        <v>395.3141960294397</v>
      </c>
      <c r="B7">
        <v>1074.1949999999999</v>
      </c>
      <c r="C7">
        <v>0.14297473788602078</v>
      </c>
      <c r="D7">
        <v>0.69990057380869442</v>
      </c>
      <c r="G7">
        <v>1500</v>
      </c>
      <c r="I7">
        <v>300</v>
      </c>
      <c r="J7">
        <v>255</v>
      </c>
      <c r="K7">
        <v>220</v>
      </c>
      <c r="L7">
        <v>210</v>
      </c>
      <c r="M7">
        <v>195</v>
      </c>
      <c r="N7">
        <v>195</v>
      </c>
      <c r="O7">
        <v>192</v>
      </c>
      <c r="P7">
        <v>195</v>
      </c>
      <c r="Q7">
        <v>195</v>
      </c>
      <c r="R7">
        <v>195</v>
      </c>
      <c r="S7">
        <v>195</v>
      </c>
      <c r="T7">
        <v>195</v>
      </c>
      <c r="U7">
        <v>195</v>
      </c>
    </row>
    <row r="8" spans="1:21" x14ac:dyDescent="0.3">
      <c r="A8">
        <v>591.52754921842768</v>
      </c>
      <c r="B8">
        <v>1074.1949999999999</v>
      </c>
      <c r="C8">
        <v>0.14440407602316424</v>
      </c>
      <c r="D8">
        <v>0.84430464983185871</v>
      </c>
      <c r="G8">
        <v>2000</v>
      </c>
      <c r="I8">
        <v>300</v>
      </c>
      <c r="J8">
        <v>250</v>
      </c>
      <c r="K8">
        <v>215</v>
      </c>
      <c r="L8">
        <v>205</v>
      </c>
      <c r="M8">
        <v>195</v>
      </c>
      <c r="N8">
        <v>190</v>
      </c>
      <c r="O8">
        <v>190</v>
      </c>
      <c r="P8">
        <v>192</v>
      </c>
      <c r="Q8">
        <v>200</v>
      </c>
      <c r="R8">
        <v>200</v>
      </c>
      <c r="S8">
        <v>200</v>
      </c>
      <c r="T8">
        <v>200</v>
      </c>
      <c r="U8">
        <v>200</v>
      </c>
    </row>
    <row r="9" spans="1:21" x14ac:dyDescent="0.3">
      <c r="A9">
        <v>615.87374571601856</v>
      </c>
      <c r="B9">
        <v>1074.1949999999999</v>
      </c>
      <c r="C9">
        <v>0.14573475499284114</v>
      </c>
      <c r="D9">
        <v>0.99003940482469988</v>
      </c>
      <c r="G9">
        <v>2500</v>
      </c>
      <c r="I9">
        <v>285</v>
      </c>
      <c r="J9">
        <v>245</v>
      </c>
      <c r="K9">
        <v>210</v>
      </c>
      <c r="L9">
        <v>205</v>
      </c>
      <c r="M9">
        <v>185</v>
      </c>
      <c r="N9">
        <v>180</v>
      </c>
      <c r="O9">
        <v>180</v>
      </c>
      <c r="P9">
        <v>185</v>
      </c>
      <c r="Q9">
        <v>200</v>
      </c>
      <c r="R9">
        <v>200</v>
      </c>
      <c r="S9">
        <v>200</v>
      </c>
      <c r="T9">
        <v>200</v>
      </c>
      <c r="U9">
        <v>200</v>
      </c>
    </row>
    <row r="10" spans="1:21" x14ac:dyDescent="0.3">
      <c r="A10">
        <v>749.65618408525916</v>
      </c>
      <c r="B10">
        <v>1074.1949999999999</v>
      </c>
      <c r="C10">
        <v>0.14695690983879631</v>
      </c>
      <c r="D10">
        <v>1.1369963146634963</v>
      </c>
      <c r="G10">
        <v>3000</v>
      </c>
      <c r="I10">
        <v>285</v>
      </c>
      <c r="J10">
        <v>230</v>
      </c>
      <c r="K10">
        <v>210</v>
      </c>
      <c r="L10">
        <v>200</v>
      </c>
      <c r="M10">
        <v>180</v>
      </c>
      <c r="N10">
        <v>175</v>
      </c>
      <c r="O10">
        <v>175</v>
      </c>
      <c r="P10">
        <v>180</v>
      </c>
      <c r="Q10">
        <v>200</v>
      </c>
      <c r="R10">
        <v>200</v>
      </c>
      <c r="S10">
        <v>200</v>
      </c>
      <c r="T10">
        <v>200</v>
      </c>
      <c r="U10">
        <v>200</v>
      </c>
    </row>
    <row r="11" spans="1:21" x14ac:dyDescent="0.3">
      <c r="A11">
        <v>773.88117026707721</v>
      </c>
      <c r="B11">
        <v>1074.1949999999999</v>
      </c>
      <c r="C11">
        <v>0.14806958269517156</v>
      </c>
      <c r="D11">
        <v>1.2850658973586677</v>
      </c>
      <c r="G11">
        <v>3500</v>
      </c>
      <c r="I11">
        <v>285</v>
      </c>
      <c r="J11">
        <v>230</v>
      </c>
      <c r="K11">
        <v>210</v>
      </c>
      <c r="L11">
        <v>200</v>
      </c>
      <c r="M11">
        <v>180</v>
      </c>
      <c r="N11">
        <v>175</v>
      </c>
      <c r="O11">
        <v>175</v>
      </c>
      <c r="P11">
        <v>180</v>
      </c>
      <c r="Q11">
        <v>200</v>
      </c>
      <c r="R11">
        <v>200</v>
      </c>
      <c r="S11">
        <v>200</v>
      </c>
      <c r="T11">
        <v>200</v>
      </c>
      <c r="U11">
        <v>200</v>
      </c>
    </row>
    <row r="12" spans="1:21" x14ac:dyDescent="0.3">
      <c r="A12">
        <v>882.66114293486282</v>
      </c>
      <c r="B12">
        <v>1074.1949999999999</v>
      </c>
      <c r="C12">
        <v>0.14907483095126897</v>
      </c>
      <c r="D12">
        <v>1.4341407283099368</v>
      </c>
      <c r="G12">
        <v>4000</v>
      </c>
      <c r="I12">
        <v>285</v>
      </c>
      <c r="J12">
        <v>230</v>
      </c>
      <c r="K12">
        <v>205</v>
      </c>
      <c r="L12">
        <v>195</v>
      </c>
      <c r="M12">
        <v>180</v>
      </c>
      <c r="N12">
        <v>175</v>
      </c>
      <c r="O12">
        <v>175</v>
      </c>
      <c r="P12">
        <v>180</v>
      </c>
      <c r="Q12">
        <v>200</v>
      </c>
      <c r="R12">
        <v>200</v>
      </c>
      <c r="S12">
        <v>200</v>
      </c>
      <c r="T12">
        <v>200</v>
      </c>
      <c r="U12">
        <v>200</v>
      </c>
    </row>
    <row r="13" spans="1:21" x14ac:dyDescent="0.3">
      <c r="A13">
        <v>990.24071215902779</v>
      </c>
      <c r="B13">
        <v>1074.1949999999999</v>
      </c>
      <c r="C13">
        <v>0.14997763755975932</v>
      </c>
      <c r="D13">
        <v>1.584118365869696</v>
      </c>
      <c r="G13">
        <v>4500</v>
      </c>
      <c r="I13">
        <v>260</v>
      </c>
      <c r="J13">
        <v>225</v>
      </c>
      <c r="K13">
        <v>200</v>
      </c>
      <c r="L13">
        <v>195</v>
      </c>
      <c r="M13">
        <v>182</v>
      </c>
      <c r="N13">
        <v>180</v>
      </c>
      <c r="O13">
        <v>182</v>
      </c>
      <c r="P13">
        <v>182</v>
      </c>
      <c r="Q13">
        <v>200</v>
      </c>
      <c r="R13">
        <v>200</v>
      </c>
      <c r="S13">
        <v>200</v>
      </c>
      <c r="T13">
        <v>200</v>
      </c>
      <c r="U13">
        <v>200</v>
      </c>
    </row>
    <row r="14" spans="1:21" x14ac:dyDescent="0.3">
      <c r="A14">
        <v>1178.3425131656488</v>
      </c>
      <c r="B14">
        <v>1074.1949999999999</v>
      </c>
      <c r="C14">
        <v>0.15078552290371089</v>
      </c>
      <c r="D14">
        <v>1.734903888773407</v>
      </c>
      <c r="G14">
        <v>5000</v>
      </c>
      <c r="I14">
        <v>285</v>
      </c>
      <c r="J14">
        <v>235</v>
      </c>
      <c r="K14">
        <v>205</v>
      </c>
      <c r="L14">
        <v>200</v>
      </c>
      <c r="M14">
        <v>185</v>
      </c>
      <c r="N14">
        <v>182</v>
      </c>
      <c r="O14">
        <v>185</v>
      </c>
      <c r="P14">
        <v>185</v>
      </c>
      <c r="Q14">
        <v>200</v>
      </c>
      <c r="R14">
        <v>200</v>
      </c>
      <c r="S14">
        <v>200</v>
      </c>
      <c r="T14">
        <v>200</v>
      </c>
      <c r="U14">
        <v>200</v>
      </c>
    </row>
    <row r="15" spans="1:21" x14ac:dyDescent="0.3">
      <c r="A15">
        <v>1195.4781965492461</v>
      </c>
      <c r="B15">
        <v>1074.1949999999999</v>
      </c>
      <c r="C15">
        <v>0.14916003603985678</v>
      </c>
      <c r="D15">
        <v>1.8840639248132638</v>
      </c>
      <c r="G15">
        <v>5500</v>
      </c>
      <c r="I15">
        <v>285</v>
      </c>
      <c r="J15">
        <v>240</v>
      </c>
      <c r="K15">
        <v>210</v>
      </c>
      <c r="L15">
        <v>200</v>
      </c>
      <c r="M15">
        <v>190</v>
      </c>
      <c r="N15">
        <v>185</v>
      </c>
      <c r="O15">
        <v>187</v>
      </c>
      <c r="P15">
        <v>190</v>
      </c>
      <c r="Q15">
        <v>200</v>
      </c>
      <c r="R15">
        <v>200</v>
      </c>
      <c r="S15">
        <v>200</v>
      </c>
      <c r="T15">
        <v>200</v>
      </c>
      <c r="U15">
        <v>200</v>
      </c>
    </row>
    <row r="16" spans="1:21" x14ac:dyDescent="0.3">
      <c r="A16">
        <v>1354.9327250587046</v>
      </c>
      <c r="B16">
        <v>1074.1949999999999</v>
      </c>
      <c r="C16">
        <v>0.13916307390217966</v>
      </c>
      <c r="D16">
        <v>2.0232269987154434</v>
      </c>
      <c r="G16">
        <v>6000</v>
      </c>
      <c r="I16">
        <v>300</v>
      </c>
      <c r="J16">
        <v>245</v>
      </c>
      <c r="K16">
        <v>210</v>
      </c>
      <c r="L16">
        <v>205</v>
      </c>
      <c r="M16">
        <v>190</v>
      </c>
      <c r="N16">
        <v>190</v>
      </c>
      <c r="O16">
        <v>190</v>
      </c>
      <c r="P16">
        <v>192</v>
      </c>
      <c r="Q16">
        <v>200</v>
      </c>
      <c r="R16">
        <v>200</v>
      </c>
      <c r="S16">
        <v>200</v>
      </c>
      <c r="T16">
        <v>200</v>
      </c>
      <c r="U16">
        <v>200</v>
      </c>
    </row>
    <row r="17" spans="1:21" x14ac:dyDescent="0.3">
      <c r="A17">
        <v>1352.9931442115669</v>
      </c>
      <c r="B17">
        <v>1074.1949999999999</v>
      </c>
      <c r="C17">
        <v>0.12924390744779296</v>
      </c>
      <c r="D17">
        <v>2.1524709061632366</v>
      </c>
      <c r="G17">
        <v>6500</v>
      </c>
      <c r="I17">
        <v>310</v>
      </c>
      <c r="J17">
        <v>255</v>
      </c>
      <c r="K17">
        <v>215</v>
      </c>
      <c r="L17">
        <v>205</v>
      </c>
      <c r="M17">
        <v>200</v>
      </c>
      <c r="N17">
        <v>200</v>
      </c>
      <c r="O17">
        <v>200</v>
      </c>
      <c r="P17">
        <v>195</v>
      </c>
      <c r="Q17">
        <v>200</v>
      </c>
      <c r="R17">
        <v>200</v>
      </c>
      <c r="S17">
        <v>200</v>
      </c>
      <c r="T17">
        <v>200</v>
      </c>
      <c r="U17">
        <v>200</v>
      </c>
    </row>
    <row r="18" spans="1:21" x14ac:dyDescent="0.3">
      <c r="A18">
        <v>1352.7766678947683</v>
      </c>
      <c r="B18">
        <v>1074.1949999999999</v>
      </c>
      <c r="C18">
        <v>0.11942587329344881</v>
      </c>
      <c r="D18">
        <v>2.2718967794566853</v>
      </c>
      <c r="G18">
        <v>7000</v>
      </c>
      <c r="I18">
        <v>320</v>
      </c>
      <c r="J18">
        <v>260</v>
      </c>
      <c r="K18">
        <v>225</v>
      </c>
      <c r="L18">
        <v>215</v>
      </c>
      <c r="M18">
        <v>210</v>
      </c>
      <c r="N18">
        <v>210</v>
      </c>
      <c r="O18">
        <v>205</v>
      </c>
      <c r="P18">
        <v>205</v>
      </c>
      <c r="Q18">
        <v>200</v>
      </c>
      <c r="R18">
        <v>200</v>
      </c>
      <c r="S18">
        <v>200</v>
      </c>
      <c r="T18">
        <v>200</v>
      </c>
      <c r="U18">
        <v>200</v>
      </c>
    </row>
    <row r="19" spans="1:21" x14ac:dyDescent="0.3">
      <c r="A19">
        <v>1418.1454829267045</v>
      </c>
      <c r="B19">
        <v>1074.1949999999999</v>
      </c>
      <c r="C19">
        <v>0.10972222550587088</v>
      </c>
      <c r="D19">
        <v>2.3816190049625563</v>
      </c>
      <c r="G19">
        <v>7500</v>
      </c>
      <c r="I19">
        <v>320</v>
      </c>
      <c r="J19">
        <v>270</v>
      </c>
      <c r="K19">
        <v>240</v>
      </c>
      <c r="L19">
        <v>220</v>
      </c>
      <c r="M19">
        <v>215</v>
      </c>
      <c r="N19">
        <v>212</v>
      </c>
      <c r="O19">
        <v>210</v>
      </c>
      <c r="P19">
        <v>212</v>
      </c>
      <c r="Q19">
        <v>200</v>
      </c>
      <c r="R19">
        <v>200</v>
      </c>
      <c r="S19">
        <v>200</v>
      </c>
      <c r="T19">
        <v>200</v>
      </c>
      <c r="U19">
        <v>200</v>
      </c>
    </row>
    <row r="20" spans="1:21" x14ac:dyDescent="0.3">
      <c r="A20">
        <v>1420.6369314693488</v>
      </c>
      <c r="B20">
        <v>1074.1949999999999</v>
      </c>
      <c r="C20">
        <v>0.10022032353536565</v>
      </c>
      <c r="D20">
        <v>2.4818393284979221</v>
      </c>
    </row>
    <row r="21" spans="1:21" x14ac:dyDescent="0.3">
      <c r="A21">
        <v>1525.6014656105947</v>
      </c>
      <c r="B21">
        <v>1074.1949999999999</v>
      </c>
      <c r="C21">
        <v>9.086577472159249E-2</v>
      </c>
      <c r="D21">
        <v>2.5727051032195147</v>
      </c>
    </row>
    <row r="22" spans="1:21" x14ac:dyDescent="0.3">
      <c r="A22">
        <v>1529.6428441219446</v>
      </c>
      <c r="B22">
        <v>1074.1949999999999</v>
      </c>
      <c r="C22">
        <v>8.1693361193042921E-2</v>
      </c>
      <c r="D22">
        <v>2.6543984644125578</v>
      </c>
    </row>
    <row r="23" spans="1:21" x14ac:dyDescent="0.3">
      <c r="A23">
        <v>1613.6720155106923</v>
      </c>
      <c r="B23">
        <v>1074.1949999999999</v>
      </c>
      <c r="C23">
        <v>7.2805236441265811E-2</v>
      </c>
      <c r="D23">
        <v>2.7272037008538237</v>
      </c>
    </row>
    <row r="24" spans="1:21" x14ac:dyDescent="0.3">
      <c r="A24">
        <v>1692.0131131334783</v>
      </c>
      <c r="B24">
        <v>1074.1949999999999</v>
      </c>
      <c r="C24">
        <v>6.5005011497377141E-2</v>
      </c>
      <c r="D24">
        <v>2.7922087123512007</v>
      </c>
    </row>
    <row r="25" spans="1:21" x14ac:dyDescent="0.3">
      <c r="A25">
        <v>1729.6727288801762</v>
      </c>
      <c r="B25">
        <v>1074.1949999999999</v>
      </c>
      <c r="C25">
        <v>5.8620406081271302E-2</v>
      </c>
      <c r="D25">
        <v>2.8508291184324719</v>
      </c>
    </row>
    <row r="26" spans="1:21" x14ac:dyDescent="0.3">
      <c r="A26">
        <v>1761.1488260903723</v>
      </c>
      <c r="B26">
        <v>1074.1949999999999</v>
      </c>
      <c r="C26">
        <v>5.368680775065901E-2</v>
      </c>
      <c r="D26">
        <v>2.904515926183131</v>
      </c>
    </row>
    <row r="27" spans="1:21" x14ac:dyDescent="0.3">
      <c r="A27">
        <v>1800.0922926769085</v>
      </c>
      <c r="B27">
        <v>1074.1949999999999</v>
      </c>
      <c r="C27">
        <v>5.0773421469637224E-2</v>
      </c>
      <c r="D27">
        <v>2.9552893476527684</v>
      </c>
    </row>
    <row r="28" spans="1:21" x14ac:dyDescent="0.3">
      <c r="A28">
        <v>1807.5479786596673</v>
      </c>
      <c r="B28">
        <v>1074.1949999999999</v>
      </c>
      <c r="C28">
        <v>5.1090718063991319E-2</v>
      </c>
      <c r="D28">
        <v>3.0063800657167596</v>
      </c>
    </row>
    <row r="29" spans="1:21" x14ac:dyDescent="0.3">
      <c r="A29">
        <v>1815.546290597782</v>
      </c>
      <c r="B29">
        <v>1074.1949999999999</v>
      </c>
      <c r="C29">
        <v>5.2459641708170232E-2</v>
      </c>
      <c r="D29">
        <v>3.0588397074249301</v>
      </c>
    </row>
    <row r="30" spans="1:21" x14ac:dyDescent="0.3">
      <c r="A30">
        <v>1824.7722889171903</v>
      </c>
      <c r="B30">
        <v>1074.1949999999999</v>
      </c>
      <c r="C30">
        <v>5.5773284797831613E-2</v>
      </c>
      <c r="D30">
        <v>3.1146129922227619</v>
      </c>
    </row>
    <row r="31" spans="1:21" x14ac:dyDescent="0.3">
      <c r="A31">
        <v>1834.4025191765049</v>
      </c>
      <c r="B31">
        <v>1074.1949999999999</v>
      </c>
      <c r="C31">
        <v>5.8705009066911604E-2</v>
      </c>
      <c r="D31">
        <v>3.1733180012896733</v>
      </c>
    </row>
    <row r="32" spans="1:21" x14ac:dyDescent="0.3">
      <c r="A32">
        <v>1903.7985896853786</v>
      </c>
      <c r="B32">
        <v>1074.1949999999999</v>
      </c>
      <c r="C32">
        <v>5.4054328374212271E-2</v>
      </c>
      <c r="D32">
        <v>3.2273723296638854</v>
      </c>
    </row>
    <row r="33" spans="1:4" x14ac:dyDescent="0.3">
      <c r="A33">
        <v>1910.1489387772333</v>
      </c>
      <c r="B33">
        <v>1074.1949999999999</v>
      </c>
      <c r="C33">
        <v>5.0962528295207851E-2</v>
      </c>
      <c r="D33">
        <v>3.2783348579590932</v>
      </c>
    </row>
    <row r="34" spans="1:4" x14ac:dyDescent="0.3">
      <c r="A34">
        <v>1953.4574276758515</v>
      </c>
      <c r="B34">
        <v>1074.1949999999999</v>
      </c>
      <c r="C34">
        <v>4.7062888839204259E-2</v>
      </c>
      <c r="D34">
        <v>3.3253977467982976</v>
      </c>
    </row>
    <row r="35" spans="1:4" x14ac:dyDescent="0.3">
      <c r="A35">
        <v>1958.7791868485626</v>
      </c>
      <c r="B35">
        <v>1074.1949999999999</v>
      </c>
      <c r="C35">
        <v>4.3201635765802486E-2</v>
      </c>
      <c r="D35">
        <v>3.3685993825641001</v>
      </c>
    </row>
    <row r="36" spans="1:4" x14ac:dyDescent="0.3">
      <c r="A36">
        <v>1964.2830539898939</v>
      </c>
      <c r="B36">
        <v>1074.1949999999999</v>
      </c>
      <c r="C36">
        <v>4.1160662504799064E-2</v>
      </c>
      <c r="D36">
        <v>3.4097600450688992</v>
      </c>
    </row>
    <row r="37" spans="1:4" x14ac:dyDescent="0.3">
      <c r="A37">
        <v>1976.1222796706138</v>
      </c>
      <c r="B37">
        <v>1074.1949999999999</v>
      </c>
      <c r="C37">
        <v>3.9716819091700988E-2</v>
      </c>
      <c r="D37">
        <v>3.4494768641606002</v>
      </c>
    </row>
    <row r="38" spans="1:4" x14ac:dyDescent="0.3">
      <c r="A38">
        <v>2014.3052687925247</v>
      </c>
      <c r="B38">
        <v>1074.1949999999999</v>
      </c>
      <c r="C38">
        <v>3.9757089000390759E-2</v>
      </c>
      <c r="D38">
        <v>3.4892339531609911</v>
      </c>
    </row>
    <row r="39" spans="1:4" x14ac:dyDescent="0.3">
      <c r="A39">
        <v>2047.181858561496</v>
      </c>
      <c r="B39">
        <v>1074.1949999999999</v>
      </c>
      <c r="C39">
        <v>4.1478445477784301E-2</v>
      </c>
      <c r="D39">
        <v>3.5307123986387752</v>
      </c>
    </row>
    <row r="40" spans="1:4" x14ac:dyDescent="0.3">
      <c r="A40">
        <v>2054.2836642947909</v>
      </c>
      <c r="B40">
        <v>1074.1949999999999</v>
      </c>
      <c r="C40">
        <v>4.4508489863182128E-2</v>
      </c>
      <c r="D40">
        <v>3.5752208885019572</v>
      </c>
    </row>
    <row r="41" spans="1:4" x14ac:dyDescent="0.3">
      <c r="A41">
        <v>2062.4201176278266</v>
      </c>
      <c r="B41">
        <v>1074.1949999999999</v>
      </c>
      <c r="C41">
        <v>4.8671864413138047E-2</v>
      </c>
      <c r="D41">
        <v>3.6238927529150953</v>
      </c>
    </row>
    <row r="42" spans="1:4" x14ac:dyDescent="0.3">
      <c r="A42">
        <v>2067.7737332111874</v>
      </c>
      <c r="B42">
        <v>1074.1949999999999</v>
      </c>
      <c r="C42">
        <v>5.2366194925958044E-2</v>
      </c>
      <c r="D42">
        <v>3.6762589478410534</v>
      </c>
    </row>
    <row r="43" spans="1:4" x14ac:dyDescent="0.3">
      <c r="A43">
        <v>2125.3011962543669</v>
      </c>
      <c r="B43">
        <v>1074.1949999999999</v>
      </c>
      <c r="C43">
        <v>5.6422506771367655E-2</v>
      </c>
      <c r="D43">
        <v>3.732681454612421</v>
      </c>
    </row>
    <row r="44" spans="1:4" x14ac:dyDescent="0.3">
      <c r="A44">
        <v>2132.2995321893136</v>
      </c>
      <c r="B44">
        <v>1074.1949999999999</v>
      </c>
      <c r="C44">
        <v>5.7027598650848124E-2</v>
      </c>
      <c r="D44">
        <v>3.7897090532632691</v>
      </c>
    </row>
    <row r="45" spans="1:4" x14ac:dyDescent="0.3">
      <c r="A45">
        <v>2181.7193100050495</v>
      </c>
      <c r="B45">
        <v>1074.1949999999999</v>
      </c>
      <c r="C45">
        <v>5.8008070197924415E-2</v>
      </c>
      <c r="D45">
        <v>3.8477171234611935</v>
      </c>
    </row>
    <row r="46" spans="1:4" x14ac:dyDescent="0.3">
      <c r="A46">
        <v>2191.3654726737409</v>
      </c>
      <c r="B46">
        <v>1074.1949999999999</v>
      </c>
      <c r="C46">
        <v>6.0277188560113937E-2</v>
      </c>
      <c r="D46">
        <v>3.9079943120213074</v>
      </c>
    </row>
    <row r="47" spans="1:4" x14ac:dyDescent="0.3">
      <c r="A47">
        <v>2202.2789909112926</v>
      </c>
      <c r="B47">
        <v>1074.1949999999999</v>
      </c>
      <c r="C47">
        <v>6.3892488612534715E-2</v>
      </c>
      <c r="D47">
        <v>3.9718868006338424</v>
      </c>
    </row>
    <row r="48" spans="1:4" x14ac:dyDescent="0.3">
      <c r="A48">
        <v>2214.7767234000044</v>
      </c>
      <c r="B48">
        <v>1074.1949999999999</v>
      </c>
      <c r="C48">
        <v>6.8685917617852005E-2</v>
      </c>
      <c r="D48">
        <v>4.0405727182516946</v>
      </c>
    </row>
    <row r="49" spans="1:4" x14ac:dyDescent="0.3">
      <c r="A49">
        <v>2302.3419576307874</v>
      </c>
      <c r="B49">
        <v>1074.1949999999999</v>
      </c>
      <c r="C49">
        <v>7.2408080220387E-2</v>
      </c>
      <c r="D49">
        <v>4.1129807984720816</v>
      </c>
    </row>
    <row r="50" spans="1:4" x14ac:dyDescent="0.3">
      <c r="A50">
        <v>2309.6472872223767</v>
      </c>
      <c r="B50">
        <v>644.51699999999994</v>
      </c>
      <c r="C50">
        <v>4.5151093802086525E-2</v>
      </c>
      <c r="D50">
        <v>4.1581318922741684</v>
      </c>
    </row>
    <row r="51" spans="1:4" x14ac:dyDescent="0.3">
      <c r="A51">
        <v>2312.118592919875</v>
      </c>
      <c r="B51">
        <v>644.51699999999994</v>
      </c>
      <c r="C51">
        <v>4.2596361477312029E-2</v>
      </c>
      <c r="D51">
        <v>4.2007282537514801</v>
      </c>
    </row>
    <row r="52" spans="1:4" x14ac:dyDescent="0.3">
      <c r="A52">
        <v>2314.9823717514446</v>
      </c>
      <c r="B52">
        <v>644.51699999999994</v>
      </c>
      <c r="C52">
        <v>4.045345306256326E-2</v>
      </c>
      <c r="D52">
        <v>4.2411817068140429</v>
      </c>
    </row>
    <row r="53" spans="1:4" x14ac:dyDescent="0.3">
      <c r="A53">
        <v>2396.3398341809161</v>
      </c>
      <c r="B53">
        <v>644.51699999999994</v>
      </c>
      <c r="C53">
        <v>3.9487509294655949E-2</v>
      </c>
      <c r="D53">
        <v>4.2806692161086985</v>
      </c>
    </row>
    <row r="54" spans="1:4" x14ac:dyDescent="0.3">
      <c r="A54">
        <v>2401.0009693463348</v>
      </c>
      <c r="B54">
        <v>644.51699999999994</v>
      </c>
      <c r="C54">
        <v>3.9408539082803555E-2</v>
      </c>
      <c r="D54">
        <v>4.3200777551915017</v>
      </c>
    </row>
    <row r="55" spans="1:4" x14ac:dyDescent="0.3">
      <c r="A55">
        <v>2434.4707589849145</v>
      </c>
      <c r="B55">
        <v>644.51699999999994</v>
      </c>
      <c r="C55">
        <v>3.9387209352290439E-2</v>
      </c>
      <c r="D55">
        <v>4.3594649645437924</v>
      </c>
    </row>
    <row r="56" spans="1:4" x14ac:dyDescent="0.3">
      <c r="A56">
        <v>2439.2534575000791</v>
      </c>
      <c r="B56">
        <v>644.51699999999994</v>
      </c>
      <c r="C56">
        <v>3.9444603754074353E-2</v>
      </c>
      <c r="D56">
        <v>4.3989095682978672</v>
      </c>
    </row>
    <row r="57" spans="1:4" x14ac:dyDescent="0.3">
      <c r="A57">
        <v>2444.2042869779343</v>
      </c>
      <c r="B57">
        <v>644.51699999999994</v>
      </c>
      <c r="C57">
        <v>3.9664807862170366E-2</v>
      </c>
      <c r="D57">
        <v>4.4385743761600374</v>
      </c>
    </row>
    <row r="58" spans="1:4" x14ac:dyDescent="0.3">
      <c r="A58">
        <v>2463.9152245156142</v>
      </c>
      <c r="B58">
        <v>644.51699999999994</v>
      </c>
      <c r="C58">
        <v>4.038786212680158E-2</v>
      </c>
      <c r="D58">
        <v>4.4789622382868393</v>
      </c>
    </row>
    <row r="59" spans="1:4" x14ac:dyDescent="0.3">
      <c r="A59">
        <v>2485.2007498955913</v>
      </c>
      <c r="B59">
        <v>644.51699999999994</v>
      </c>
      <c r="C59">
        <v>4.1926667919160721E-2</v>
      </c>
      <c r="D59">
        <v>4.5208889062060003</v>
      </c>
    </row>
    <row r="60" spans="1:4" x14ac:dyDescent="0.3">
      <c r="A60">
        <v>2492.8471591911657</v>
      </c>
      <c r="B60">
        <v>644.51699999999994</v>
      </c>
      <c r="C60">
        <v>4.4159739464666628E-2</v>
      </c>
      <c r="D60">
        <v>4.5650486456706671</v>
      </c>
    </row>
    <row r="61" spans="1:4" x14ac:dyDescent="0.3">
      <c r="A61">
        <v>2586.4227655125283</v>
      </c>
      <c r="B61">
        <v>644.51699999999994</v>
      </c>
      <c r="C61">
        <v>4.5855448147125069E-2</v>
      </c>
      <c r="D61">
        <v>4.6109040938177923</v>
      </c>
    </row>
    <row r="62" spans="1:4" x14ac:dyDescent="0.3">
      <c r="A62">
        <v>2686.1389650902743</v>
      </c>
      <c r="B62">
        <v>644.51699999999994</v>
      </c>
      <c r="C62">
        <v>4.751955902815904E-2</v>
      </c>
      <c r="D62">
        <v>4.6584236528459515</v>
      </c>
    </row>
    <row r="63" spans="1:4" x14ac:dyDescent="0.3">
      <c r="A63">
        <v>2694.8548728426117</v>
      </c>
      <c r="B63">
        <v>644.51699999999994</v>
      </c>
      <c r="C63">
        <v>4.9595378392749752E-2</v>
      </c>
      <c r="D63">
        <v>4.7080190312387016</v>
      </c>
    </row>
    <row r="64" spans="1:4" x14ac:dyDescent="0.3">
      <c r="A64">
        <v>2783.2130276738867</v>
      </c>
      <c r="B64">
        <v>644.51699999999994</v>
      </c>
      <c r="C64">
        <v>5.148140641095314E-2</v>
      </c>
      <c r="D64">
        <v>4.7595004376496544</v>
      </c>
    </row>
    <row r="65" spans="1:4" x14ac:dyDescent="0.3">
      <c r="A65">
        <v>2850.7441609287785</v>
      </c>
      <c r="B65">
        <v>644.51699999999994</v>
      </c>
      <c r="C65">
        <v>5.3288175403854728E-2</v>
      </c>
      <c r="D65">
        <v>4.8127886130535087</v>
      </c>
    </row>
    <row r="66" spans="1:4" x14ac:dyDescent="0.3">
      <c r="A66">
        <v>2927.1344022535782</v>
      </c>
      <c r="B66">
        <v>644.51699999999994</v>
      </c>
      <c r="C66">
        <v>5.4990130129643988E-2</v>
      </c>
      <c r="D66">
        <v>4.8677787431831527</v>
      </c>
    </row>
    <row r="67" spans="1:4" x14ac:dyDescent="0.3">
      <c r="A67">
        <v>2936.9981214515624</v>
      </c>
      <c r="B67">
        <v>644.51699999999994</v>
      </c>
      <c r="C67">
        <v>5.673365330257351E-2</v>
      </c>
      <c r="D67">
        <v>4.924512396485726</v>
      </c>
    </row>
    <row r="68" spans="1:4" x14ac:dyDescent="0.3">
      <c r="A68">
        <v>2947.1809595562004</v>
      </c>
      <c r="B68">
        <v>644.51699999999994</v>
      </c>
      <c r="C68">
        <v>5.8437308323987726E-2</v>
      </c>
      <c r="D68">
        <v>4.9829497048097133</v>
      </c>
    </row>
    <row r="69" spans="1:4" x14ac:dyDescent="0.3">
      <c r="A69">
        <v>3002.1902495510653</v>
      </c>
      <c r="B69">
        <v>644.51699999999994</v>
      </c>
      <c r="C69">
        <v>6.0108292586605876E-2</v>
      </c>
      <c r="D69">
        <v>5.0430579973963194</v>
      </c>
    </row>
    <row r="70" spans="1:4" x14ac:dyDescent="0.3">
      <c r="A70">
        <v>3029.8595590148639</v>
      </c>
      <c r="B70">
        <v>644.51699999999994</v>
      </c>
      <c r="C70">
        <v>5.8645807750471395E-2</v>
      </c>
      <c r="D70">
        <v>5.1017038051467907</v>
      </c>
    </row>
    <row r="71" spans="1:4" x14ac:dyDescent="0.3">
      <c r="A71">
        <v>3080.989506817511</v>
      </c>
      <c r="B71">
        <v>644.51699999999994</v>
      </c>
      <c r="C71">
        <v>5.5430309451585252E-2</v>
      </c>
      <c r="D71">
        <v>5.1571341145983762</v>
      </c>
    </row>
    <row r="72" spans="1:4" x14ac:dyDescent="0.3">
      <c r="A72">
        <v>3194.3031258305841</v>
      </c>
      <c r="B72">
        <v>644.51699999999994</v>
      </c>
      <c r="C72">
        <v>5.4773319515457226E-2</v>
      </c>
      <c r="D72">
        <v>5.2119074341138338</v>
      </c>
    </row>
    <row r="73" spans="1:4" x14ac:dyDescent="0.3">
      <c r="A73">
        <v>3263.1459625654029</v>
      </c>
      <c r="B73">
        <v>644.51699999999994</v>
      </c>
      <c r="C73">
        <v>5.5388119233900079E-2</v>
      </c>
      <c r="D73">
        <v>5.2672955533477337</v>
      </c>
    </row>
    <row r="74" spans="1:4" x14ac:dyDescent="0.3">
      <c r="A74">
        <v>3286.9719487228685</v>
      </c>
      <c r="B74">
        <v>644.51699999999994</v>
      </c>
      <c r="C74">
        <v>5.5514693748740358E-2</v>
      </c>
      <c r="D74">
        <v>5.3228102470964744</v>
      </c>
    </row>
    <row r="75" spans="1:4" x14ac:dyDescent="0.3">
      <c r="A75">
        <v>3294.8203995054996</v>
      </c>
      <c r="B75">
        <v>644.51699999999994</v>
      </c>
      <c r="C75">
        <v>5.5697095622146947E-2</v>
      </c>
      <c r="D75">
        <v>5.3785073427186214</v>
      </c>
    </row>
    <row r="76" spans="1:4" x14ac:dyDescent="0.3">
      <c r="A76">
        <v>3302.5204473331046</v>
      </c>
      <c r="B76">
        <v>644.51699999999994</v>
      </c>
      <c r="C76">
        <v>5.6243307150141572E-2</v>
      </c>
      <c r="D76">
        <v>5.4347506498687626</v>
      </c>
    </row>
    <row r="77" spans="1:4" x14ac:dyDescent="0.3">
      <c r="A77">
        <v>3311.5802757937345</v>
      </c>
      <c r="B77">
        <v>644.51699999999994</v>
      </c>
      <c r="C77">
        <v>5.7443209460966899E-2</v>
      </c>
      <c r="D77">
        <v>5.4921938593297295</v>
      </c>
    </row>
    <row r="78" spans="1:4" x14ac:dyDescent="0.3">
      <c r="A78">
        <v>3321.6641567871684</v>
      </c>
      <c r="B78">
        <v>644.51699999999994</v>
      </c>
      <c r="C78">
        <v>5.9022238355644421E-2</v>
      </c>
      <c r="D78">
        <v>5.5512160976853737</v>
      </c>
    </row>
    <row r="79" spans="1:4" x14ac:dyDescent="0.3">
      <c r="A79">
        <v>3398.2903491479133</v>
      </c>
      <c r="B79">
        <v>644.51699999999994</v>
      </c>
      <c r="C79">
        <v>6.0783754054956195E-2</v>
      </c>
      <c r="D79">
        <v>5.6119998517403298</v>
      </c>
    </row>
    <row r="80" spans="1:4" x14ac:dyDescent="0.3">
      <c r="A80">
        <v>3409.021330433583</v>
      </c>
      <c r="B80">
        <v>644.51699999999994</v>
      </c>
      <c r="C80">
        <v>6.2317333415119074E-2</v>
      </c>
      <c r="D80">
        <v>5.6743171851554486</v>
      </c>
    </row>
    <row r="81" spans="1:4" x14ac:dyDescent="0.3">
      <c r="A81">
        <v>3419.9279249766919</v>
      </c>
      <c r="B81">
        <v>644.51699999999994</v>
      </c>
      <c r="C81">
        <v>6.378016616378597E-2</v>
      </c>
      <c r="D81">
        <v>5.7380973513192348</v>
      </c>
    </row>
    <row r="82" spans="1:4" x14ac:dyDescent="0.3">
      <c r="A82">
        <v>3425.1088142411704</v>
      </c>
      <c r="B82">
        <v>644.51699999999994</v>
      </c>
      <c r="C82">
        <v>6.5186519170878823E-2</v>
      </c>
      <c r="D82">
        <v>5.8032838704901133</v>
      </c>
    </row>
    <row r="83" spans="1:4" x14ac:dyDescent="0.3">
      <c r="A83">
        <v>3531.6367934887271</v>
      </c>
      <c r="B83">
        <v>644.51699999999994</v>
      </c>
      <c r="C83">
        <v>6.6541537605940893E-2</v>
      </c>
      <c r="D83">
        <v>5.8698254080960544</v>
      </c>
    </row>
    <row r="84" spans="1:4" x14ac:dyDescent="0.3">
      <c r="A84">
        <v>3541.3020311990258</v>
      </c>
      <c r="B84">
        <v>644.51699999999994</v>
      </c>
      <c r="C84">
        <v>6.7830031597211307E-2</v>
      </c>
      <c r="D84">
        <v>5.9376554396932653</v>
      </c>
    </row>
    <row r="85" spans="1:4" x14ac:dyDescent="0.3">
      <c r="A85">
        <v>3634.1887607119843</v>
      </c>
      <c r="B85">
        <v>644.51699999999994</v>
      </c>
      <c r="C85">
        <v>6.8926730401536657E-2</v>
      </c>
      <c r="D85">
        <v>6.0065821700948021</v>
      </c>
    </row>
    <row r="86" spans="1:4" x14ac:dyDescent="0.3">
      <c r="A86">
        <v>3646.4119217088855</v>
      </c>
      <c r="B86">
        <v>644.51699999999994</v>
      </c>
      <c r="C86">
        <v>7.0324324229727786E-2</v>
      </c>
      <c r="D86">
        <v>6.0769064943245299</v>
      </c>
    </row>
    <row r="87" spans="1:4" x14ac:dyDescent="0.3">
      <c r="A87">
        <v>3658.7623485086783</v>
      </c>
      <c r="B87">
        <v>644.51699999999994</v>
      </c>
      <c r="C87">
        <v>7.1657879555028434E-2</v>
      </c>
      <c r="D87">
        <v>6.1485643738795579</v>
      </c>
    </row>
    <row r="88" spans="1:4" x14ac:dyDescent="0.3">
      <c r="A88">
        <v>3671.1523412694864</v>
      </c>
      <c r="B88">
        <v>644.51699999999994</v>
      </c>
      <c r="C88">
        <v>7.2907293004064178E-2</v>
      </c>
      <c r="D88">
        <v>6.2214716668836223</v>
      </c>
    </row>
    <row r="89" spans="1:4" x14ac:dyDescent="0.3">
      <c r="A89">
        <v>3812.9908429979623</v>
      </c>
      <c r="B89">
        <v>644.51699999999994</v>
      </c>
      <c r="C89">
        <v>7.4168393234622168E-2</v>
      </c>
      <c r="D89">
        <v>6.2956400601182443</v>
      </c>
    </row>
    <row r="90" spans="1:4" x14ac:dyDescent="0.3">
      <c r="A90">
        <v>3825.9820634292537</v>
      </c>
      <c r="B90">
        <v>644.51699999999994</v>
      </c>
      <c r="C90">
        <v>7.5430998540311808E-2</v>
      </c>
      <c r="D90">
        <v>6.3710710586585559</v>
      </c>
    </row>
    <row r="91" spans="1:4" x14ac:dyDescent="0.3">
      <c r="A91">
        <v>3838.9067267260943</v>
      </c>
      <c r="B91">
        <v>644.51699999999994</v>
      </c>
      <c r="C91">
        <v>7.6590767873226037E-2</v>
      </c>
      <c r="D91">
        <v>6.4476618265317818</v>
      </c>
    </row>
    <row r="92" spans="1:4" x14ac:dyDescent="0.3">
      <c r="A92">
        <v>3851.8440239811703</v>
      </c>
      <c r="B92">
        <v>644.51699999999994</v>
      </c>
      <c r="C92">
        <v>7.768186346282771E-2</v>
      </c>
      <c r="D92">
        <v>6.5253436899946093</v>
      </c>
    </row>
    <row r="93" spans="1:4" x14ac:dyDescent="0.3">
      <c r="A93">
        <v>3936.0956264058204</v>
      </c>
      <c r="B93">
        <v>644.51699999999994</v>
      </c>
      <c r="C93">
        <v>7.8480186436431704E-2</v>
      </c>
      <c r="D93">
        <v>6.6038238764310409</v>
      </c>
    </row>
    <row r="94" spans="1:4" x14ac:dyDescent="0.3">
      <c r="A94">
        <v>4038.4306851321699</v>
      </c>
      <c r="B94">
        <v>644.51699999999994</v>
      </c>
      <c r="C94">
        <v>7.9673465393926085E-2</v>
      </c>
      <c r="D94">
        <v>6.6834973418249666</v>
      </c>
    </row>
    <row r="95" spans="1:4" x14ac:dyDescent="0.3">
      <c r="A95">
        <v>4151.8384241377407</v>
      </c>
      <c r="B95">
        <v>644.51699999999994</v>
      </c>
      <c r="C95">
        <v>8.0769410210038972E-2</v>
      </c>
      <c r="D95">
        <v>6.7642667520350059</v>
      </c>
    </row>
    <row r="96" spans="1:4" x14ac:dyDescent="0.3">
      <c r="A96">
        <v>4165.6001346251533</v>
      </c>
      <c r="B96">
        <v>644.51699999999994</v>
      </c>
      <c r="C96">
        <v>8.1840394344989811E-2</v>
      </c>
      <c r="D96">
        <v>6.8461071463799961</v>
      </c>
    </row>
    <row r="97" spans="1:4" x14ac:dyDescent="0.3">
      <c r="A97">
        <v>4167.7014100748802</v>
      </c>
      <c r="B97">
        <v>644.51699999999994</v>
      </c>
      <c r="C97">
        <v>8.2877179161585907E-2</v>
      </c>
      <c r="D97">
        <v>6.9289843255415819</v>
      </c>
    </row>
    <row r="98" spans="1:4" x14ac:dyDescent="0.3">
      <c r="A98">
        <v>4245.1649066959826</v>
      </c>
      <c r="B98">
        <v>644.51699999999994</v>
      </c>
      <c r="C98">
        <v>8.3879666361961522E-2</v>
      </c>
      <c r="D98">
        <v>7.0128639919035436</v>
      </c>
    </row>
    <row r="99" spans="1:4" x14ac:dyDescent="0.3">
      <c r="A99">
        <v>4294.6552959903802</v>
      </c>
      <c r="B99">
        <v>644.51699999999994</v>
      </c>
      <c r="C99">
        <v>8.4843118213473318E-2</v>
      </c>
      <c r="D99">
        <v>7.0977071101170166</v>
      </c>
    </row>
    <row r="100" spans="1:4" x14ac:dyDescent="0.3">
      <c r="A100">
        <v>4391.4010980495277</v>
      </c>
      <c r="B100">
        <v>1181.6145000000001</v>
      </c>
      <c r="C100">
        <v>0.15722310732734529</v>
      </c>
      <c r="D100">
        <v>7.254930217444362</v>
      </c>
    </row>
    <row r="101" spans="1:4" x14ac:dyDescent="0.3">
      <c r="A101">
        <v>4581.2748679937677</v>
      </c>
      <c r="B101">
        <v>1181.6145000000001</v>
      </c>
      <c r="C101">
        <v>0.15880188179023605</v>
      </c>
      <c r="D101">
        <v>7.4137320992345979</v>
      </c>
    </row>
    <row r="102" spans="1:4" x14ac:dyDescent="0.3">
      <c r="A102">
        <v>4697.1304809514868</v>
      </c>
      <c r="B102">
        <v>1181.6145000000001</v>
      </c>
      <c r="C102">
        <v>0.16026949903133517</v>
      </c>
      <c r="D102">
        <v>7.5740015982659328</v>
      </c>
    </row>
    <row r="103" spans="1:4" x14ac:dyDescent="0.3">
      <c r="A103">
        <v>4743.3210939102737</v>
      </c>
      <c r="B103">
        <v>1181.6145000000001</v>
      </c>
      <c r="C103">
        <v>0.16161217914151174</v>
      </c>
      <c r="D103">
        <v>7.7356137774074449</v>
      </c>
    </row>
    <row r="104" spans="1:4" x14ac:dyDescent="0.3">
      <c r="A104">
        <v>4763.9456389810557</v>
      </c>
      <c r="B104">
        <v>1181.6145000000001</v>
      </c>
      <c r="C104">
        <v>0.16285772279519148</v>
      </c>
      <c r="D104">
        <v>7.8984715002026364</v>
      </c>
    </row>
    <row r="105" spans="1:4" x14ac:dyDescent="0.3">
      <c r="A105">
        <v>4769.888267735786</v>
      </c>
      <c r="B105">
        <v>1181.6145000000001</v>
      </c>
      <c r="C105">
        <v>0.15940053029018475</v>
      </c>
      <c r="D105">
        <v>8.0578720304928204</v>
      </c>
    </row>
    <row r="106" spans="1:4" x14ac:dyDescent="0.3">
      <c r="A106">
        <v>4762.357282445194</v>
      </c>
      <c r="B106">
        <v>1181.6145000000001</v>
      </c>
      <c r="C106">
        <v>0.14946804098154728</v>
      </c>
      <c r="D106">
        <v>8.2073400714743681</v>
      </c>
    </row>
    <row r="107" spans="1:4" x14ac:dyDescent="0.3">
      <c r="A107">
        <v>4757.4922551039581</v>
      </c>
      <c r="B107">
        <v>1181.6145000000001</v>
      </c>
      <c r="C107">
        <v>0.14007759294187422</v>
      </c>
      <c r="D107">
        <v>8.347417664416243</v>
      </c>
    </row>
    <row r="108" spans="1:4" x14ac:dyDescent="0.3">
      <c r="A108">
        <v>4832.4081470016481</v>
      </c>
      <c r="B108">
        <v>1181.6145000000001</v>
      </c>
      <c r="C108">
        <v>0.13105431579246146</v>
      </c>
      <c r="D108">
        <v>8.4784719802087043</v>
      </c>
    </row>
    <row r="109" spans="1:4" x14ac:dyDescent="0.3">
      <c r="A109">
        <v>4830.8216941113533</v>
      </c>
      <c r="B109">
        <v>1181.6145000000001</v>
      </c>
      <c r="C109">
        <v>0.12223352798395583</v>
      </c>
      <c r="D109">
        <v>8.6007055081926609</v>
      </c>
    </row>
    <row r="110" spans="1:4" x14ac:dyDescent="0.3">
      <c r="A110">
        <v>4829.6087544582288</v>
      </c>
      <c r="B110">
        <v>1181.6145000000001</v>
      </c>
      <c r="C110">
        <v>0.11294579067959032</v>
      </c>
      <c r="D110">
        <v>8.7136512988722519</v>
      </c>
    </row>
    <row r="111" spans="1:4" x14ac:dyDescent="0.3">
      <c r="A111">
        <v>4826.5021876440669</v>
      </c>
      <c r="B111">
        <v>1181.6145000000001</v>
      </c>
      <c r="C111">
        <v>0.106377154151566</v>
      </c>
      <c r="D111">
        <v>8.8200284530238182</v>
      </c>
    </row>
    <row r="112" spans="1:4" x14ac:dyDescent="0.3">
      <c r="A112">
        <v>4918.594788729918</v>
      </c>
      <c r="B112">
        <v>1181.6145000000001</v>
      </c>
      <c r="C112">
        <v>0.10640198119236975</v>
      </c>
      <c r="D112">
        <v>8.9264304342161882</v>
      </c>
    </row>
    <row r="113" spans="1:4" x14ac:dyDescent="0.3">
      <c r="A113">
        <v>4916.9762330357935</v>
      </c>
      <c r="B113">
        <v>1181.6145000000001</v>
      </c>
      <c r="C113">
        <v>9.7062588336356309E-2</v>
      </c>
      <c r="D113">
        <v>9.0234930225525449</v>
      </c>
    </row>
    <row r="114" spans="1:4" x14ac:dyDescent="0.3">
      <c r="A114">
        <v>4978.2822545168347</v>
      </c>
      <c r="B114">
        <v>1181.6145000000001</v>
      </c>
      <c r="C114">
        <v>9.0793018757613281E-2</v>
      </c>
      <c r="D114">
        <v>9.1142860413101587</v>
      </c>
    </row>
    <row r="115" spans="1:4" x14ac:dyDescent="0.3">
      <c r="A115">
        <v>4987.4557847741098</v>
      </c>
      <c r="B115">
        <v>1181.6145000000001</v>
      </c>
      <c r="C115">
        <v>9.2271648173797405E-2</v>
      </c>
      <c r="D115">
        <v>9.2065576894839563</v>
      </c>
    </row>
    <row r="116" spans="1:4" x14ac:dyDescent="0.3">
      <c r="A116">
        <v>4997.0187488167367</v>
      </c>
      <c r="B116">
        <v>1181.6145000000001</v>
      </c>
      <c r="C116">
        <v>9.4001565823432887E-2</v>
      </c>
      <c r="D116">
        <v>9.3005592553073893</v>
      </c>
    </row>
    <row r="117" spans="1:4" x14ac:dyDescent="0.3">
      <c r="A117">
        <v>5006.2796275679302</v>
      </c>
      <c r="B117">
        <v>1181.6145000000001</v>
      </c>
      <c r="C117">
        <v>9.5182332863605404E-2</v>
      </c>
      <c r="D117">
        <v>9.3957415881709938</v>
      </c>
    </row>
    <row r="118" spans="1:4" x14ac:dyDescent="0.3">
      <c r="A118">
        <v>5105.4785425510572</v>
      </c>
      <c r="B118">
        <v>1181.6145000000001</v>
      </c>
      <c r="C118">
        <v>9.5834630085877531E-2</v>
      </c>
      <c r="D118">
        <v>9.4915762182568706</v>
      </c>
    </row>
    <row r="119" spans="1:4" x14ac:dyDescent="0.3">
      <c r="A119">
        <v>5114.6787129141303</v>
      </c>
      <c r="B119">
        <v>1181.6145000000001</v>
      </c>
      <c r="C119">
        <v>9.6740612274984747E-2</v>
      </c>
      <c r="D119">
        <v>9.5883168305318556</v>
      </c>
    </row>
    <row r="120" spans="1:4" x14ac:dyDescent="0.3">
      <c r="A120">
        <v>5201.2554534924675</v>
      </c>
      <c r="B120">
        <v>1181.6145000000001</v>
      </c>
      <c r="C120">
        <v>9.8475207405880852E-2</v>
      </c>
      <c r="D120">
        <v>9.686792037937737</v>
      </c>
    </row>
    <row r="121" spans="1:4" x14ac:dyDescent="0.3">
      <c r="A121">
        <v>5212.5275835703933</v>
      </c>
      <c r="B121">
        <v>1181.6145000000001</v>
      </c>
      <c r="C121">
        <v>0.10117039946680292</v>
      </c>
      <c r="D121">
        <v>9.7879624374045395</v>
      </c>
    </row>
    <row r="122" spans="1:4" x14ac:dyDescent="0.3">
      <c r="A122">
        <v>5224.9750718879222</v>
      </c>
      <c r="B122">
        <v>1181.6145000000001</v>
      </c>
      <c r="C122">
        <v>0.10460588244982542</v>
      </c>
      <c r="D122">
        <v>9.8925683198543641</v>
      </c>
    </row>
    <row r="123" spans="1:4" x14ac:dyDescent="0.3">
      <c r="A123">
        <v>5294.786575592836</v>
      </c>
      <c r="B123">
        <v>1181.6145000000001</v>
      </c>
      <c r="C123">
        <v>0.10785178587049293</v>
      </c>
      <c r="D123">
        <v>10.000420105724857</v>
      </c>
    </row>
    <row r="124" spans="1:4" x14ac:dyDescent="0.3">
      <c r="A124">
        <v>5307.5430892020167</v>
      </c>
      <c r="B124">
        <v>1181.6145000000001</v>
      </c>
      <c r="C124">
        <v>0.11070278947410692</v>
      </c>
      <c r="D124">
        <v>10.111122895198964</v>
      </c>
    </row>
    <row r="125" spans="1:4" x14ac:dyDescent="0.3">
      <c r="A125">
        <v>5436.4898585392366</v>
      </c>
      <c r="B125">
        <v>1181.6145000000001</v>
      </c>
      <c r="C125">
        <v>0.11360195181229479</v>
      </c>
      <c r="D125">
        <v>10.224724847011258</v>
      </c>
    </row>
    <row r="126" spans="1:4" x14ac:dyDescent="0.3">
      <c r="A126">
        <v>5450.1715915350023</v>
      </c>
      <c r="B126">
        <v>1181.6145000000001</v>
      </c>
      <c r="C126">
        <v>0.11652134584936701</v>
      </c>
      <c r="D126">
        <v>10.341246192860625</v>
      </c>
    </row>
    <row r="127" spans="1:4" x14ac:dyDescent="0.3">
      <c r="A127">
        <v>5583.059195306022</v>
      </c>
      <c r="B127">
        <v>1181.6145000000001</v>
      </c>
      <c r="C127">
        <v>0.1192046919312954</v>
      </c>
      <c r="D127">
        <v>10.460450884791921</v>
      </c>
    </row>
    <row r="128" spans="1:4" x14ac:dyDescent="0.3">
      <c r="A128">
        <v>5722.4026795522523</v>
      </c>
      <c r="B128">
        <v>1181.6145000000001</v>
      </c>
      <c r="C128">
        <v>0.1216958454997558</v>
      </c>
      <c r="D128">
        <v>10.582146730291678</v>
      </c>
    </row>
    <row r="129" spans="1:4" x14ac:dyDescent="0.3">
      <c r="A129">
        <v>5798.8016775082788</v>
      </c>
      <c r="B129">
        <v>1181.6145000000001</v>
      </c>
      <c r="C129">
        <v>0.12390732603925479</v>
      </c>
      <c r="D129">
        <v>10.706054056330933</v>
      </c>
    </row>
    <row r="130" spans="1:4" x14ac:dyDescent="0.3">
      <c r="A130">
        <v>5867.4560956127589</v>
      </c>
      <c r="B130">
        <v>1181.6145000000001</v>
      </c>
      <c r="C130">
        <v>0.12549788620727903</v>
      </c>
      <c r="D130">
        <v>10.831551942538212</v>
      </c>
    </row>
    <row r="131" spans="1:4" x14ac:dyDescent="0.3">
      <c r="A131">
        <v>5947.2412766486932</v>
      </c>
      <c r="B131">
        <v>1181.6145000000001</v>
      </c>
      <c r="C131">
        <v>0.12280210003235878</v>
      </c>
      <c r="D131">
        <v>10.954354042570571</v>
      </c>
    </row>
    <row r="132" spans="1:4" x14ac:dyDescent="0.3">
      <c r="A132">
        <v>5949.6757669898325</v>
      </c>
      <c r="B132">
        <v>1181.6145000000001</v>
      </c>
      <c r="C132">
        <v>0.11662171374443274</v>
      </c>
      <c r="D132">
        <v>11.070975756315004</v>
      </c>
    </row>
    <row r="133" spans="1:4" x14ac:dyDescent="0.3">
      <c r="A133">
        <v>5953.4193730361449</v>
      </c>
      <c r="B133">
        <v>1181.6145000000001</v>
      </c>
      <c r="C133">
        <v>0.11137660851535511</v>
      </c>
      <c r="D133">
        <v>11.18235236483036</v>
      </c>
    </row>
    <row r="134" spans="1:4" x14ac:dyDescent="0.3">
      <c r="A134">
        <v>5958.8776207725668</v>
      </c>
      <c r="B134">
        <v>1181.6145000000001</v>
      </c>
      <c r="C134">
        <v>0.10765554077938699</v>
      </c>
      <c r="D134">
        <v>11.290007905609746</v>
      </c>
    </row>
    <row r="135" spans="1:4" x14ac:dyDescent="0.3">
      <c r="A135">
        <v>5965.0227799370514</v>
      </c>
      <c r="B135">
        <v>1181.6145000000001</v>
      </c>
      <c r="C135">
        <v>0.10465808360960549</v>
      </c>
      <c r="D135">
        <v>11.394665989219352</v>
      </c>
    </row>
    <row r="136" spans="1:4" x14ac:dyDescent="0.3">
      <c r="A136">
        <v>6081.9620919191639</v>
      </c>
      <c r="B136">
        <v>1181.6145000000001</v>
      </c>
      <c r="C136">
        <v>0.10266623716623981</v>
      </c>
      <c r="D136">
        <v>11.497332226385591</v>
      </c>
    </row>
    <row r="137" spans="1:4" x14ac:dyDescent="0.3">
      <c r="A137">
        <v>6090.0940545664407</v>
      </c>
      <c r="B137">
        <v>1181.6145000000001</v>
      </c>
      <c r="C137">
        <v>0.10185608221480716</v>
      </c>
      <c r="D137">
        <v>11.599188308600398</v>
      </c>
    </row>
    <row r="138" spans="1:4" x14ac:dyDescent="0.3">
      <c r="A138">
        <v>6179.2532338305919</v>
      </c>
      <c r="B138">
        <v>1181.6145000000001</v>
      </c>
      <c r="C138">
        <v>0.10191961062067978</v>
      </c>
      <c r="D138">
        <v>11.701107919221078</v>
      </c>
    </row>
    <row r="139" spans="1:4" x14ac:dyDescent="0.3">
      <c r="A139">
        <v>6289.9136560660518</v>
      </c>
      <c r="B139">
        <v>1181.6145000000001</v>
      </c>
      <c r="C139">
        <v>0.10204085814910072</v>
      </c>
      <c r="D139">
        <v>11.803148777370179</v>
      </c>
    </row>
    <row r="140" spans="1:4" x14ac:dyDescent="0.3">
      <c r="A140">
        <v>6309.6646630621162</v>
      </c>
      <c r="B140">
        <v>1181.6145000000001</v>
      </c>
      <c r="C140">
        <v>0.10271595436112729</v>
      </c>
      <c r="D140">
        <v>11.905864731731306</v>
      </c>
    </row>
    <row r="141" spans="1:4" x14ac:dyDescent="0.3">
      <c r="A141">
        <v>6319.9356431135921</v>
      </c>
      <c r="B141">
        <v>1181.6145000000001</v>
      </c>
      <c r="C141">
        <v>0.10395879543055371</v>
      </c>
      <c r="D141">
        <v>12.00982352716186</v>
      </c>
    </row>
    <row r="142" spans="1:4" x14ac:dyDescent="0.3">
      <c r="A142">
        <v>6331.034525645232</v>
      </c>
      <c r="B142">
        <v>1181.6145000000001</v>
      </c>
      <c r="C142">
        <v>0.10582878845730256</v>
      </c>
      <c r="D142">
        <v>12.115652315619162</v>
      </c>
    </row>
    <row r="143" spans="1:4" x14ac:dyDescent="0.3">
      <c r="A143">
        <v>6343.1926227859722</v>
      </c>
      <c r="B143">
        <v>1181.6145000000001</v>
      </c>
      <c r="C143">
        <v>0.10841583525335793</v>
      </c>
      <c r="D143">
        <v>12.224068150872519</v>
      </c>
    </row>
    <row r="144" spans="1:4" x14ac:dyDescent="0.3">
      <c r="A144">
        <v>6356.1791178331105</v>
      </c>
      <c r="B144">
        <v>1181.6145000000001</v>
      </c>
      <c r="C144">
        <v>0.11138809175848938</v>
      </c>
      <c r="D144">
        <v>12.335456242631007</v>
      </c>
    </row>
    <row r="145" spans="1:4" x14ac:dyDescent="0.3">
      <c r="A145">
        <v>6369.3520032604829</v>
      </c>
      <c r="B145">
        <v>1181.6145000000001</v>
      </c>
      <c r="C145">
        <v>0.11416563386075206</v>
      </c>
      <c r="D145">
        <v>12.44962187649176</v>
      </c>
    </row>
    <row r="146" spans="1:4" x14ac:dyDescent="0.3">
      <c r="A146">
        <v>6382.6037927903535</v>
      </c>
      <c r="B146">
        <v>1181.6145000000001</v>
      </c>
      <c r="C146">
        <v>0.1167023964863574</v>
      </c>
      <c r="D146">
        <v>12.566324272978116</v>
      </c>
    </row>
    <row r="147" spans="1:4" x14ac:dyDescent="0.3">
      <c r="A147">
        <v>6396.1746373767137</v>
      </c>
      <c r="B147">
        <v>1181.6145000000001</v>
      </c>
      <c r="C147">
        <v>0.1192119140731452</v>
      </c>
      <c r="D147">
        <v>12.685536187051262</v>
      </c>
    </row>
    <row r="148" spans="1:4" x14ac:dyDescent="0.3">
      <c r="A148">
        <v>6541.3524824200176</v>
      </c>
      <c r="B148">
        <v>1181.6145000000001</v>
      </c>
      <c r="C148">
        <v>0.12161860849282423</v>
      </c>
      <c r="D148">
        <v>12.807154795544086</v>
      </c>
    </row>
    <row r="149" spans="1:4" x14ac:dyDescent="0.3">
      <c r="A149">
        <v>6638.8053310386431</v>
      </c>
      <c r="B149">
        <v>1181.6145000000001</v>
      </c>
      <c r="C149">
        <v>0.12421180498529756</v>
      </c>
      <c r="D149">
        <v>12.931366600529383</v>
      </c>
    </row>
    <row r="150" spans="1:4" x14ac:dyDescent="0.3">
      <c r="A150">
        <v>6653.4160616870313</v>
      </c>
      <c r="B150">
        <v>1181.6145000000001</v>
      </c>
      <c r="C150">
        <v>0.12670250818759479</v>
      </c>
      <c r="D150">
        <v>13.058069108716978</v>
      </c>
    </row>
    <row r="151" spans="1:4" x14ac:dyDescent="0.3">
      <c r="A151">
        <v>6733.9625638175976</v>
      </c>
      <c r="B151">
        <v>1181.6145000000001</v>
      </c>
      <c r="C151">
        <v>0.12916400589310106</v>
      </c>
      <c r="D151">
        <v>13.187233114610079</v>
      </c>
    </row>
    <row r="152" spans="1:4" x14ac:dyDescent="0.3">
      <c r="A152">
        <v>6814.773036951452</v>
      </c>
      <c r="B152">
        <v>1181.6145000000001</v>
      </c>
      <c r="C152">
        <v>0.13158102681499032</v>
      </c>
      <c r="D152">
        <v>13.318814141425069</v>
      </c>
    </row>
    <row r="153" spans="1:4" x14ac:dyDescent="0.3">
      <c r="A153">
        <v>6961.8065778842656</v>
      </c>
      <c r="B153">
        <v>1181.6145000000001</v>
      </c>
      <c r="C153">
        <v>0.13394346744740857</v>
      </c>
      <c r="D153">
        <v>13.452757608872478</v>
      </c>
    </row>
    <row r="154" spans="1:4" x14ac:dyDescent="0.3">
      <c r="A154">
        <v>6977.4952059881707</v>
      </c>
      <c r="B154">
        <v>1181.6145000000001</v>
      </c>
      <c r="C154">
        <v>0.13624302828105911</v>
      </c>
      <c r="D154">
        <v>13.589000637153537</v>
      </c>
    </row>
    <row r="155" spans="1:4" x14ac:dyDescent="0.3">
      <c r="A155">
        <v>7071.1500100135008</v>
      </c>
      <c r="B155">
        <v>1181.6145000000001</v>
      </c>
      <c r="C155">
        <v>0.13831109811880601</v>
      </c>
      <c r="D155">
        <v>13.727311735272343</v>
      </c>
    </row>
  </sheetData>
  <conditionalFormatting sqref="I5:U1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3:Q3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32882-8689-4798-A43F-24D55C71141A}">
  <dimension ref="A1"/>
  <sheetViews>
    <sheetView zoomScale="70" zoomScaleNormal="70" workbookViewId="0">
      <selection activeCell="L50" sqref="L50"/>
    </sheetView>
  </sheetViews>
  <sheetFormatPr defaultRowHeight="14.4" x14ac:dyDescent="0.3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9E5D03C-2936-4EF5-8950-8131CAFB365E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6F9AB73C-5CF0-4102-81FD-81C1D0F63412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Track Data</vt:lpstr>
      <vt:lpstr>Engine Data</vt:lpstr>
      <vt:lpstr>Main Data</vt:lpstr>
      <vt:lpstr>BSFC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omphi</dc:creator>
  <cp:lastModifiedBy>omphi</cp:lastModifiedBy>
  <dcterms:created xsi:type="dcterms:W3CDTF">2021-11-02T11:25:37Z</dcterms:created>
  <dcterms:modified xsi:type="dcterms:W3CDTF">2021-11-30T11:07:32Z</dcterms:modified>
</cp:coreProperties>
</file>