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/>
  <xr:revisionPtr revIDLastSave="0" documentId="8_{1A5EF92D-2667-482B-B0F7-8B8A287A735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3" i="1" l="1"/>
  <c r="D113" i="1"/>
  <c r="E113" i="1"/>
  <c r="F113" i="1"/>
  <c r="C114" i="1"/>
  <c r="D114" i="1"/>
  <c r="E114" i="1"/>
  <c r="F114" i="1"/>
  <c r="C115" i="1"/>
  <c r="D115" i="1"/>
  <c r="E115" i="1"/>
  <c r="F115" i="1"/>
  <c r="C116" i="1"/>
  <c r="D116" i="1"/>
  <c r="E116" i="1"/>
  <c r="F116" i="1"/>
  <c r="C117" i="1"/>
  <c r="D117" i="1"/>
  <c r="E117" i="1"/>
  <c r="F117" i="1"/>
  <c r="C118" i="1"/>
  <c r="F118" i="1" s="1"/>
  <c r="D118" i="1"/>
  <c r="E118" i="1"/>
  <c r="C119" i="1"/>
  <c r="D119" i="1"/>
  <c r="E119" i="1"/>
  <c r="F119" i="1"/>
  <c r="C120" i="1"/>
  <c r="D120" i="1"/>
  <c r="E120" i="1"/>
  <c r="F120" i="1"/>
  <c r="C121" i="1"/>
  <c r="D121" i="1"/>
  <c r="E121" i="1"/>
  <c r="F121" i="1"/>
  <c r="C122" i="1"/>
  <c r="D122" i="1"/>
  <c r="E122" i="1"/>
  <c r="F122" i="1"/>
  <c r="C123" i="1"/>
  <c r="D123" i="1"/>
  <c r="E123" i="1"/>
  <c r="F123" i="1"/>
  <c r="C124" i="1"/>
  <c r="D124" i="1"/>
  <c r="E124" i="1"/>
  <c r="F124" i="1"/>
  <c r="C125" i="1"/>
  <c r="D125" i="1"/>
  <c r="E125" i="1"/>
  <c r="F125" i="1"/>
  <c r="C126" i="1"/>
  <c r="D126" i="1"/>
  <c r="E126" i="1"/>
  <c r="F126" i="1"/>
  <c r="C127" i="1"/>
  <c r="D127" i="1"/>
  <c r="E127" i="1"/>
  <c r="F127" i="1"/>
  <c r="C128" i="1"/>
  <c r="D128" i="1"/>
  <c r="E128" i="1"/>
  <c r="F128" i="1"/>
  <c r="C129" i="1"/>
  <c r="D129" i="1"/>
  <c r="E129" i="1"/>
  <c r="F129" i="1"/>
  <c r="C130" i="1"/>
  <c r="D130" i="1"/>
  <c r="E130" i="1"/>
  <c r="F130" i="1"/>
  <c r="C131" i="1"/>
  <c r="D131" i="1"/>
  <c r="E131" i="1"/>
  <c r="F131" i="1"/>
  <c r="C132" i="1"/>
  <c r="D132" i="1"/>
  <c r="E132" i="1"/>
  <c r="F132" i="1"/>
  <c r="C133" i="1"/>
  <c r="D133" i="1"/>
  <c r="E133" i="1"/>
  <c r="F133" i="1"/>
  <c r="C134" i="1"/>
  <c r="D134" i="1"/>
  <c r="E134" i="1"/>
  <c r="F134" i="1"/>
  <c r="C135" i="1"/>
  <c r="D135" i="1"/>
  <c r="E135" i="1"/>
  <c r="F135" i="1"/>
  <c r="C136" i="1"/>
  <c r="D136" i="1"/>
  <c r="E136" i="1"/>
  <c r="F136" i="1"/>
  <c r="C137" i="1"/>
  <c r="D137" i="1"/>
  <c r="E137" i="1"/>
  <c r="F137" i="1"/>
  <c r="C138" i="1"/>
  <c r="D138" i="1"/>
  <c r="E138" i="1"/>
  <c r="F138" i="1"/>
  <c r="C139" i="1"/>
  <c r="D139" i="1"/>
  <c r="E139" i="1"/>
  <c r="F139" i="1"/>
  <c r="C140" i="1"/>
  <c r="D140" i="1"/>
  <c r="E140" i="1"/>
  <c r="F140" i="1"/>
  <c r="C141" i="1"/>
  <c r="D141" i="1"/>
  <c r="E141" i="1"/>
  <c r="F141" i="1"/>
  <c r="C142" i="1"/>
  <c r="D142" i="1"/>
  <c r="E142" i="1"/>
  <c r="F142" i="1"/>
  <c r="C43" i="1"/>
  <c r="D43" i="1"/>
  <c r="E43" i="1"/>
  <c r="F43" i="1"/>
  <c r="C44" i="1"/>
  <c r="D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C53" i="1"/>
  <c r="D53" i="1"/>
  <c r="E53" i="1"/>
  <c r="F53" i="1"/>
  <c r="C54" i="1"/>
  <c r="D54" i="1"/>
  <c r="E54" i="1"/>
  <c r="F54" i="1"/>
  <c r="C55" i="1"/>
  <c r="D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3" i="1"/>
  <c r="D63" i="1"/>
  <c r="E63" i="1"/>
  <c r="F63" i="1"/>
  <c r="C64" i="1"/>
  <c r="D64" i="1"/>
  <c r="E64" i="1"/>
  <c r="F64" i="1"/>
  <c r="C65" i="1"/>
  <c r="D65" i="1"/>
  <c r="E65" i="1"/>
  <c r="F65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E3" i="1"/>
  <c r="F3" i="1"/>
  <c r="C4" i="1"/>
  <c r="F4" i="1" s="1"/>
  <c r="D4" i="1"/>
  <c r="E4" i="1"/>
  <c r="C5" i="1"/>
  <c r="F5" i="1" s="1"/>
  <c r="D5" i="1"/>
  <c r="E5" i="1"/>
  <c r="C6" i="1"/>
  <c r="F6" i="1" s="1"/>
  <c r="D6" i="1"/>
  <c r="E6" i="1"/>
  <c r="C7" i="1"/>
  <c r="F7" i="1" s="1"/>
  <c r="D7" i="1"/>
  <c r="E7" i="1"/>
  <c r="C8" i="1"/>
  <c r="F8" i="1" s="1"/>
  <c r="D8" i="1"/>
  <c r="E8" i="1"/>
  <c r="C9" i="1"/>
  <c r="F9" i="1" s="1"/>
  <c r="D9" i="1"/>
  <c r="E9" i="1"/>
  <c r="C10" i="1"/>
  <c r="F10" i="1" s="1"/>
  <c r="D10" i="1"/>
  <c r="E10" i="1"/>
  <c r="C11" i="1"/>
  <c r="F11" i="1" s="1"/>
  <c r="D11" i="1"/>
  <c r="E11" i="1"/>
  <c r="C12" i="1"/>
  <c r="F12" i="1" s="1"/>
  <c r="D12" i="1"/>
  <c r="E12" i="1"/>
  <c r="C13" i="1"/>
  <c r="F13" i="1" s="1"/>
  <c r="D13" i="1"/>
  <c r="E13" i="1"/>
  <c r="C14" i="1"/>
  <c r="F14" i="1" s="1"/>
  <c r="D14" i="1"/>
  <c r="E14" i="1"/>
  <c r="C15" i="1"/>
  <c r="F15" i="1" s="1"/>
  <c r="D15" i="1"/>
  <c r="E15" i="1"/>
  <c r="C16" i="1"/>
  <c r="F16" i="1" s="1"/>
  <c r="D16" i="1"/>
  <c r="E16" i="1"/>
  <c r="C17" i="1"/>
  <c r="F17" i="1" s="1"/>
  <c r="D17" i="1"/>
  <c r="E17" i="1"/>
  <c r="C18" i="1"/>
  <c r="F18" i="1" s="1"/>
  <c r="D18" i="1"/>
  <c r="E18" i="1"/>
  <c r="C19" i="1"/>
  <c r="F19" i="1" s="1"/>
  <c r="D19" i="1"/>
  <c r="E19" i="1"/>
  <c r="C20" i="1"/>
  <c r="F20" i="1" s="1"/>
  <c r="D20" i="1"/>
  <c r="E20" i="1"/>
  <c r="C21" i="1"/>
  <c r="F21" i="1" s="1"/>
  <c r="D21" i="1"/>
  <c r="E21" i="1"/>
  <c r="C22" i="1"/>
  <c r="F22" i="1" s="1"/>
  <c r="D22" i="1"/>
  <c r="E22" i="1"/>
  <c r="C23" i="1"/>
  <c r="F23" i="1" s="1"/>
  <c r="D23" i="1"/>
  <c r="E23" i="1"/>
  <c r="C24" i="1"/>
  <c r="F24" i="1" s="1"/>
  <c r="D24" i="1"/>
  <c r="E24" i="1"/>
  <c r="C25" i="1"/>
  <c r="F25" i="1" s="1"/>
  <c r="D25" i="1"/>
  <c r="E25" i="1"/>
  <c r="C26" i="1"/>
  <c r="F26" i="1" s="1"/>
  <c r="D26" i="1"/>
  <c r="E26" i="1"/>
  <c r="C27" i="1"/>
  <c r="F27" i="1" s="1"/>
  <c r="D27" i="1"/>
  <c r="E27" i="1"/>
  <c r="C28" i="1"/>
  <c r="F28" i="1" s="1"/>
  <c r="D28" i="1"/>
  <c r="E28" i="1"/>
  <c r="C29" i="1"/>
  <c r="F29" i="1" s="1"/>
  <c r="D29" i="1"/>
  <c r="E29" i="1"/>
  <c r="C30" i="1"/>
  <c r="F30" i="1" s="1"/>
  <c r="D30" i="1"/>
  <c r="E30" i="1"/>
  <c r="C31" i="1"/>
  <c r="F31" i="1" s="1"/>
  <c r="D31" i="1"/>
  <c r="E31" i="1"/>
  <c r="C32" i="1"/>
  <c r="F32" i="1" s="1"/>
  <c r="D32" i="1"/>
  <c r="E32" i="1"/>
  <c r="C33" i="1"/>
  <c r="F33" i="1" s="1"/>
  <c r="D33" i="1"/>
  <c r="E33" i="1"/>
  <c r="J132" i="1"/>
  <c r="J99" i="1"/>
  <c r="J64" i="1"/>
  <c r="J16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80" i="1"/>
  <c r="B145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B106" i="1"/>
  <c r="B73" i="1"/>
  <c r="B36" i="1"/>
</calcChain>
</file>

<file path=xl/sharedStrings.xml><?xml version="1.0" encoding="utf-8"?>
<sst xmlns="http://schemas.openxmlformats.org/spreadsheetml/2006/main" count="93" uniqueCount="50">
  <si>
    <t>Column1</t>
  </si>
  <si>
    <t>Column2</t>
  </si>
  <si>
    <t>Column3</t>
  </si>
  <si>
    <t>Column4</t>
  </si>
  <si>
    <t>Column5</t>
  </si>
  <si>
    <t>Column6</t>
  </si>
  <si>
    <t>load nut movement mm</t>
  </si>
  <si>
    <t>dial indicator mm</t>
  </si>
  <si>
    <t>force N</t>
  </si>
  <si>
    <t>extension mm</t>
  </si>
  <si>
    <t>strain</t>
  </si>
  <si>
    <t>stress N/m^2</t>
  </si>
  <si>
    <t>stress=force/area acted on</t>
  </si>
  <si>
    <t>strain=change in length/origional length</t>
  </si>
  <si>
    <t>extension=origional length+change in length</t>
  </si>
  <si>
    <t>force=dial indicator x 9.81</t>
  </si>
  <si>
    <t>load nut movement 3.2 is an anomaly</t>
  </si>
  <si>
    <t>load nut movement 5 is the yield point</t>
  </si>
  <si>
    <t xml:space="preserve">load nut movement 5 to 10 is the plastic reigon </t>
  </si>
  <si>
    <t>load nut movement 10is the snap</t>
  </si>
  <si>
    <t>extension percentage</t>
  </si>
  <si>
    <t>%</t>
  </si>
  <si>
    <t>yield stress</t>
  </si>
  <si>
    <t>steel</t>
  </si>
  <si>
    <t>csa=1.782mm^2</t>
  </si>
  <si>
    <t>og length=30.9mm</t>
  </si>
  <si>
    <t>final length=38.2mm</t>
  </si>
  <si>
    <t>load nut movement 3.2 is an anomaly, could be caused due to uneaven force on the load nut</t>
  </si>
  <si>
    <t xml:space="preserve">load nut movement 5 to 8 is the plastic reigon </t>
  </si>
  <si>
    <t>load nut movement 8 is the snap</t>
  </si>
  <si>
    <t>duralamin</t>
  </si>
  <si>
    <t>csa=1.9mm^2</t>
  </si>
  <si>
    <t>og length=31mm</t>
  </si>
  <si>
    <t>final length=33.4mm</t>
  </si>
  <si>
    <t>has a dip from 1.2 to 1.4 on the load nut movement, could be due to the load nut beig moved faster for those two readings than the rest</t>
  </si>
  <si>
    <t>load nut movement 3 is the yield point</t>
  </si>
  <si>
    <t xml:space="preserve">load nut movement 3 to 4.8 is the plastic reigon </t>
  </si>
  <si>
    <t>load nut movement 4.8 is the snap</t>
  </si>
  <si>
    <t>aluminium</t>
  </si>
  <si>
    <t>csa=1.94</t>
  </si>
  <si>
    <t>og length=30.98mm</t>
  </si>
  <si>
    <t>final length=33.14mm</t>
  </si>
  <si>
    <t>tops out at load nut movement 1.2 and stays around 8400 strain</t>
  </si>
  <si>
    <t>load nut movement 1.2 is the yield point</t>
  </si>
  <si>
    <t xml:space="preserve">load nut movement 1.8 to 10 is the plastic reigon </t>
  </si>
  <si>
    <t>load nut movement 10 is the snap</t>
  </si>
  <si>
    <t>PVC</t>
  </si>
  <si>
    <t>csa=1.9</t>
  </si>
  <si>
    <t>og length=31.1mm</t>
  </si>
  <si>
    <t>final length=41.68mm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</si>
</sst>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deformation of duralamin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Sheet1!$E$42:$E$70</c:f>
              <c:numCache>
                <c:formatCode>General</c:formatCode>
                <c:ptCount val="29"/>
                <c:pt idx="0">
                  <c:v>0</c:v>
                </c:pt>
                <c:pt idx="1">
                  <c:v>1.2903225806451615E-3</c:v>
                </c:pt>
                <c:pt idx="2">
                  <c:v>4.5161290322580649E-3</c:v>
                </c:pt>
                <c:pt idx="3">
                  <c:v>8.0645161290322578E-3</c:v>
                </c:pt>
                <c:pt idx="4">
                  <c:v>9.838709677419356E-3</c:v>
                </c:pt>
                <c:pt idx="5">
                  <c:v>1.0967741935483871E-2</c:v>
                </c:pt>
                <c:pt idx="6">
                  <c:v>1.1935483870967743E-2</c:v>
                </c:pt>
                <c:pt idx="7">
                  <c:v>1.0322580645161285E-2</c:v>
                </c:pt>
                <c:pt idx="8">
                  <c:v>1.1290322580645164E-2</c:v>
                </c:pt>
                <c:pt idx="9">
                  <c:v>1.1935483870967746E-2</c:v>
                </c:pt>
                <c:pt idx="10">
                  <c:v>1.2903225806451609E-2</c:v>
                </c:pt>
                <c:pt idx="11">
                  <c:v>1.3870967741935488E-2</c:v>
                </c:pt>
                <c:pt idx="12">
                  <c:v>1.4193548387096773E-2</c:v>
                </c:pt>
                <c:pt idx="13">
                  <c:v>1.5483870967741935E-2</c:v>
                </c:pt>
                <c:pt idx="14">
                  <c:v>1.5806451612903217E-2</c:v>
                </c:pt>
                <c:pt idx="15">
                  <c:v>1.6774193548387096E-2</c:v>
                </c:pt>
                <c:pt idx="16">
                  <c:v>1.7741935483870975E-2</c:v>
                </c:pt>
                <c:pt idx="17">
                  <c:v>1.9032258064516125E-2</c:v>
                </c:pt>
                <c:pt idx="18">
                  <c:v>1.9677419354838705E-2</c:v>
                </c:pt>
                <c:pt idx="19">
                  <c:v>1.999999999999999E-2</c:v>
                </c:pt>
                <c:pt idx="20">
                  <c:v>2.0645161290322584E-2</c:v>
                </c:pt>
                <c:pt idx="21">
                  <c:v>2.1612903225806463E-2</c:v>
                </c:pt>
                <c:pt idx="22">
                  <c:v>2.2580645161290328E-2</c:v>
                </c:pt>
                <c:pt idx="23">
                  <c:v>2.2903225806451596E-2</c:v>
                </c:pt>
                <c:pt idx="24">
                  <c:v>2.4193548387096774E-2</c:v>
                </c:pt>
                <c:pt idx="25">
                  <c:v>2.5161290322580653E-2</c:v>
                </c:pt>
                <c:pt idx="26">
                  <c:v>3.935483870967741E-2</c:v>
                </c:pt>
                <c:pt idx="27">
                  <c:v>6.4516129032258063E-2</c:v>
                </c:pt>
                <c:pt idx="28">
                  <c:v>9.2580645161290331E-2</c:v>
                </c:pt>
              </c:numCache>
            </c:numRef>
          </c:xVal>
          <c:yVal>
            <c:numRef>
              <c:f>Sheet1!$F$42:$F$70</c:f>
              <c:numCache>
                <c:formatCode>General</c:formatCode>
                <c:ptCount val="29"/>
                <c:pt idx="0">
                  <c:v>0</c:v>
                </c:pt>
                <c:pt idx="1">
                  <c:v>8421.0526315789466</c:v>
                </c:pt>
                <c:pt idx="2">
                  <c:v>13684.21052631579</c:v>
                </c:pt>
                <c:pt idx="3">
                  <c:v>18421.052631578947</c:v>
                </c:pt>
                <c:pt idx="4">
                  <c:v>26052.63157894737</c:v>
                </c:pt>
                <c:pt idx="5">
                  <c:v>34736.84210526316</c:v>
                </c:pt>
                <c:pt idx="6">
                  <c:v>43684.210526315786</c:v>
                </c:pt>
                <c:pt idx="7">
                  <c:v>56842.105263157893</c:v>
                </c:pt>
                <c:pt idx="8">
                  <c:v>65789.473684210519</c:v>
                </c:pt>
                <c:pt idx="9">
                  <c:v>75263.15789473684</c:v>
                </c:pt>
                <c:pt idx="10">
                  <c:v>84210.526315789481</c:v>
                </c:pt>
                <c:pt idx="11">
                  <c:v>93157.894736842107</c:v>
                </c:pt>
                <c:pt idx="12">
                  <c:v>103157.89473684211</c:v>
                </c:pt>
                <c:pt idx="13">
                  <c:v>111578.94736842105</c:v>
                </c:pt>
                <c:pt idx="14">
                  <c:v>121578.94736842105</c:v>
                </c:pt>
                <c:pt idx="15">
                  <c:v>130526.31578947368</c:v>
                </c:pt>
                <c:pt idx="16">
                  <c:v>139473.68421052632</c:v>
                </c:pt>
                <c:pt idx="17">
                  <c:v>147894.73684210525</c:v>
                </c:pt>
                <c:pt idx="18">
                  <c:v>157368.42105263157</c:v>
                </c:pt>
                <c:pt idx="19">
                  <c:v>167368.42105263157</c:v>
                </c:pt>
                <c:pt idx="20">
                  <c:v>176842.10526315789</c:v>
                </c:pt>
                <c:pt idx="21">
                  <c:v>185789.47368421053</c:v>
                </c:pt>
                <c:pt idx="22">
                  <c:v>194736.84210526315</c:v>
                </c:pt>
                <c:pt idx="23">
                  <c:v>204736.84210526315</c:v>
                </c:pt>
                <c:pt idx="24">
                  <c:v>213157.89473684211</c:v>
                </c:pt>
                <c:pt idx="25">
                  <c:v>222105.26315789475</c:v>
                </c:pt>
                <c:pt idx="26">
                  <c:v>251578.94736842104</c:v>
                </c:pt>
                <c:pt idx="27">
                  <c:v>263157.89473684208</c:v>
                </c:pt>
                <c:pt idx="28">
                  <c:v>270000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5DF-49A3-970E-00B1034AC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9531783"/>
        <c:axId val="1539533831"/>
      </c:scatterChart>
      <c:valAx>
        <c:axId val="1539531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3831"/>
        <c:crosses val="autoZero"/>
        <c:crossBetween val="midCat"/>
      </c:valAx>
      <c:valAx>
        <c:axId val="1539533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17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deformation of steel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Sheet1!$E$3:$E$33</c:f>
              <c:numCache>
                <c:formatCode>General</c:formatCode>
                <c:ptCount val="31"/>
                <c:pt idx="0">
                  <c:v>0</c:v>
                </c:pt>
                <c:pt idx="1">
                  <c:v>1.132686084142395E-3</c:v>
                </c:pt>
                <c:pt idx="2">
                  <c:v>1.6181229773462799E-3</c:v>
                </c:pt>
                <c:pt idx="3">
                  <c:v>2.2653721682847883E-3</c:v>
                </c:pt>
                <c:pt idx="4">
                  <c:v>2.7508090614886756E-3</c:v>
                </c:pt>
                <c:pt idx="5">
                  <c:v>3.2362459546925559E-3</c:v>
                </c:pt>
                <c:pt idx="6">
                  <c:v>3.8834951456310643E-3</c:v>
                </c:pt>
                <c:pt idx="7">
                  <c:v>4.0453074433656963E-3</c:v>
                </c:pt>
                <c:pt idx="8">
                  <c:v>5.177993527508095E-3</c:v>
                </c:pt>
                <c:pt idx="9">
                  <c:v>5.5016181229773512E-3</c:v>
                </c:pt>
                <c:pt idx="10">
                  <c:v>5.9870550161812315E-3</c:v>
                </c:pt>
                <c:pt idx="11">
                  <c:v>6.7961165048543749E-3</c:v>
                </c:pt>
                <c:pt idx="12">
                  <c:v>6.796116504854368E-3</c:v>
                </c:pt>
                <c:pt idx="13">
                  <c:v>8.0906148867313926E-3</c:v>
                </c:pt>
                <c:pt idx="14">
                  <c:v>8.7378640776699032E-3</c:v>
                </c:pt>
                <c:pt idx="15">
                  <c:v>9.7087378640776639E-3</c:v>
                </c:pt>
                <c:pt idx="16">
                  <c:v>1.6181229773462785E-2</c:v>
                </c:pt>
                <c:pt idx="17">
                  <c:v>1.067961165048544E-2</c:v>
                </c:pt>
                <c:pt idx="18">
                  <c:v>1.4886731391585761E-2</c:v>
                </c:pt>
                <c:pt idx="19">
                  <c:v>1.7152103559870544E-2</c:v>
                </c:pt>
                <c:pt idx="20">
                  <c:v>1.9093851132686079E-2</c:v>
                </c:pt>
                <c:pt idx="21">
                  <c:v>2.135922330097088E-2</c:v>
                </c:pt>
                <c:pt idx="22">
                  <c:v>2.4271844660194192E-2</c:v>
                </c:pt>
                <c:pt idx="23">
                  <c:v>2.750809061488672E-2</c:v>
                </c:pt>
                <c:pt idx="24">
                  <c:v>2.9773462783171521E-2</c:v>
                </c:pt>
                <c:pt idx="25">
                  <c:v>3.3980582524271843E-2</c:v>
                </c:pt>
                <c:pt idx="26">
                  <c:v>4.9838187702265377E-2</c:v>
                </c:pt>
                <c:pt idx="27">
                  <c:v>6.9579288025889988E-2</c:v>
                </c:pt>
                <c:pt idx="28">
                  <c:v>9.3851132686084152E-2</c:v>
                </c:pt>
                <c:pt idx="29">
                  <c:v>0.12038834951456311</c:v>
                </c:pt>
                <c:pt idx="30">
                  <c:v>0.1504854368932039</c:v>
                </c:pt>
              </c:numCache>
            </c:numRef>
          </c:xVal>
          <c:yVal>
            <c:numRef>
              <c:f>Sheet1!$F$3:$F$33</c:f>
              <c:numCache>
                <c:formatCode>General</c:formatCode>
                <c:ptCount val="31"/>
                <c:pt idx="0">
                  <c:v>0</c:v>
                </c:pt>
                <c:pt idx="1">
                  <c:v>9259.2592592592591</c:v>
                </c:pt>
                <c:pt idx="2">
                  <c:v>19640.852974186309</c:v>
                </c:pt>
                <c:pt idx="3">
                  <c:v>29741.863075196408</c:v>
                </c:pt>
                <c:pt idx="4">
                  <c:v>40123.456790123455</c:v>
                </c:pt>
                <c:pt idx="5">
                  <c:v>50505.050505050509</c:v>
                </c:pt>
                <c:pt idx="6">
                  <c:v>60606.060606060608</c:v>
                </c:pt>
                <c:pt idx="7">
                  <c:v>71548.82154882155</c:v>
                </c:pt>
                <c:pt idx="8">
                  <c:v>80808.080808080806</c:v>
                </c:pt>
                <c:pt idx="9">
                  <c:v>91470.258136924807</c:v>
                </c:pt>
                <c:pt idx="10">
                  <c:v>101851.85185185185</c:v>
                </c:pt>
                <c:pt idx="11">
                  <c:v>111672.27833894501</c:v>
                </c:pt>
                <c:pt idx="12">
                  <c:v>122895.6228956229</c:v>
                </c:pt>
                <c:pt idx="13">
                  <c:v>131874.29854096522</c:v>
                </c:pt>
                <c:pt idx="14">
                  <c:v>141975.30864197531</c:v>
                </c:pt>
                <c:pt idx="15">
                  <c:v>151515.15151515152</c:v>
                </c:pt>
                <c:pt idx="16">
                  <c:v>151515.15151515152</c:v>
                </c:pt>
                <c:pt idx="17">
                  <c:v>172278.33894500561</c:v>
                </c:pt>
                <c:pt idx="18">
                  <c:v>176206.50953984287</c:v>
                </c:pt>
                <c:pt idx="19">
                  <c:v>183501.6835016835</c:v>
                </c:pt>
                <c:pt idx="20">
                  <c:v>191358.02469135803</c:v>
                </c:pt>
                <c:pt idx="21">
                  <c:v>198653.19865319866</c:v>
                </c:pt>
                <c:pt idx="22">
                  <c:v>204826.0381593715</c:v>
                </c:pt>
                <c:pt idx="23">
                  <c:v>210437.71043771046</c:v>
                </c:pt>
                <c:pt idx="24">
                  <c:v>217732.88439955108</c:v>
                </c:pt>
                <c:pt idx="25">
                  <c:v>221661.05499438834</c:v>
                </c:pt>
                <c:pt idx="26">
                  <c:v>250280.58361391694</c:v>
                </c:pt>
                <c:pt idx="27">
                  <c:v>272166.10549943883</c:v>
                </c:pt>
                <c:pt idx="28">
                  <c:v>286195.2861952862</c:v>
                </c:pt>
                <c:pt idx="29">
                  <c:v>296296.29629629629</c:v>
                </c:pt>
                <c:pt idx="30">
                  <c:v>300224.46689113358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2AB-426E-AF46-B43F24C6D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7655"/>
        <c:axId val="2125469703"/>
      </c:scatterChart>
      <c:valAx>
        <c:axId val="2125467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9703"/>
        <c:crosses val="autoZero"/>
        <c:crossBetween val="midCat"/>
      </c:valAx>
      <c:valAx>
        <c:axId val="2125469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7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deformation of aluminium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Sheet1!$E$79:$E$103</c:f>
              <c:numCache>
                <c:formatCode>General</c:formatCode>
                <c:ptCount val="25"/>
                <c:pt idx="0">
                  <c:v>0</c:v>
                </c:pt>
                <c:pt idx="1">
                  <c:v>2.582311168495804E-3</c:v>
                </c:pt>
                <c:pt idx="2">
                  <c:v>2.582311168495804E-3</c:v>
                </c:pt>
                <c:pt idx="3">
                  <c:v>3.2278889606197538E-3</c:v>
                </c:pt>
                <c:pt idx="4">
                  <c:v>4.1962556488056814E-3</c:v>
                </c:pt>
                <c:pt idx="5">
                  <c:v>4.8418334409296325E-3</c:v>
                </c:pt>
                <c:pt idx="6">
                  <c:v>7.4241446094254352E-3</c:v>
                </c:pt>
                <c:pt idx="7">
                  <c:v>8.7153001936733383E-3</c:v>
                </c:pt>
                <c:pt idx="8">
                  <c:v>9.0380890897353138E-3</c:v>
                </c:pt>
                <c:pt idx="9">
                  <c:v>1.000645577792124E-2</c:v>
                </c:pt>
                <c:pt idx="10">
                  <c:v>1.1943189154293096E-2</c:v>
                </c:pt>
                <c:pt idx="11">
                  <c:v>1.4202711426726926E-2</c:v>
                </c:pt>
                <c:pt idx="12">
                  <c:v>1.6785022595222725E-2</c:v>
                </c:pt>
                <c:pt idx="13">
                  <c:v>1.9044544867656561E-2</c:v>
                </c:pt>
                <c:pt idx="14">
                  <c:v>2.1949644932214324E-2</c:v>
                </c:pt>
                <c:pt idx="15">
                  <c:v>2.3886378308586191E-2</c:v>
                </c:pt>
                <c:pt idx="16">
                  <c:v>2.8405422853453852E-2</c:v>
                </c:pt>
                <c:pt idx="17">
                  <c:v>3.1956100710135563E-2</c:v>
                </c:pt>
                <c:pt idx="18">
                  <c:v>3.5506778566817304E-2</c:v>
                </c:pt>
                <c:pt idx="19">
                  <c:v>4.0348612007746934E-2</c:v>
                </c:pt>
                <c:pt idx="20">
                  <c:v>4.4867656552614592E-2</c:v>
                </c:pt>
                <c:pt idx="21">
                  <c:v>4.9709489993544222E-2</c:v>
                </c:pt>
                <c:pt idx="22">
                  <c:v>5.5519690122659789E-2</c:v>
                </c:pt>
                <c:pt idx="23">
                  <c:v>6.0361523563589398E-2</c:v>
                </c:pt>
                <c:pt idx="24">
                  <c:v>6.6171723692704965E-2</c:v>
                </c:pt>
              </c:numCache>
            </c:numRef>
          </c:xVal>
          <c:yVal>
            <c:numRef>
              <c:f>Sheet1!$F$79:$F$103</c:f>
              <c:numCache>
                <c:formatCode>General</c:formatCode>
                <c:ptCount val="25"/>
                <c:pt idx="0">
                  <c:v>0</c:v>
                </c:pt>
                <c:pt idx="1">
                  <c:v>6185.567010309278</c:v>
                </c:pt>
                <c:pt idx="2">
                  <c:v>16494.84536082474</c:v>
                </c:pt>
                <c:pt idx="3">
                  <c:v>25773.195876288657</c:v>
                </c:pt>
                <c:pt idx="4">
                  <c:v>34536.082474226801</c:v>
                </c:pt>
                <c:pt idx="5">
                  <c:v>43814.432989690722</c:v>
                </c:pt>
                <c:pt idx="6">
                  <c:v>50000</c:v>
                </c:pt>
                <c:pt idx="7">
                  <c:v>58247.422680412361</c:v>
                </c:pt>
                <c:pt idx="8">
                  <c:v>68041.237113402065</c:v>
                </c:pt>
                <c:pt idx="9">
                  <c:v>76804.123711340202</c:v>
                </c:pt>
                <c:pt idx="10">
                  <c:v>84020.618556701025</c:v>
                </c:pt>
                <c:pt idx="11">
                  <c:v>90721.649484536072</c:v>
                </c:pt>
                <c:pt idx="12">
                  <c:v>96907.216494845357</c:v>
                </c:pt>
                <c:pt idx="13">
                  <c:v>103608.24742268039</c:v>
                </c:pt>
                <c:pt idx="14">
                  <c:v>109278.35051546391</c:v>
                </c:pt>
                <c:pt idx="15">
                  <c:v>116494.84536082472</c:v>
                </c:pt>
                <c:pt idx="16">
                  <c:v>119587.62886597936</c:v>
                </c:pt>
                <c:pt idx="17">
                  <c:v>124226.80412371134</c:v>
                </c:pt>
                <c:pt idx="18">
                  <c:v>128865.97938144329</c:v>
                </c:pt>
                <c:pt idx="19">
                  <c:v>131443.29896907214</c:v>
                </c:pt>
                <c:pt idx="20">
                  <c:v>134536.0824742268</c:v>
                </c:pt>
                <c:pt idx="21">
                  <c:v>137113.40206185565</c:v>
                </c:pt>
                <c:pt idx="22">
                  <c:v>138144.32989690721</c:v>
                </c:pt>
                <c:pt idx="23">
                  <c:v>140721.64948453609</c:v>
                </c:pt>
                <c:pt idx="24">
                  <c:v>141752.57731958761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7F6-4643-B8BA-9502E44E5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9531783"/>
        <c:axId val="1539533831"/>
      </c:scatterChart>
      <c:valAx>
        <c:axId val="1539531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3831"/>
        <c:crosses val="autoZero"/>
        <c:crossBetween val="midCat"/>
      </c:valAx>
      <c:valAx>
        <c:axId val="1539533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17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deformation of PVC</a:t>
            </a:r>
          </a:p>
        </c:rich>
      </c:tx>
      <c:layout>
        <c:manualLayout>
          <c:xMode val="edge"/>
          <c:yMode val="edge"/>
          <c:x val="0.25494476933073423"/>
          <c:y val="2.66666666666666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Sheet1!$E$112:$E$142</c:f>
              <c:numCache>
                <c:formatCode>General</c:formatCode>
                <c:ptCount val="31"/>
                <c:pt idx="0">
                  <c:v>0</c:v>
                </c:pt>
                <c:pt idx="1">
                  <c:v>4.1800643086816721E-3</c:v>
                </c:pt>
                <c:pt idx="2">
                  <c:v>8.3601286173633441E-3</c:v>
                </c:pt>
                <c:pt idx="3">
                  <c:v>1.2540192926045015E-2</c:v>
                </c:pt>
                <c:pt idx="4">
                  <c:v>1.6720257234726688E-2</c:v>
                </c:pt>
                <c:pt idx="5">
                  <c:v>2.1221864951768483E-2</c:v>
                </c:pt>
                <c:pt idx="6">
                  <c:v>2.733118971061093E-2</c:v>
                </c:pt>
                <c:pt idx="7">
                  <c:v>3.7942122186495175E-2</c:v>
                </c:pt>
                <c:pt idx="8">
                  <c:v>4.5980707395498394E-2</c:v>
                </c:pt>
                <c:pt idx="9">
                  <c:v>5.2733118971061095E-2</c:v>
                </c:pt>
                <c:pt idx="10">
                  <c:v>5.9485530546623797E-2</c:v>
                </c:pt>
                <c:pt idx="11">
                  <c:v>6.5594855305466229E-2</c:v>
                </c:pt>
                <c:pt idx="12">
                  <c:v>7.2347266881028938E-2</c:v>
                </c:pt>
                <c:pt idx="13">
                  <c:v>7.8456591639871384E-2</c:v>
                </c:pt>
                <c:pt idx="14">
                  <c:v>8.4565916398713817E-2</c:v>
                </c:pt>
                <c:pt idx="15">
                  <c:v>9.1961414790996773E-2</c:v>
                </c:pt>
                <c:pt idx="16">
                  <c:v>9.7749196141479103E-2</c:v>
                </c:pt>
                <c:pt idx="17">
                  <c:v>0.1035369774919614</c:v>
                </c:pt>
                <c:pt idx="18">
                  <c:v>0.10996784565916398</c:v>
                </c:pt>
                <c:pt idx="19">
                  <c:v>0.11672025723472668</c:v>
                </c:pt>
                <c:pt idx="20">
                  <c:v>0.12347266881028938</c:v>
                </c:pt>
                <c:pt idx="21">
                  <c:v>0.12990353697749196</c:v>
                </c:pt>
                <c:pt idx="22">
                  <c:v>0.13665594855305466</c:v>
                </c:pt>
                <c:pt idx="23">
                  <c:v>0.14308681672025719</c:v>
                </c:pt>
                <c:pt idx="24">
                  <c:v>0.14919614147909965</c:v>
                </c:pt>
                <c:pt idx="25">
                  <c:v>0.15594855305466235</c:v>
                </c:pt>
                <c:pt idx="26">
                  <c:v>0.18810289389067522</c:v>
                </c:pt>
                <c:pt idx="27">
                  <c:v>0.21993569131832796</c:v>
                </c:pt>
                <c:pt idx="28">
                  <c:v>0.25176848874598068</c:v>
                </c:pt>
                <c:pt idx="29">
                  <c:v>0.28456591639871381</c:v>
                </c:pt>
                <c:pt idx="30">
                  <c:v>0.31672025723472669</c:v>
                </c:pt>
              </c:numCache>
            </c:numRef>
          </c:xVal>
          <c:yVal>
            <c:numRef>
              <c:f>Sheet1!$F$112:$F$142</c:f>
              <c:numCache>
                <c:formatCode>General</c:formatCode>
                <c:ptCount val="31"/>
                <c:pt idx="0">
                  <c:v>0</c:v>
                </c:pt>
                <c:pt idx="1">
                  <c:v>3684.21052631579</c:v>
                </c:pt>
                <c:pt idx="2">
                  <c:v>7368.4210526315801</c:v>
                </c:pt>
                <c:pt idx="3">
                  <c:v>11052.631578947368</c:v>
                </c:pt>
                <c:pt idx="4">
                  <c:v>14736.84210526316</c:v>
                </c:pt>
                <c:pt idx="5">
                  <c:v>17894.736842105263</c:v>
                </c:pt>
                <c:pt idx="6">
                  <c:v>18421.052631578947</c:v>
                </c:pt>
                <c:pt idx="7">
                  <c:v>11578.947368421053</c:v>
                </c:pt>
                <c:pt idx="8">
                  <c:v>8947.3684210526317</c:v>
                </c:pt>
                <c:pt idx="9">
                  <c:v>8421.0526315789466</c:v>
                </c:pt>
                <c:pt idx="10">
                  <c:v>7894.7368421052633</c:v>
                </c:pt>
                <c:pt idx="11">
                  <c:v>8421.0526315789466</c:v>
                </c:pt>
                <c:pt idx="12">
                  <c:v>7894.7368421052633</c:v>
                </c:pt>
                <c:pt idx="13">
                  <c:v>8421.0526315789466</c:v>
                </c:pt>
                <c:pt idx="14">
                  <c:v>8947.3684210526317</c:v>
                </c:pt>
                <c:pt idx="15">
                  <c:v>7368.4210526315801</c:v>
                </c:pt>
                <c:pt idx="16">
                  <c:v>8421.0526315789466</c:v>
                </c:pt>
                <c:pt idx="17">
                  <c:v>9473.6842105263149</c:v>
                </c:pt>
                <c:pt idx="18">
                  <c:v>9473.6842105263149</c:v>
                </c:pt>
                <c:pt idx="19">
                  <c:v>8947.3684210526317</c:v>
                </c:pt>
                <c:pt idx="20">
                  <c:v>8421.0526315789466</c:v>
                </c:pt>
                <c:pt idx="21">
                  <c:v>8421.0526315789466</c:v>
                </c:pt>
                <c:pt idx="22">
                  <c:v>7894.7368421052633</c:v>
                </c:pt>
                <c:pt idx="23">
                  <c:v>7894.7368421052633</c:v>
                </c:pt>
                <c:pt idx="24">
                  <c:v>8421.0526315789466</c:v>
                </c:pt>
                <c:pt idx="25">
                  <c:v>7894.7368421052633</c:v>
                </c:pt>
                <c:pt idx="26">
                  <c:v>7894.7368421052633</c:v>
                </c:pt>
                <c:pt idx="27">
                  <c:v>8421.0526315789466</c:v>
                </c:pt>
                <c:pt idx="28">
                  <c:v>8947.3684210526317</c:v>
                </c:pt>
                <c:pt idx="29">
                  <c:v>7894.7368421052633</c:v>
                </c:pt>
                <c:pt idx="30">
                  <c:v>7894.7368421052633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787-4138-8F02-649215CD9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9531783"/>
        <c:axId val="1539533831"/>
      </c:scatterChart>
      <c:valAx>
        <c:axId val="1539531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3831"/>
        <c:crosses val="autoZero"/>
        <c:crossBetween val="midCat"/>
      </c:valAx>
      <c:valAx>
        <c:axId val="1539533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5317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region of steel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4370912700239955"/>
                  <c:y val="4.865105908584169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Sheet1!$E$3:$E$18</c:f>
              <c:numCache>
                <c:formatCode>General</c:formatCode>
                <c:ptCount val="16"/>
                <c:pt idx="0">
                  <c:v>0</c:v>
                </c:pt>
                <c:pt idx="1">
                  <c:v>1.132686084142395E-3</c:v>
                </c:pt>
                <c:pt idx="2">
                  <c:v>1.6181229773462799E-3</c:v>
                </c:pt>
                <c:pt idx="3">
                  <c:v>2.2653721682847883E-3</c:v>
                </c:pt>
                <c:pt idx="4">
                  <c:v>2.7508090614886756E-3</c:v>
                </c:pt>
                <c:pt idx="5">
                  <c:v>3.2362459546925559E-3</c:v>
                </c:pt>
                <c:pt idx="6">
                  <c:v>3.8834951456310643E-3</c:v>
                </c:pt>
                <c:pt idx="7">
                  <c:v>4.0453074433656963E-3</c:v>
                </c:pt>
                <c:pt idx="8">
                  <c:v>5.177993527508095E-3</c:v>
                </c:pt>
                <c:pt idx="9">
                  <c:v>5.5016181229773512E-3</c:v>
                </c:pt>
                <c:pt idx="10">
                  <c:v>5.9870550161812315E-3</c:v>
                </c:pt>
                <c:pt idx="11">
                  <c:v>6.7961165048543749E-3</c:v>
                </c:pt>
                <c:pt idx="12">
                  <c:v>6.796116504854368E-3</c:v>
                </c:pt>
                <c:pt idx="13">
                  <c:v>8.0906148867313926E-3</c:v>
                </c:pt>
                <c:pt idx="14">
                  <c:v>8.7378640776699032E-3</c:v>
                </c:pt>
                <c:pt idx="15">
                  <c:v>9.7087378640776639E-3</c:v>
                </c:pt>
              </c:numCache>
            </c:numRef>
          </c:xVal>
          <c:yVal>
            <c:numRef>
              <c:f>Sheet1!$F$3:$F$18</c:f>
              <c:numCache>
                <c:formatCode>General</c:formatCode>
                <c:ptCount val="16"/>
                <c:pt idx="0">
                  <c:v>0</c:v>
                </c:pt>
                <c:pt idx="1">
                  <c:v>9259.2592592592591</c:v>
                </c:pt>
                <c:pt idx="2">
                  <c:v>19640.852974186309</c:v>
                </c:pt>
                <c:pt idx="3">
                  <c:v>29741.863075196408</c:v>
                </c:pt>
                <c:pt idx="4">
                  <c:v>40123.456790123455</c:v>
                </c:pt>
                <c:pt idx="5">
                  <c:v>50505.050505050509</c:v>
                </c:pt>
                <c:pt idx="6">
                  <c:v>60606.060606060608</c:v>
                </c:pt>
                <c:pt idx="7">
                  <c:v>71548.82154882155</c:v>
                </c:pt>
                <c:pt idx="8">
                  <c:v>80808.080808080806</c:v>
                </c:pt>
                <c:pt idx="9">
                  <c:v>91470.258136924807</c:v>
                </c:pt>
                <c:pt idx="10">
                  <c:v>101851.85185185185</c:v>
                </c:pt>
                <c:pt idx="11">
                  <c:v>111672.27833894501</c:v>
                </c:pt>
                <c:pt idx="12">
                  <c:v>122895.6228956229</c:v>
                </c:pt>
                <c:pt idx="13">
                  <c:v>131874.29854096522</c:v>
                </c:pt>
                <c:pt idx="14">
                  <c:v>141975.30864197531</c:v>
                </c:pt>
                <c:pt idx="15">
                  <c:v>151515.15151515152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333-473A-A7C6-5D4FE4DA1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7655"/>
        <c:axId val="2125469703"/>
      </c:scatterChart>
      <c:valAx>
        <c:axId val="2125467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9703"/>
        <c:crosses val="autoZero"/>
        <c:crossBetween val="midCat"/>
      </c:valAx>
      <c:valAx>
        <c:axId val="2125469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7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region of duralamin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9340015246632182"/>
                  <c:y val="3.527313266443701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Sheet1!$E$42:$E$67</c:f>
              <c:numCache>
                <c:formatCode>General</c:formatCode>
                <c:ptCount val="26"/>
                <c:pt idx="0">
                  <c:v>0</c:v>
                </c:pt>
                <c:pt idx="1">
                  <c:v>1.2903225806451615E-3</c:v>
                </c:pt>
                <c:pt idx="2">
                  <c:v>4.5161290322580649E-3</c:v>
                </c:pt>
                <c:pt idx="3">
                  <c:v>8.0645161290322578E-3</c:v>
                </c:pt>
                <c:pt idx="4">
                  <c:v>9.838709677419356E-3</c:v>
                </c:pt>
                <c:pt idx="5">
                  <c:v>1.0967741935483871E-2</c:v>
                </c:pt>
                <c:pt idx="6">
                  <c:v>1.1935483870967743E-2</c:v>
                </c:pt>
                <c:pt idx="7">
                  <c:v>1.0322580645161285E-2</c:v>
                </c:pt>
                <c:pt idx="8">
                  <c:v>1.1290322580645164E-2</c:v>
                </c:pt>
                <c:pt idx="9">
                  <c:v>1.1935483870967746E-2</c:v>
                </c:pt>
                <c:pt idx="10">
                  <c:v>1.2903225806451609E-2</c:v>
                </c:pt>
                <c:pt idx="11">
                  <c:v>1.3870967741935488E-2</c:v>
                </c:pt>
                <c:pt idx="12">
                  <c:v>1.4193548387096773E-2</c:v>
                </c:pt>
                <c:pt idx="13">
                  <c:v>1.5483870967741935E-2</c:v>
                </c:pt>
                <c:pt idx="14">
                  <c:v>1.5806451612903217E-2</c:v>
                </c:pt>
                <c:pt idx="15">
                  <c:v>1.6774193548387096E-2</c:v>
                </c:pt>
                <c:pt idx="16">
                  <c:v>1.7741935483870975E-2</c:v>
                </c:pt>
                <c:pt idx="17">
                  <c:v>1.9032258064516125E-2</c:v>
                </c:pt>
                <c:pt idx="18">
                  <c:v>1.9677419354838705E-2</c:v>
                </c:pt>
                <c:pt idx="19">
                  <c:v>1.999999999999999E-2</c:v>
                </c:pt>
                <c:pt idx="20">
                  <c:v>2.0645161290322584E-2</c:v>
                </c:pt>
                <c:pt idx="21">
                  <c:v>2.1612903225806463E-2</c:v>
                </c:pt>
                <c:pt idx="22">
                  <c:v>2.2580645161290328E-2</c:v>
                </c:pt>
                <c:pt idx="23">
                  <c:v>2.2903225806451596E-2</c:v>
                </c:pt>
                <c:pt idx="24">
                  <c:v>2.4193548387096774E-2</c:v>
                </c:pt>
                <c:pt idx="25">
                  <c:v>2.5161290322580653E-2</c:v>
                </c:pt>
              </c:numCache>
            </c:numRef>
          </c:xVal>
          <c:yVal>
            <c:numRef>
              <c:f>Sheet1!$F$42:$F$67</c:f>
              <c:numCache>
                <c:formatCode>General</c:formatCode>
                <c:ptCount val="26"/>
                <c:pt idx="0">
                  <c:v>0</c:v>
                </c:pt>
                <c:pt idx="1">
                  <c:v>8421.0526315789466</c:v>
                </c:pt>
                <c:pt idx="2">
                  <c:v>13684.21052631579</c:v>
                </c:pt>
                <c:pt idx="3">
                  <c:v>18421.052631578947</c:v>
                </c:pt>
                <c:pt idx="4">
                  <c:v>26052.63157894737</c:v>
                </c:pt>
                <c:pt idx="5">
                  <c:v>34736.84210526316</c:v>
                </c:pt>
                <c:pt idx="6">
                  <c:v>43684.210526315786</c:v>
                </c:pt>
                <c:pt idx="7">
                  <c:v>56842.105263157893</c:v>
                </c:pt>
                <c:pt idx="8">
                  <c:v>65789.473684210519</c:v>
                </c:pt>
                <c:pt idx="9">
                  <c:v>75263.15789473684</c:v>
                </c:pt>
                <c:pt idx="10">
                  <c:v>84210.526315789481</c:v>
                </c:pt>
                <c:pt idx="11">
                  <c:v>93157.894736842107</c:v>
                </c:pt>
                <c:pt idx="12">
                  <c:v>103157.89473684211</c:v>
                </c:pt>
                <c:pt idx="13">
                  <c:v>111578.94736842105</c:v>
                </c:pt>
                <c:pt idx="14">
                  <c:v>121578.94736842105</c:v>
                </c:pt>
                <c:pt idx="15">
                  <c:v>130526.31578947368</c:v>
                </c:pt>
                <c:pt idx="16">
                  <c:v>139473.68421052632</c:v>
                </c:pt>
                <c:pt idx="17">
                  <c:v>147894.73684210525</c:v>
                </c:pt>
                <c:pt idx="18">
                  <c:v>157368.42105263157</c:v>
                </c:pt>
                <c:pt idx="19">
                  <c:v>167368.42105263157</c:v>
                </c:pt>
                <c:pt idx="20">
                  <c:v>176842.10526315789</c:v>
                </c:pt>
                <c:pt idx="21">
                  <c:v>185789.47368421053</c:v>
                </c:pt>
                <c:pt idx="22">
                  <c:v>194736.84210526315</c:v>
                </c:pt>
                <c:pt idx="23">
                  <c:v>204736.84210526315</c:v>
                </c:pt>
                <c:pt idx="24">
                  <c:v>213157.89473684211</c:v>
                </c:pt>
                <c:pt idx="25">
                  <c:v>222105.26315789475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AC-4A90-AE39-AD0C99499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7655"/>
        <c:axId val="2125469703"/>
      </c:scatterChart>
      <c:valAx>
        <c:axId val="2125467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9703"/>
        <c:crosses val="autoZero"/>
        <c:crossBetween val="midCat"/>
      </c:valAx>
      <c:valAx>
        <c:axId val="2125469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7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region of aluminium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3782423395905919"/>
                  <c:y val="4.419175027870680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Sheet1!$E$79:$E$89</c:f>
              <c:numCache>
                <c:formatCode>General</c:formatCode>
                <c:ptCount val="11"/>
                <c:pt idx="0">
                  <c:v>0</c:v>
                </c:pt>
                <c:pt idx="1">
                  <c:v>2.582311168495804E-3</c:v>
                </c:pt>
                <c:pt idx="2">
                  <c:v>2.582311168495804E-3</c:v>
                </c:pt>
                <c:pt idx="3">
                  <c:v>3.2278889606197538E-3</c:v>
                </c:pt>
                <c:pt idx="4">
                  <c:v>4.1962556488056814E-3</c:v>
                </c:pt>
                <c:pt idx="5">
                  <c:v>4.8418334409296325E-3</c:v>
                </c:pt>
                <c:pt idx="6">
                  <c:v>7.4241446094254352E-3</c:v>
                </c:pt>
                <c:pt idx="7">
                  <c:v>8.7153001936733383E-3</c:v>
                </c:pt>
                <c:pt idx="8">
                  <c:v>9.0380890897353138E-3</c:v>
                </c:pt>
                <c:pt idx="9">
                  <c:v>1.000645577792124E-2</c:v>
                </c:pt>
                <c:pt idx="10">
                  <c:v>1.1943189154293096E-2</c:v>
                </c:pt>
              </c:numCache>
            </c:numRef>
          </c:xVal>
          <c:yVal>
            <c:numRef>
              <c:f>Sheet1!$F$79:$F$89</c:f>
              <c:numCache>
                <c:formatCode>General</c:formatCode>
                <c:ptCount val="11"/>
                <c:pt idx="0">
                  <c:v>0</c:v>
                </c:pt>
                <c:pt idx="1">
                  <c:v>6185.567010309278</c:v>
                </c:pt>
                <c:pt idx="2">
                  <c:v>16494.84536082474</c:v>
                </c:pt>
                <c:pt idx="3">
                  <c:v>25773.195876288657</c:v>
                </c:pt>
                <c:pt idx="4">
                  <c:v>34536.082474226801</c:v>
                </c:pt>
                <c:pt idx="5">
                  <c:v>43814.432989690722</c:v>
                </c:pt>
                <c:pt idx="6">
                  <c:v>50000</c:v>
                </c:pt>
                <c:pt idx="7">
                  <c:v>58247.422680412361</c:v>
                </c:pt>
                <c:pt idx="8">
                  <c:v>68041.237113402065</c:v>
                </c:pt>
                <c:pt idx="9">
                  <c:v>76804.123711340202</c:v>
                </c:pt>
                <c:pt idx="10">
                  <c:v>84020.618556701025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55-4B4E-98EB-859BBD177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7655"/>
        <c:axId val="2125469703"/>
      </c:scatterChart>
      <c:valAx>
        <c:axId val="2125467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9703"/>
        <c:crosses val="autoZero"/>
        <c:crossBetween val="midCat"/>
      </c:valAx>
      <c:valAx>
        <c:axId val="2125469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7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elastic region of pvc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5666221546868047"/>
                  <c:y val="-1.984919109191618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Sheet1!$E$112:$E$118</c:f>
              <c:numCache>
                <c:formatCode>General</c:formatCode>
                <c:ptCount val="7"/>
                <c:pt idx="0">
                  <c:v>0</c:v>
                </c:pt>
                <c:pt idx="1">
                  <c:v>4.1800643086816721E-3</c:v>
                </c:pt>
                <c:pt idx="2">
                  <c:v>8.3601286173633441E-3</c:v>
                </c:pt>
                <c:pt idx="3">
                  <c:v>1.2540192926045015E-2</c:v>
                </c:pt>
                <c:pt idx="4">
                  <c:v>1.6720257234726688E-2</c:v>
                </c:pt>
                <c:pt idx="5">
                  <c:v>2.1221864951768483E-2</c:v>
                </c:pt>
                <c:pt idx="6">
                  <c:v>2.733118971061093E-2</c:v>
                </c:pt>
              </c:numCache>
            </c:numRef>
          </c:xVal>
          <c:yVal>
            <c:numRef>
              <c:f>Sheet1!$F$112:$F$118</c:f>
              <c:numCache>
                <c:formatCode>General</c:formatCode>
                <c:ptCount val="7"/>
                <c:pt idx="0">
                  <c:v>0</c:v>
                </c:pt>
                <c:pt idx="1">
                  <c:v>3684.21052631579</c:v>
                </c:pt>
                <c:pt idx="2">
                  <c:v>7368.4210526315801</c:v>
                </c:pt>
                <c:pt idx="3">
                  <c:v>11052.631578947368</c:v>
                </c:pt>
                <c:pt idx="4">
                  <c:v>14736.84210526316</c:v>
                </c:pt>
                <c:pt idx="5">
                  <c:v>17894.736842105263</c:v>
                </c:pt>
                <c:pt idx="6">
                  <c:v>18421.052631578947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0C6-49D5-B554-F9191052C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467655"/>
        <c:axId val="2125469703"/>
      </c:scatterChart>
      <c:valAx>
        <c:axId val="2125467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9703"/>
        <c:crosses val="autoZero"/>
        <c:crossBetween val="midCat"/>
      </c:valAx>
      <c:valAx>
        <c:axId val="2125469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stress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467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38</xdr:row>
      <xdr:rowOff>171450</xdr:rowOff>
    </xdr:from>
    <xdr:to>
      <xdr:col>15</xdr:col>
      <xdr:colOff>0</xdr:colOff>
      <xdr:row>53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E210A52-0745-37DC-7102-D7F1748B84E0}"/>
            </a:ext>
            <a:ext uri="{147F2762-F138-4A5C-976F-8EAC2B608ADB}">
              <a16:predDERef xmlns:a16="http://schemas.microsoft.com/office/drawing/2014/main" pred="{A9B0A1C5-6694-D509-B057-AA0E69EE03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18</xdr:row>
      <xdr:rowOff>9525</xdr:rowOff>
    </xdr:from>
    <xdr:to>
      <xdr:col>15</xdr:col>
      <xdr:colOff>0</xdr:colOff>
      <xdr:row>33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3449C1C-E261-CDBB-F08E-1B9528736CCB}"/>
            </a:ext>
            <a:ext uri="{147F2762-F138-4A5C-976F-8EAC2B608ADB}">
              <a16:predDERef xmlns:a16="http://schemas.microsoft.com/office/drawing/2014/main" pred="{3E210A52-0745-37DC-7102-D7F1748B84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581025</xdr:colOff>
      <xdr:row>76</xdr:row>
      <xdr:rowOff>28575</xdr:rowOff>
    </xdr:from>
    <xdr:to>
      <xdr:col>14</xdr:col>
      <xdr:colOff>590550</xdr:colOff>
      <xdr:row>91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7ABA222-C008-4431-854E-E084908AF7B7}"/>
            </a:ext>
            <a:ext uri="{147F2762-F138-4A5C-976F-8EAC2B608ADB}">
              <a16:predDERef xmlns:a16="http://schemas.microsoft.com/office/drawing/2014/main" pred="{93449C1C-E261-CDBB-F08E-1B9528736C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600075</xdr:colOff>
      <xdr:row>109</xdr:row>
      <xdr:rowOff>0</xdr:rowOff>
    </xdr:from>
    <xdr:to>
      <xdr:col>15</xdr:col>
      <xdr:colOff>0</xdr:colOff>
      <xdr:row>124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4616C5A-C9D7-4558-8026-95067B255130}"/>
            </a:ext>
            <a:ext uri="{147F2762-F138-4A5C-976F-8EAC2B608ADB}">
              <a16:predDERef xmlns:a16="http://schemas.microsoft.com/office/drawing/2014/main" pred="{E7ABA222-C008-4431-854E-E084908AF7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447675</xdr:colOff>
      <xdr:row>1</xdr:row>
      <xdr:rowOff>180975</xdr:rowOff>
    </xdr:from>
    <xdr:to>
      <xdr:col>19</xdr:col>
      <xdr:colOff>457200</xdr:colOff>
      <xdr:row>16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2290BF-E018-4486-8692-B2371133BB94}"/>
            </a:ext>
            <a:ext uri="{147F2762-F138-4A5C-976F-8EAC2B608ADB}">
              <a16:predDERef xmlns:a16="http://schemas.microsoft.com/office/drawing/2014/main" pred="{74616C5A-C9D7-4558-8026-95067B255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19050</xdr:colOff>
      <xdr:row>38</xdr:row>
      <xdr:rowOff>180975</xdr:rowOff>
    </xdr:from>
    <xdr:to>
      <xdr:col>23</xdr:col>
      <xdr:colOff>28575</xdr:colOff>
      <xdr:row>53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C7DEFB-00B2-428E-8389-52EB57DF3A01}"/>
            </a:ext>
            <a:ext uri="{147F2762-F138-4A5C-976F-8EAC2B608ADB}">
              <a16:predDERef xmlns:a16="http://schemas.microsoft.com/office/drawing/2014/main" pred="{C42290BF-E018-4486-8692-B2371133BB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590550</xdr:colOff>
      <xdr:row>76</xdr:row>
      <xdr:rowOff>38100</xdr:rowOff>
    </xdr:from>
    <xdr:to>
      <xdr:col>22</xdr:col>
      <xdr:colOff>600075</xdr:colOff>
      <xdr:row>91</xdr:row>
      <xdr:rowOff>28575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28CE89F-DCBF-4021-B2AE-48282095DD2A}"/>
            </a:ext>
            <a:ext uri="{147F2762-F138-4A5C-976F-8EAC2B608ADB}">
              <a16:predDERef xmlns:a16="http://schemas.microsoft.com/office/drawing/2014/main" pred="{AEC7DEFB-00B2-428E-8389-52EB57DF3A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28575</xdr:colOff>
      <xdr:row>108</xdr:row>
      <xdr:rowOff>180975</xdr:rowOff>
    </xdr:from>
    <xdr:to>
      <xdr:col>23</xdr:col>
      <xdr:colOff>38100</xdr:colOff>
      <xdr:row>123</xdr:row>
      <xdr:rowOff>171450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A0BBDC8-4E5C-4096-907F-CF68F8E4AFCD}"/>
            </a:ext>
            <a:ext uri="{147F2762-F138-4A5C-976F-8EAC2B608ADB}">
              <a16:predDERef xmlns:a16="http://schemas.microsoft.com/office/drawing/2014/main" pred="{428CE89F-DCBF-4021-B2AE-48282095DD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D20357-1A19-47FD-9B5D-0A10BAD5CEDA}" name="Table1" displayName="Table1" ref="A1:F33" totalsRowShown="0">
  <autoFilter ref="A1:F33" xr:uid="{65D20357-1A19-47FD-9B5D-0A10BAD5CEDA}"/>
  <tableColumns count="6">
    <tableColumn id="1" xr3:uid="{6AA46BCD-0529-4A24-B894-605EA6516711}" name="Column1"/>
    <tableColumn id="2" xr3:uid="{B56B1775-9685-46E8-9F9C-66367E0315F0}" name="Column2"/>
    <tableColumn id="3" xr3:uid="{89B2CE76-E22D-4AD8-A281-5FF05669AF80}" name="Column3"/>
    <tableColumn id="4" xr3:uid="{DA9BA65E-516F-4E0D-8BB0-859B056243C0}" name="Column4"/>
    <tableColumn id="5" xr3:uid="{2A7DD3D7-D020-4489-862F-8351B593E52A}" name="Column5"/>
    <tableColumn id="6" xr3:uid="{7284B275-1B0D-4841-94FB-432753F43397}" name="Column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7BBA84-27F2-45C5-93A5-49DEA7A11541}" name="Table2" displayName="Table2" ref="A40:F70" totalsRowShown="0">
  <autoFilter ref="A40:F70" xr:uid="{967BBA84-27F2-45C5-93A5-49DEA7A11541}"/>
  <tableColumns count="6">
    <tableColumn id="1" xr3:uid="{C61AE908-8CC9-4C64-B4A1-B1C0169C08B5}" name="Column1"/>
    <tableColumn id="2" xr3:uid="{EADA7452-BF41-4E10-911A-122C4CF34C6D}" name="Column2"/>
    <tableColumn id="3" xr3:uid="{56A019EA-132B-439D-AD52-6C099B6691FB}" name="Column3"/>
    <tableColumn id="4" xr3:uid="{2A2997B1-7696-4167-8E2F-1CE5C6930FB8}" name="Column4"/>
    <tableColumn id="5" xr3:uid="{7E6332E2-F457-4618-8ACF-3A87707570B3}" name="Column5"/>
    <tableColumn id="6" xr3:uid="{3D352182-E532-45DC-B637-A9BBD7581695}" name="Column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9D5C0B-C641-43FE-90CE-3B1A388B81E4}" name="Table3" displayName="Table3" ref="A77:F103" totalsRowShown="0">
  <autoFilter ref="A77:F103" xr:uid="{CB9D5C0B-C641-43FE-90CE-3B1A388B81E4}"/>
  <tableColumns count="6">
    <tableColumn id="1" xr3:uid="{C57BDB03-CF11-4974-A8EF-8814537155DB}" name="Column1"/>
    <tableColumn id="2" xr3:uid="{A35D114A-555E-492B-9A34-9129B33D8FB8}" name="Column2"/>
    <tableColumn id="3" xr3:uid="{85A6BD3F-BCEE-4560-B437-E46935345976}" name="Column3"/>
    <tableColumn id="4" xr3:uid="{E8B8F3C9-737C-48F9-B42E-1740A8478D4A}" name="Column4"/>
    <tableColumn id="5" xr3:uid="{2752B9FC-177A-41B7-8FDD-3F905EA06B15}" name="Column5"/>
    <tableColumn id="6" xr3:uid="{30684D33-0E60-497B-9EC6-CBE3AF3E361F}" name="Column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4644EE8-B772-44F1-AEDA-4F24F77AF547}" name="Table36" displayName="Table36" ref="A110:F142" totalsRowShown="0">
  <autoFilter ref="A110:F142" xr:uid="{04644EE8-B772-44F1-AEDA-4F24F77AF547}"/>
  <tableColumns count="6">
    <tableColumn id="1" xr3:uid="{292D1144-0FE9-4413-97B7-B85DD910F3CA}" name="Column1"/>
    <tableColumn id="2" xr3:uid="{DA670091-2C2A-431B-84E3-A1FF6DD28F88}" name="Column2"/>
    <tableColumn id="3" xr3:uid="{96353FF9-2BFB-4162-8C58-2E5466AF25CF}" name="Column3"/>
    <tableColumn id="4" xr3:uid="{80D8DB7F-588F-443B-84A4-1A8408CD9D10}" name="Column4"/>
    <tableColumn id="5" xr3:uid="{A238720F-6308-4A3C-9431-3E58B2B12EF1}" name="Column5"/>
    <tableColumn id="6" xr3:uid="{18D4E3F1-DA80-45FE-BB2C-75C0D49125F8}" name="Column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7"/>
  <sheetViews>
    <sheetView tabSelected="1" topLeftCell="A106" workbookViewId="0">
      <selection activeCell="F117" sqref="F117:F118"/>
    </sheetView>
  </sheetViews>
  <sheetFormatPr defaultRowHeight="15"/>
  <cols>
    <col min="1" max="1" width="20.28515625" customWidth="1"/>
    <col min="2" max="2" width="18.28515625" customWidth="1"/>
    <col min="3" max="3" width="18.42578125" customWidth="1"/>
    <col min="4" max="4" width="18.28515625" customWidth="1"/>
    <col min="5" max="5" width="18.140625" customWidth="1"/>
    <col min="6" max="6" width="18.425781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1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11">
      <c r="A3">
        <v>0</v>
      </c>
      <c r="B3">
        <v>0</v>
      </c>
      <c r="C3">
        <v>0</v>
      </c>
      <c r="D3">
        <v>0</v>
      </c>
      <c r="E3">
        <f>Table1[[#This Row],[Column4]]/30.9</f>
        <v>0</v>
      </c>
      <c r="F3">
        <f>Table1[[#This Row],[Column3]]/0.001782</f>
        <v>0</v>
      </c>
    </row>
    <row r="4" spans="1:11">
      <c r="A4">
        <v>0.2</v>
      </c>
      <c r="B4">
        <v>0.16500000000000001</v>
      </c>
      <c r="C4">
        <f>Table1[[#This Row],[Column2]]*100</f>
        <v>16.5</v>
      </c>
      <c r="D4">
        <f>Table1[[#This Row],[Column1]]-Table1[[#This Row],[Column2]]</f>
        <v>3.5000000000000003E-2</v>
      </c>
      <c r="E4">
        <f>Table1[[#This Row],[Column4]]/30.9</f>
        <v>1.132686084142395E-3</v>
      </c>
      <c r="F4">
        <f>Table1[[#This Row],[Column3]]/0.001782</f>
        <v>9259.2592592592591</v>
      </c>
    </row>
    <row r="5" spans="1:11">
      <c r="A5">
        <v>0.4</v>
      </c>
      <c r="B5">
        <v>0.35</v>
      </c>
      <c r="C5">
        <f>Table1[[#This Row],[Column2]]*100</f>
        <v>35</v>
      </c>
      <c r="D5">
        <f>Table1[[#This Row],[Column1]]-Table1[[#This Row],[Column2]]</f>
        <v>5.0000000000000044E-2</v>
      </c>
      <c r="E5">
        <f>Table1[[#This Row],[Column4]]/30.9</f>
        <v>1.6181229773462799E-3</v>
      </c>
      <c r="F5">
        <f>Table1[[#This Row],[Column3]]/0.001782</f>
        <v>19640.852974186309</v>
      </c>
      <c r="H5" t="s">
        <v>12</v>
      </c>
    </row>
    <row r="6" spans="1:11">
      <c r="A6">
        <v>0.6</v>
      </c>
      <c r="B6">
        <v>0.53</v>
      </c>
      <c r="C6">
        <f>Table1[[#This Row],[Column2]]*100</f>
        <v>53</v>
      </c>
      <c r="D6">
        <f>Table1[[#This Row],[Column1]]-Table1[[#This Row],[Column2]]</f>
        <v>6.9999999999999951E-2</v>
      </c>
      <c r="E6">
        <f>Table1[[#This Row],[Column4]]/30.9</f>
        <v>2.2653721682847883E-3</v>
      </c>
      <c r="F6">
        <f>Table1[[#This Row],[Column3]]/0.001782</f>
        <v>29741.863075196408</v>
      </c>
      <c r="H6" t="s">
        <v>13</v>
      </c>
    </row>
    <row r="7" spans="1:11">
      <c r="A7">
        <v>0.8</v>
      </c>
      <c r="B7">
        <v>0.71499999999999997</v>
      </c>
      <c r="C7">
        <f>Table1[[#This Row],[Column2]]*100</f>
        <v>71.5</v>
      </c>
      <c r="D7">
        <f>Table1[[#This Row],[Column1]]-Table1[[#This Row],[Column2]]</f>
        <v>8.5000000000000075E-2</v>
      </c>
      <c r="E7">
        <f>Table1[[#This Row],[Column4]]/30.9</f>
        <v>2.7508090614886756E-3</v>
      </c>
      <c r="F7">
        <f>Table1[[#This Row],[Column3]]/0.001782</f>
        <v>40123.456790123455</v>
      </c>
      <c r="H7" t="s">
        <v>14</v>
      </c>
    </row>
    <row r="8" spans="1:11">
      <c r="A8">
        <v>1</v>
      </c>
      <c r="B8">
        <v>0.9</v>
      </c>
      <c r="C8">
        <f>Table1[[#This Row],[Column2]]*100</f>
        <v>90</v>
      </c>
      <c r="D8">
        <f>Table1[[#This Row],[Column1]]-Table1[[#This Row],[Column2]]</f>
        <v>9.9999999999999978E-2</v>
      </c>
      <c r="E8">
        <f>Table1[[#This Row],[Column4]]/30.9</f>
        <v>3.2362459546925559E-3</v>
      </c>
      <c r="F8">
        <f>Table1[[#This Row],[Column3]]/0.001782</f>
        <v>50505.050505050509</v>
      </c>
      <c r="H8" t="s">
        <v>15</v>
      </c>
    </row>
    <row r="9" spans="1:11">
      <c r="A9">
        <v>1.2</v>
      </c>
      <c r="B9">
        <v>1.08</v>
      </c>
      <c r="C9">
        <f>Table1[[#This Row],[Column2]]*100</f>
        <v>108</v>
      </c>
      <c r="D9">
        <f>Table1[[#This Row],[Column1]]-Table1[[#This Row],[Column2]]</f>
        <v>0.11999999999999988</v>
      </c>
      <c r="E9">
        <f>Table1[[#This Row],[Column4]]/30.9</f>
        <v>3.8834951456310643E-3</v>
      </c>
      <c r="F9">
        <f>Table1[[#This Row],[Column3]]/0.001782</f>
        <v>60606.060606060608</v>
      </c>
    </row>
    <row r="10" spans="1:11">
      <c r="A10">
        <v>1.4</v>
      </c>
      <c r="B10">
        <v>1.2749999999999999</v>
      </c>
      <c r="C10">
        <f>Table1[[#This Row],[Column2]]*100</f>
        <v>127.49999999999999</v>
      </c>
      <c r="D10">
        <f>Table1[[#This Row],[Column1]]-Table1[[#This Row],[Column2]]</f>
        <v>0.125</v>
      </c>
      <c r="E10">
        <f>Table1[[#This Row],[Column4]]/30.9</f>
        <v>4.0453074433656963E-3</v>
      </c>
      <c r="F10">
        <f>Table1[[#This Row],[Column3]]/0.001782</f>
        <v>71548.82154882155</v>
      </c>
      <c r="H10" t="s">
        <v>16</v>
      </c>
    </row>
    <row r="11" spans="1:11">
      <c r="A11">
        <v>1.6</v>
      </c>
      <c r="B11">
        <v>1.44</v>
      </c>
      <c r="C11">
        <f>Table1[[#This Row],[Column2]]*100</f>
        <v>144</v>
      </c>
      <c r="D11">
        <f>Table1[[#This Row],[Column1]]-Table1[[#This Row],[Column2]]</f>
        <v>0.16000000000000014</v>
      </c>
      <c r="E11">
        <f>Table1[[#This Row],[Column4]]/30.9</f>
        <v>5.177993527508095E-3</v>
      </c>
      <c r="F11">
        <f>Table1[[#This Row],[Column3]]/0.001782</f>
        <v>80808.080808080806</v>
      </c>
    </row>
    <row r="12" spans="1:11">
      <c r="A12">
        <v>1.8</v>
      </c>
      <c r="B12">
        <v>1.63</v>
      </c>
      <c r="C12">
        <f>Table1[[#This Row],[Column2]]*100</f>
        <v>163</v>
      </c>
      <c r="D12">
        <f>Table1[[#This Row],[Column1]]-Table1[[#This Row],[Column2]]</f>
        <v>0.17000000000000015</v>
      </c>
      <c r="E12">
        <f>Table1[[#This Row],[Column4]]/30.9</f>
        <v>5.5016181229773512E-3</v>
      </c>
      <c r="F12">
        <f>Table1[[#This Row],[Column3]]/0.001782</f>
        <v>91470.258136924807</v>
      </c>
      <c r="H12" t="s">
        <v>17</v>
      </c>
    </row>
    <row r="13" spans="1:11">
      <c r="A13">
        <v>2</v>
      </c>
      <c r="B13">
        <v>1.8149999999999999</v>
      </c>
      <c r="C13">
        <f>Table1[[#This Row],[Column2]]*100</f>
        <v>181.5</v>
      </c>
      <c r="D13">
        <f>Table1[[#This Row],[Column1]]-Table1[[#This Row],[Column2]]</f>
        <v>0.18500000000000005</v>
      </c>
      <c r="E13">
        <f>Table1[[#This Row],[Column4]]/30.9</f>
        <v>5.9870550161812315E-3</v>
      </c>
      <c r="F13">
        <f>Table1[[#This Row],[Column3]]/0.001782</f>
        <v>101851.85185185185</v>
      </c>
      <c r="H13" t="s">
        <v>18</v>
      </c>
    </row>
    <row r="14" spans="1:11">
      <c r="A14">
        <v>2.2000000000000002</v>
      </c>
      <c r="B14">
        <v>1.99</v>
      </c>
      <c r="C14">
        <f>Table1[[#This Row],[Column2]]*100</f>
        <v>199</v>
      </c>
      <c r="D14">
        <f>Table1[[#This Row],[Column1]]-Table1[[#This Row],[Column2]]</f>
        <v>0.21000000000000019</v>
      </c>
      <c r="E14">
        <f>Table1[[#This Row],[Column4]]/30.9</f>
        <v>6.7961165048543749E-3</v>
      </c>
      <c r="F14">
        <f>Table1[[#This Row],[Column3]]/0.001782</f>
        <v>111672.27833894501</v>
      </c>
      <c r="H14" t="s">
        <v>19</v>
      </c>
    </row>
    <row r="15" spans="1:11">
      <c r="A15">
        <v>2.4</v>
      </c>
      <c r="B15">
        <v>2.19</v>
      </c>
      <c r="C15">
        <f>Table1[[#This Row],[Column2]]*100</f>
        <v>219</v>
      </c>
      <c r="D15">
        <f>Table1[[#This Row],[Column1]]-Table1[[#This Row],[Column2]]</f>
        <v>0.20999999999999996</v>
      </c>
      <c r="E15">
        <f>Table1[[#This Row],[Column4]]/30.9</f>
        <v>6.796116504854368E-3</v>
      </c>
      <c r="F15">
        <f>Table1[[#This Row],[Column3]]/0.001782</f>
        <v>122895.6228956229</v>
      </c>
    </row>
    <row r="16" spans="1:11">
      <c r="A16">
        <v>2.6</v>
      </c>
      <c r="B16">
        <v>2.35</v>
      </c>
      <c r="C16">
        <f>Table1[[#This Row],[Column2]]*100</f>
        <v>235</v>
      </c>
      <c r="D16">
        <f>Table1[[#This Row],[Column1]]-Table1[[#This Row],[Column2]]</f>
        <v>0.25</v>
      </c>
      <c r="E16">
        <f>Table1[[#This Row],[Column4]]/30.9</f>
        <v>8.0906148867313926E-3</v>
      </c>
      <c r="F16">
        <f>Table1[[#This Row],[Column3]]/0.001782</f>
        <v>131874.29854096522</v>
      </c>
      <c r="H16" t="s">
        <v>20</v>
      </c>
      <c r="J16">
        <f>(38.2-30.9)/30.9*100</f>
        <v>23.624595469255677</v>
      </c>
      <c r="K16" t="s">
        <v>21</v>
      </c>
    </row>
    <row r="17" spans="1:18">
      <c r="A17">
        <v>2.8</v>
      </c>
      <c r="B17">
        <v>2.5299999999999998</v>
      </c>
      <c r="C17">
        <f>Table1[[#This Row],[Column2]]*100</f>
        <v>252.99999999999997</v>
      </c>
      <c r="D17">
        <f>Table1[[#This Row],[Column1]]-Table1[[#This Row],[Column2]]</f>
        <v>0.27</v>
      </c>
      <c r="E17">
        <f>Table1[[#This Row],[Column4]]/30.9</f>
        <v>8.7378640776699032E-3</v>
      </c>
      <c r="F17">
        <f>Table1[[#This Row],[Column3]]/0.001782</f>
        <v>141975.30864197531</v>
      </c>
    </row>
    <row r="18" spans="1:18">
      <c r="A18">
        <v>3</v>
      </c>
      <c r="B18">
        <v>2.7</v>
      </c>
      <c r="C18">
        <f>Table1[[#This Row],[Column2]]*100</f>
        <v>270</v>
      </c>
      <c r="D18">
        <f>Table1[[#This Row],[Column1]]-Table1[[#This Row],[Column2]]</f>
        <v>0.29999999999999982</v>
      </c>
      <c r="E18">
        <f>Table1[[#This Row],[Column4]]/30.9</f>
        <v>9.7087378640776639E-3</v>
      </c>
      <c r="F18">
        <f>Table1[[#This Row],[Column3]]/0.001782</f>
        <v>151515.15151515152</v>
      </c>
    </row>
    <row r="19" spans="1:18">
      <c r="A19">
        <v>3.2</v>
      </c>
      <c r="B19">
        <v>2.7</v>
      </c>
      <c r="C19">
        <f>Table1[[#This Row],[Column2]]*100</f>
        <v>270</v>
      </c>
      <c r="D19">
        <f>Table1[[#This Row],[Column1]]-Table1[[#This Row],[Column2]]</f>
        <v>0.5</v>
      </c>
      <c r="E19">
        <f>Table1[[#This Row],[Column4]]/30.9</f>
        <v>1.6181229773462785E-2</v>
      </c>
      <c r="F19">
        <f>Table1[[#This Row],[Column3]]/0.001782</f>
        <v>151515.15151515152</v>
      </c>
      <c r="Q19" t="s">
        <v>22</v>
      </c>
      <c r="R19">
        <v>221661.05499999999</v>
      </c>
    </row>
    <row r="20" spans="1:18">
      <c r="A20">
        <v>3.4</v>
      </c>
      <c r="B20">
        <v>3.07</v>
      </c>
      <c r="C20">
        <f>Table1[[#This Row],[Column2]]*100</f>
        <v>307</v>
      </c>
      <c r="D20">
        <f>Table1[[#This Row],[Column1]]-Table1[[#This Row],[Column2]]</f>
        <v>0.33000000000000007</v>
      </c>
      <c r="E20">
        <f>Table1[[#This Row],[Column4]]/30.9</f>
        <v>1.067961165048544E-2</v>
      </c>
      <c r="F20">
        <f>Table1[[#This Row],[Column3]]/0.001782</f>
        <v>172278.33894500561</v>
      </c>
    </row>
    <row r="21" spans="1:18">
      <c r="A21">
        <v>3.6</v>
      </c>
      <c r="B21">
        <v>3.14</v>
      </c>
      <c r="C21">
        <f>Table1[[#This Row],[Column2]]*100</f>
        <v>314</v>
      </c>
      <c r="D21">
        <f>Table1[[#This Row],[Column1]]-Table1[[#This Row],[Column2]]</f>
        <v>0.45999999999999996</v>
      </c>
      <c r="E21">
        <f>Table1[[#This Row],[Column4]]/30.9</f>
        <v>1.4886731391585761E-2</v>
      </c>
      <c r="F21">
        <f>Table1[[#This Row],[Column3]]/0.001782</f>
        <v>176206.50953984287</v>
      </c>
    </row>
    <row r="22" spans="1:18">
      <c r="A22">
        <v>3.8</v>
      </c>
      <c r="B22">
        <v>3.27</v>
      </c>
      <c r="C22">
        <f>Table1[[#This Row],[Column2]]*100</f>
        <v>327</v>
      </c>
      <c r="D22">
        <f>Table1[[#This Row],[Column1]]-Table1[[#This Row],[Column2]]</f>
        <v>0.5299999999999998</v>
      </c>
      <c r="E22">
        <f>Table1[[#This Row],[Column4]]/30.9</f>
        <v>1.7152103559870544E-2</v>
      </c>
      <c r="F22">
        <f>Table1[[#This Row],[Column3]]/0.001782</f>
        <v>183501.6835016835</v>
      </c>
    </row>
    <row r="23" spans="1:18">
      <c r="A23">
        <v>4</v>
      </c>
      <c r="B23">
        <v>3.41</v>
      </c>
      <c r="C23">
        <f>Table1[[#This Row],[Column2]]*100</f>
        <v>341</v>
      </c>
      <c r="D23">
        <f>Table1[[#This Row],[Column1]]-Table1[[#This Row],[Column2]]</f>
        <v>0.58999999999999986</v>
      </c>
      <c r="E23">
        <f>Table1[[#This Row],[Column4]]/30.9</f>
        <v>1.9093851132686079E-2</v>
      </c>
      <c r="F23">
        <f>Table1[[#This Row],[Column3]]/0.001782</f>
        <v>191358.02469135803</v>
      </c>
    </row>
    <row r="24" spans="1:18">
      <c r="A24">
        <v>4.2</v>
      </c>
      <c r="B24">
        <v>3.54</v>
      </c>
      <c r="C24">
        <f>Table1[[#This Row],[Column2]]*100</f>
        <v>354</v>
      </c>
      <c r="D24">
        <f>Table1[[#This Row],[Column1]]-Table1[[#This Row],[Column2]]</f>
        <v>0.66000000000000014</v>
      </c>
      <c r="E24">
        <f>Table1[[#This Row],[Column4]]/30.9</f>
        <v>2.135922330097088E-2</v>
      </c>
      <c r="F24">
        <f>Table1[[#This Row],[Column3]]/0.001782</f>
        <v>198653.19865319866</v>
      </c>
    </row>
    <row r="25" spans="1:18">
      <c r="A25">
        <v>4.4000000000000004</v>
      </c>
      <c r="B25">
        <v>3.65</v>
      </c>
      <c r="C25">
        <f>Table1[[#This Row],[Column2]]*100</f>
        <v>365</v>
      </c>
      <c r="D25">
        <f>Table1[[#This Row],[Column1]]-Table1[[#This Row],[Column2]]</f>
        <v>0.75000000000000044</v>
      </c>
      <c r="E25">
        <f>Table1[[#This Row],[Column4]]/30.9</f>
        <v>2.4271844660194192E-2</v>
      </c>
      <c r="F25">
        <f>Table1[[#This Row],[Column3]]/0.001782</f>
        <v>204826.0381593715</v>
      </c>
    </row>
    <row r="26" spans="1:18">
      <c r="A26">
        <v>4.5999999999999996</v>
      </c>
      <c r="B26">
        <v>3.75</v>
      </c>
      <c r="C26">
        <f>Table1[[#This Row],[Column2]]*100</f>
        <v>375</v>
      </c>
      <c r="D26">
        <f>Table1[[#This Row],[Column1]]-Table1[[#This Row],[Column2]]</f>
        <v>0.84999999999999964</v>
      </c>
      <c r="E26">
        <f>Table1[[#This Row],[Column4]]/30.9</f>
        <v>2.750809061488672E-2</v>
      </c>
      <c r="F26">
        <f>Table1[[#This Row],[Column3]]/0.001782</f>
        <v>210437.71043771046</v>
      </c>
    </row>
    <row r="27" spans="1:18">
      <c r="A27">
        <v>4.8</v>
      </c>
      <c r="B27">
        <v>3.88</v>
      </c>
      <c r="C27">
        <f>Table1[[#This Row],[Column2]]*100</f>
        <v>388</v>
      </c>
      <c r="D27">
        <f>Table1[[#This Row],[Column1]]-Table1[[#This Row],[Column2]]</f>
        <v>0.91999999999999993</v>
      </c>
      <c r="E27">
        <f>Table1[[#This Row],[Column4]]/30.9</f>
        <v>2.9773462783171521E-2</v>
      </c>
      <c r="F27">
        <f>Table1[[#This Row],[Column3]]/0.001782</f>
        <v>217732.88439955108</v>
      </c>
    </row>
    <row r="28" spans="1:18">
      <c r="A28">
        <v>5</v>
      </c>
      <c r="B28">
        <v>3.95</v>
      </c>
      <c r="C28">
        <f>Table1[[#This Row],[Column2]]*100</f>
        <v>395</v>
      </c>
      <c r="D28">
        <f>Table1[[#This Row],[Column1]]-Table1[[#This Row],[Column2]]</f>
        <v>1.0499999999999998</v>
      </c>
      <c r="E28">
        <f>Table1[[#This Row],[Column4]]/30.9</f>
        <v>3.3980582524271843E-2</v>
      </c>
      <c r="F28">
        <f>Table1[[#This Row],[Column3]]/0.001782</f>
        <v>221661.05499438834</v>
      </c>
    </row>
    <row r="29" spans="1:18">
      <c r="A29">
        <v>6</v>
      </c>
      <c r="B29">
        <v>4.46</v>
      </c>
      <c r="C29">
        <f>Table1[[#This Row],[Column2]]*100</f>
        <v>446</v>
      </c>
      <c r="D29">
        <f>Table1[[#This Row],[Column1]]-Table1[[#This Row],[Column2]]</f>
        <v>1.54</v>
      </c>
      <c r="E29">
        <f>Table1[[#This Row],[Column4]]/30.9</f>
        <v>4.9838187702265377E-2</v>
      </c>
      <c r="F29">
        <f>Table1[[#This Row],[Column3]]/0.001782</f>
        <v>250280.58361391694</v>
      </c>
    </row>
    <row r="30" spans="1:18">
      <c r="A30">
        <v>7</v>
      </c>
      <c r="B30">
        <v>4.8499999999999996</v>
      </c>
      <c r="C30">
        <f>Table1[[#This Row],[Column2]]*100</f>
        <v>484.99999999999994</v>
      </c>
      <c r="D30">
        <f>Table1[[#This Row],[Column1]]-Table1[[#This Row],[Column2]]</f>
        <v>2.1500000000000004</v>
      </c>
      <c r="E30">
        <f>Table1[[#This Row],[Column4]]/30.9</f>
        <v>6.9579288025889988E-2</v>
      </c>
      <c r="F30">
        <f>Table1[[#This Row],[Column3]]/0.001782</f>
        <v>272166.10549943883</v>
      </c>
    </row>
    <row r="31" spans="1:18">
      <c r="A31">
        <v>8</v>
      </c>
      <c r="B31">
        <v>5.0999999999999996</v>
      </c>
      <c r="C31">
        <f>Table1[[#This Row],[Column2]]*100</f>
        <v>509.99999999999994</v>
      </c>
      <c r="D31">
        <f>Table1[[#This Row],[Column1]]-Table1[[#This Row],[Column2]]</f>
        <v>2.9000000000000004</v>
      </c>
      <c r="E31">
        <f>Table1[[#This Row],[Column4]]/30.9</f>
        <v>9.3851132686084152E-2</v>
      </c>
      <c r="F31">
        <f>Table1[[#This Row],[Column3]]/0.001782</f>
        <v>286195.2861952862</v>
      </c>
    </row>
    <row r="32" spans="1:18">
      <c r="A32">
        <v>9</v>
      </c>
      <c r="B32">
        <v>5.28</v>
      </c>
      <c r="C32">
        <f>Table1[[#This Row],[Column2]]*100</f>
        <v>528</v>
      </c>
      <c r="D32">
        <f>Table1[[#This Row],[Column1]]-Table1[[#This Row],[Column2]]</f>
        <v>3.7199999999999998</v>
      </c>
      <c r="E32">
        <f>Table1[[#This Row],[Column4]]/30.9</f>
        <v>0.12038834951456311</v>
      </c>
      <c r="F32">
        <f>Table1[[#This Row],[Column3]]/0.001782</f>
        <v>296296.29629629629</v>
      </c>
    </row>
    <row r="33" spans="1:6">
      <c r="A33">
        <v>10</v>
      </c>
      <c r="B33">
        <v>5.35</v>
      </c>
      <c r="C33">
        <f>Table1[[#This Row],[Column2]]*100</f>
        <v>535</v>
      </c>
      <c r="D33">
        <f>Table1[[#This Row],[Column1]]-Table1[[#This Row],[Column2]]</f>
        <v>4.6500000000000004</v>
      </c>
      <c r="E33">
        <f>Table1[[#This Row],[Column4]]/30.9</f>
        <v>0.1504854368932039</v>
      </c>
      <c r="F33">
        <f>Table1[[#This Row],[Column3]]/0.001782</f>
        <v>300224.46689113358</v>
      </c>
    </row>
    <row r="35" spans="1:6">
      <c r="A35" t="s">
        <v>23</v>
      </c>
      <c r="E35" s="1"/>
    </row>
    <row r="36" spans="1:6">
      <c r="A36" t="s">
        <v>24</v>
      </c>
      <c r="B36">
        <f>1.782/1000</f>
        <v>1.7819999999999999E-3</v>
      </c>
    </row>
    <row r="37" spans="1:6">
      <c r="A37" t="s">
        <v>25</v>
      </c>
    </row>
    <row r="38" spans="1:6">
      <c r="A38" t="s">
        <v>26</v>
      </c>
    </row>
    <row r="40" spans="1:6">
      <c r="A40" t="s">
        <v>0</v>
      </c>
      <c r="B40" t="s">
        <v>1</v>
      </c>
      <c r="C40" t="s">
        <v>2</v>
      </c>
      <c r="D40" t="s">
        <v>3</v>
      </c>
      <c r="E40" t="s">
        <v>4</v>
      </c>
      <c r="F40" t="s">
        <v>5</v>
      </c>
    </row>
    <row r="41" spans="1:6">
      <c r="A41" t="s">
        <v>6</v>
      </c>
      <c r="B41" t="s">
        <v>7</v>
      </c>
      <c r="C41" t="s">
        <v>8</v>
      </c>
      <c r="D41" t="s">
        <v>9</v>
      </c>
      <c r="E41" t="s">
        <v>10</v>
      </c>
      <c r="F41" t="s">
        <v>11</v>
      </c>
    </row>
    <row r="42" spans="1:6">
      <c r="A42">
        <v>0</v>
      </c>
      <c r="B42">
        <v>0</v>
      </c>
      <c r="C42">
        <v>0</v>
      </c>
      <c r="D42">
        <v>0</v>
      </c>
      <c r="E42">
        <v>0</v>
      </c>
      <c r="F42">
        <v>0</v>
      </c>
    </row>
    <row r="43" spans="1:6">
      <c r="A43">
        <v>0.2</v>
      </c>
      <c r="B43">
        <v>0.16</v>
      </c>
      <c r="C43">
        <f>Table2[[#This Row],[Column2]]*100</f>
        <v>16</v>
      </c>
      <c r="D43">
        <f>Table2[[#This Row],[Column1]]-Table2[[#This Row],[Column2]]</f>
        <v>4.0000000000000008E-2</v>
      </c>
      <c r="E43">
        <f>Table2[[#This Row],[Column4]]/31</f>
        <v>1.2903225806451615E-3</v>
      </c>
      <c r="F43">
        <f>Table2[[#This Row],[Column3]]/0.0019</f>
        <v>8421.0526315789466</v>
      </c>
    </row>
    <row r="44" spans="1:6">
      <c r="A44">
        <v>0.4</v>
      </c>
      <c r="B44">
        <v>0.26</v>
      </c>
      <c r="C44">
        <f>Table2[[#This Row],[Column2]]*100</f>
        <v>26</v>
      </c>
      <c r="D44">
        <f>Table2[[#This Row],[Column1]]-Table2[[#This Row],[Column2]]</f>
        <v>0.14000000000000001</v>
      </c>
      <c r="E44">
        <f>Table2[[#This Row],[Column4]]/31</f>
        <v>4.5161290322580649E-3</v>
      </c>
      <c r="F44">
        <f>Table2[[#This Row],[Column3]]/0.0019</f>
        <v>13684.21052631579</v>
      </c>
    </row>
    <row r="45" spans="1:6">
      <c r="A45">
        <v>0.6</v>
      </c>
      <c r="B45">
        <v>0.35</v>
      </c>
      <c r="C45">
        <f>Table2[[#This Row],[Column2]]*100</f>
        <v>35</v>
      </c>
      <c r="D45">
        <f>Table2[[#This Row],[Column1]]-Table2[[#This Row],[Column2]]</f>
        <v>0.25</v>
      </c>
      <c r="E45">
        <f>Table2[[#This Row],[Column4]]/31</f>
        <v>8.0645161290322578E-3</v>
      </c>
      <c r="F45">
        <f>Table2[[#This Row],[Column3]]/0.0019</f>
        <v>18421.052631578947</v>
      </c>
    </row>
    <row r="46" spans="1:6">
      <c r="A46">
        <v>0.8</v>
      </c>
      <c r="B46">
        <v>0.495</v>
      </c>
      <c r="C46">
        <f>Table2[[#This Row],[Column2]]*100</f>
        <v>49.5</v>
      </c>
      <c r="D46">
        <f>Table2[[#This Row],[Column1]]-Table2[[#This Row],[Column2]]</f>
        <v>0.30500000000000005</v>
      </c>
      <c r="E46">
        <f>Table2[[#This Row],[Column4]]/31</f>
        <v>9.838709677419356E-3</v>
      </c>
      <c r="F46">
        <f>Table2[[#This Row],[Column3]]/0.0019</f>
        <v>26052.63157894737</v>
      </c>
    </row>
    <row r="47" spans="1:6">
      <c r="A47">
        <v>1</v>
      </c>
      <c r="B47">
        <v>0.66</v>
      </c>
      <c r="C47">
        <f>Table2[[#This Row],[Column2]]*100</f>
        <v>66</v>
      </c>
      <c r="D47">
        <f>Table2[[#This Row],[Column1]]-Table2[[#This Row],[Column2]]</f>
        <v>0.33999999999999997</v>
      </c>
      <c r="E47">
        <f>Table2[[#This Row],[Column4]]/31</f>
        <v>1.0967741935483871E-2</v>
      </c>
      <c r="F47">
        <f>Table2[[#This Row],[Column3]]/0.0019</f>
        <v>34736.84210526316</v>
      </c>
    </row>
    <row r="48" spans="1:6">
      <c r="A48">
        <v>1.2</v>
      </c>
      <c r="B48">
        <v>0.83</v>
      </c>
      <c r="C48">
        <f>Table2[[#This Row],[Column2]]*100</f>
        <v>83</v>
      </c>
      <c r="D48">
        <f>Table2[[#This Row],[Column1]]-Table2[[#This Row],[Column2]]</f>
        <v>0.37</v>
      </c>
      <c r="E48">
        <f>Table2[[#This Row],[Column4]]/31</f>
        <v>1.1935483870967743E-2</v>
      </c>
      <c r="F48">
        <f>Table2[[#This Row],[Column3]]/0.0019</f>
        <v>43684.210526315786</v>
      </c>
    </row>
    <row r="49" spans="1:11">
      <c r="A49">
        <v>1.4</v>
      </c>
      <c r="B49">
        <v>1.08</v>
      </c>
      <c r="C49">
        <f>Table2[[#This Row],[Column2]]*100</f>
        <v>108</v>
      </c>
      <c r="D49">
        <f>Table2[[#This Row],[Column1]]-Table2[[#This Row],[Column2]]</f>
        <v>0.31999999999999984</v>
      </c>
      <c r="E49">
        <f>Table2[[#This Row],[Column4]]/31</f>
        <v>1.0322580645161285E-2</v>
      </c>
      <c r="F49">
        <f>Table2[[#This Row],[Column3]]/0.0019</f>
        <v>56842.105263157893</v>
      </c>
    </row>
    <row r="50" spans="1:11">
      <c r="A50">
        <v>1.6</v>
      </c>
      <c r="B50">
        <v>1.25</v>
      </c>
      <c r="C50">
        <f>Table2[[#This Row],[Column2]]*100</f>
        <v>125</v>
      </c>
      <c r="D50">
        <f>Table2[[#This Row],[Column1]]-Table2[[#This Row],[Column2]]</f>
        <v>0.35000000000000009</v>
      </c>
      <c r="E50">
        <f>Table2[[#This Row],[Column4]]/31</f>
        <v>1.1290322580645164E-2</v>
      </c>
      <c r="F50">
        <f>Table2[[#This Row],[Column3]]/0.0019</f>
        <v>65789.473684210519</v>
      </c>
    </row>
    <row r="51" spans="1:11">
      <c r="A51">
        <v>1.8</v>
      </c>
      <c r="B51">
        <v>1.43</v>
      </c>
      <c r="C51">
        <f>Table2[[#This Row],[Column2]]*100</f>
        <v>143</v>
      </c>
      <c r="D51">
        <f>Table2[[#This Row],[Column1]]-Table2[[#This Row],[Column2]]</f>
        <v>0.37000000000000011</v>
      </c>
      <c r="E51">
        <f>Table2[[#This Row],[Column4]]/31</f>
        <v>1.1935483870967746E-2</v>
      </c>
      <c r="F51">
        <f>Table2[[#This Row],[Column3]]/0.0019</f>
        <v>75263.15789473684</v>
      </c>
    </row>
    <row r="52" spans="1:11">
      <c r="A52">
        <v>2</v>
      </c>
      <c r="B52">
        <v>1.6</v>
      </c>
      <c r="C52">
        <f>Table2[[#This Row],[Column2]]*100</f>
        <v>160</v>
      </c>
      <c r="D52">
        <f>Table2[[#This Row],[Column1]]-Table2[[#This Row],[Column2]]</f>
        <v>0.39999999999999991</v>
      </c>
      <c r="E52">
        <f>Table2[[#This Row],[Column4]]/31</f>
        <v>1.2903225806451609E-2</v>
      </c>
      <c r="F52">
        <f>Table2[[#This Row],[Column3]]/0.0019</f>
        <v>84210.526315789481</v>
      </c>
    </row>
    <row r="53" spans="1:11">
      <c r="A53">
        <v>2.2000000000000002</v>
      </c>
      <c r="B53">
        <v>1.77</v>
      </c>
      <c r="C53">
        <f>Table2[[#This Row],[Column2]]*100</f>
        <v>177</v>
      </c>
      <c r="D53">
        <f>Table2[[#This Row],[Column1]]-Table2[[#This Row],[Column2]]</f>
        <v>0.43000000000000016</v>
      </c>
      <c r="E53">
        <f>Table2[[#This Row],[Column4]]/31</f>
        <v>1.3870967741935488E-2</v>
      </c>
      <c r="F53">
        <f>Table2[[#This Row],[Column3]]/0.0019</f>
        <v>93157.894736842107</v>
      </c>
    </row>
    <row r="54" spans="1:11">
      <c r="A54">
        <v>2.4</v>
      </c>
      <c r="B54">
        <v>1.96</v>
      </c>
      <c r="C54">
        <f>Table2[[#This Row],[Column2]]*100</f>
        <v>196</v>
      </c>
      <c r="D54">
        <f>Table2[[#This Row],[Column1]]-Table2[[#This Row],[Column2]]</f>
        <v>0.43999999999999995</v>
      </c>
      <c r="E54">
        <f>Table2[[#This Row],[Column4]]/31</f>
        <v>1.4193548387096773E-2</v>
      </c>
      <c r="F54">
        <f>Table2[[#This Row],[Column3]]/0.0019</f>
        <v>103157.89473684211</v>
      </c>
    </row>
    <row r="55" spans="1:11">
      <c r="A55">
        <v>2.6</v>
      </c>
      <c r="B55">
        <v>2.12</v>
      </c>
      <c r="C55">
        <f>Table2[[#This Row],[Column2]]*100</f>
        <v>212</v>
      </c>
      <c r="D55">
        <f>Table2[[#This Row],[Column1]]-Table2[[#This Row],[Column2]]</f>
        <v>0.48</v>
      </c>
      <c r="E55">
        <f>Table2[[#This Row],[Column4]]/31</f>
        <v>1.5483870967741935E-2</v>
      </c>
      <c r="F55">
        <f>Table2[[#This Row],[Column3]]/0.0019</f>
        <v>111578.94736842105</v>
      </c>
    </row>
    <row r="56" spans="1:11">
      <c r="A56">
        <v>2.8</v>
      </c>
      <c r="B56">
        <v>2.31</v>
      </c>
      <c r="C56">
        <f>Table2[[#This Row],[Column2]]*100</f>
        <v>231</v>
      </c>
      <c r="D56">
        <f>Table2[[#This Row],[Column1]]-Table2[[#This Row],[Column2]]</f>
        <v>0.48999999999999977</v>
      </c>
      <c r="E56">
        <f>Table2[[#This Row],[Column4]]/31</f>
        <v>1.5806451612903217E-2</v>
      </c>
      <c r="F56">
        <f>Table2[[#This Row],[Column3]]/0.0019</f>
        <v>121578.94736842105</v>
      </c>
      <c r="H56" t="s">
        <v>27</v>
      </c>
    </row>
    <row r="57" spans="1:11">
      <c r="A57">
        <v>3</v>
      </c>
      <c r="B57">
        <v>2.48</v>
      </c>
      <c r="C57">
        <f>Table2[[#This Row],[Column2]]*100</f>
        <v>248</v>
      </c>
      <c r="D57">
        <f>Table2[[#This Row],[Column1]]-Table2[[#This Row],[Column2]]</f>
        <v>0.52</v>
      </c>
      <c r="E57">
        <f>Table2[[#This Row],[Column4]]/31</f>
        <v>1.6774193548387096E-2</v>
      </c>
      <c r="F57">
        <f>Table2[[#This Row],[Column3]]/0.0019</f>
        <v>130526.31578947368</v>
      </c>
    </row>
    <row r="58" spans="1:11">
      <c r="A58">
        <v>3.2</v>
      </c>
      <c r="B58">
        <v>2.65</v>
      </c>
      <c r="C58">
        <f>Table2[[#This Row],[Column2]]*100</f>
        <v>265</v>
      </c>
      <c r="D58">
        <f>Table2[[#This Row],[Column1]]-Table2[[#This Row],[Column2]]</f>
        <v>0.55000000000000027</v>
      </c>
      <c r="E58">
        <f>Table2[[#This Row],[Column4]]/31</f>
        <v>1.7741935483870975E-2</v>
      </c>
      <c r="F58">
        <f>Table2[[#This Row],[Column3]]/0.0019</f>
        <v>139473.68421052632</v>
      </c>
      <c r="H58" t="s">
        <v>17</v>
      </c>
    </row>
    <row r="59" spans="1:11">
      <c r="A59">
        <v>3.4</v>
      </c>
      <c r="B59">
        <v>2.81</v>
      </c>
      <c r="C59">
        <f>Table2[[#This Row],[Column2]]*100</f>
        <v>281</v>
      </c>
      <c r="D59">
        <f>Table2[[#This Row],[Column1]]-Table2[[#This Row],[Column2]]</f>
        <v>0.58999999999999986</v>
      </c>
      <c r="E59">
        <f>Table2[[#This Row],[Column4]]/31</f>
        <v>1.9032258064516125E-2</v>
      </c>
      <c r="F59">
        <f>Table2[[#This Row],[Column3]]/0.0019</f>
        <v>147894.73684210525</v>
      </c>
    </row>
    <row r="60" spans="1:11">
      <c r="A60">
        <v>3.6</v>
      </c>
      <c r="B60">
        <v>2.99</v>
      </c>
      <c r="C60">
        <f>Table2[[#This Row],[Column2]]*100</f>
        <v>299</v>
      </c>
      <c r="D60">
        <f>Table2[[#This Row],[Column1]]-Table2[[#This Row],[Column2]]</f>
        <v>0.60999999999999988</v>
      </c>
      <c r="E60">
        <f>Table2[[#This Row],[Column4]]/31</f>
        <v>1.9677419354838705E-2</v>
      </c>
      <c r="F60">
        <f>Table2[[#This Row],[Column3]]/0.0019</f>
        <v>157368.42105263157</v>
      </c>
      <c r="H60" t="s">
        <v>28</v>
      </c>
    </row>
    <row r="61" spans="1:11">
      <c r="A61">
        <v>3.8</v>
      </c>
      <c r="B61">
        <v>3.18</v>
      </c>
      <c r="C61">
        <f>Table2[[#This Row],[Column2]]*100</f>
        <v>318</v>
      </c>
      <c r="D61">
        <f>Table2[[#This Row],[Column1]]-Table2[[#This Row],[Column2]]</f>
        <v>0.61999999999999966</v>
      </c>
      <c r="E61">
        <f>Table2[[#This Row],[Column4]]/31</f>
        <v>1.999999999999999E-2</v>
      </c>
      <c r="F61">
        <f>Table2[[#This Row],[Column3]]/0.0019</f>
        <v>167368.42105263157</v>
      </c>
    </row>
    <row r="62" spans="1:11">
      <c r="A62">
        <v>4</v>
      </c>
      <c r="B62">
        <v>3.36</v>
      </c>
      <c r="C62">
        <f>Table2[[#This Row],[Column2]]*100</f>
        <v>336</v>
      </c>
      <c r="D62">
        <f>Table2[[#This Row],[Column1]]-Table2[[#This Row],[Column2]]</f>
        <v>0.64000000000000012</v>
      </c>
      <c r="E62">
        <f>Table2[[#This Row],[Column4]]/31</f>
        <v>2.0645161290322584E-2</v>
      </c>
      <c r="F62">
        <f>Table2[[#This Row],[Column3]]/0.0019</f>
        <v>176842.10526315789</v>
      </c>
      <c r="H62" t="s">
        <v>29</v>
      </c>
    </row>
    <row r="63" spans="1:11">
      <c r="A63">
        <v>4.2</v>
      </c>
      <c r="B63">
        <v>3.53</v>
      </c>
      <c r="C63">
        <f>Table2[[#This Row],[Column2]]*100</f>
        <v>353</v>
      </c>
      <c r="D63">
        <f>Table2[[#This Row],[Column1]]-Table2[[#This Row],[Column2]]</f>
        <v>0.67000000000000037</v>
      </c>
      <c r="E63">
        <f>Table2[[#This Row],[Column4]]/31</f>
        <v>2.1612903225806463E-2</v>
      </c>
      <c r="F63">
        <f>Table2[[#This Row],[Column3]]/0.0019</f>
        <v>185789.47368421053</v>
      </c>
    </row>
    <row r="64" spans="1:11">
      <c r="A64">
        <v>4.4000000000000004</v>
      </c>
      <c r="B64">
        <v>3.7</v>
      </c>
      <c r="C64">
        <f>Table2[[#This Row],[Column2]]*100</f>
        <v>370</v>
      </c>
      <c r="D64">
        <f>Table2[[#This Row],[Column1]]-Table2[[#This Row],[Column2]]</f>
        <v>0.70000000000000018</v>
      </c>
      <c r="E64">
        <f>Table2[[#This Row],[Column4]]/31</f>
        <v>2.2580645161290328E-2</v>
      </c>
      <c r="F64">
        <f>Table2[[#This Row],[Column3]]/0.0019</f>
        <v>194736.84210526315</v>
      </c>
      <c r="H64" t="s">
        <v>20</v>
      </c>
      <c r="J64">
        <f>(33.4-31)/31*100</f>
        <v>7.7419354838709626</v>
      </c>
      <c r="K64" t="s">
        <v>21</v>
      </c>
    </row>
    <row r="65" spans="1:6">
      <c r="A65">
        <v>4.5999999999999996</v>
      </c>
      <c r="B65">
        <v>3.89</v>
      </c>
      <c r="C65">
        <f>Table2[[#This Row],[Column2]]*100</f>
        <v>389</v>
      </c>
      <c r="D65">
        <f>Table2[[#This Row],[Column1]]-Table2[[#This Row],[Column2]]</f>
        <v>0.70999999999999952</v>
      </c>
      <c r="E65">
        <f>Table2[[#This Row],[Column4]]/31</f>
        <v>2.2903225806451596E-2</v>
      </c>
      <c r="F65">
        <f>Table2[[#This Row],[Column3]]/0.0019</f>
        <v>204736.84210526315</v>
      </c>
    </row>
    <row r="66" spans="1:6">
      <c r="A66">
        <v>4.8</v>
      </c>
      <c r="B66">
        <v>4.05</v>
      </c>
      <c r="C66">
        <f>Table2[[#This Row],[Column2]]*100</f>
        <v>405</v>
      </c>
      <c r="D66">
        <f>Table2[[#This Row],[Column1]]-Table2[[#This Row],[Column2]]</f>
        <v>0.75</v>
      </c>
      <c r="E66">
        <f>Table2[[#This Row],[Column4]]/31</f>
        <v>2.4193548387096774E-2</v>
      </c>
      <c r="F66">
        <f>Table2[[#This Row],[Column3]]/0.0019</f>
        <v>213157.89473684211</v>
      </c>
    </row>
    <row r="67" spans="1:6">
      <c r="A67">
        <v>5</v>
      </c>
      <c r="B67">
        <v>4.22</v>
      </c>
      <c r="C67">
        <f>Table2[[#This Row],[Column2]]*100</f>
        <v>422</v>
      </c>
      <c r="D67">
        <f>Table2[[#This Row],[Column1]]-Table2[[#This Row],[Column2]]</f>
        <v>0.78000000000000025</v>
      </c>
      <c r="E67">
        <f>Table2[[#This Row],[Column4]]/31</f>
        <v>2.5161290322580653E-2</v>
      </c>
      <c r="F67">
        <f>Table2[[#This Row],[Column3]]/0.0019</f>
        <v>222105.26315789475</v>
      </c>
    </row>
    <row r="68" spans="1:6">
      <c r="A68">
        <v>6</v>
      </c>
      <c r="B68">
        <v>4.78</v>
      </c>
      <c r="C68">
        <f>Table2[[#This Row],[Column2]]*100</f>
        <v>478</v>
      </c>
      <c r="D68">
        <f>Table2[[#This Row],[Column1]]-Table2[[#This Row],[Column2]]</f>
        <v>1.2199999999999998</v>
      </c>
      <c r="E68">
        <f>Table2[[#This Row],[Column4]]/31</f>
        <v>3.935483870967741E-2</v>
      </c>
      <c r="F68">
        <f>Table2[[#This Row],[Column3]]/0.0019</f>
        <v>251578.94736842104</v>
      </c>
    </row>
    <row r="69" spans="1:6">
      <c r="A69">
        <v>7</v>
      </c>
      <c r="B69">
        <v>5</v>
      </c>
      <c r="C69">
        <f>Table2[[#This Row],[Column2]]*100</f>
        <v>500</v>
      </c>
      <c r="D69">
        <f>Table2[[#This Row],[Column1]]-Table2[[#This Row],[Column2]]</f>
        <v>2</v>
      </c>
      <c r="E69">
        <f>Table2[[#This Row],[Column4]]/31</f>
        <v>6.4516129032258063E-2</v>
      </c>
      <c r="F69">
        <f>Table2[[#This Row],[Column3]]/0.0019</f>
        <v>263157.89473684208</v>
      </c>
    </row>
    <row r="70" spans="1:6">
      <c r="A70">
        <v>8</v>
      </c>
      <c r="B70">
        <v>5.13</v>
      </c>
      <c r="C70">
        <f>Table2[[#This Row],[Column2]]*100</f>
        <v>513</v>
      </c>
      <c r="D70">
        <f>Table2[[#This Row],[Column1]]-Table2[[#This Row],[Column2]]</f>
        <v>2.87</v>
      </c>
      <c r="E70">
        <f>Table2[[#This Row],[Column4]]/31</f>
        <v>9.2580645161290331E-2</v>
      </c>
      <c r="F70">
        <f>Table2[[#This Row],[Column3]]/0.0019</f>
        <v>270000</v>
      </c>
    </row>
    <row r="72" spans="1:6">
      <c r="A72" t="s">
        <v>30</v>
      </c>
    </row>
    <row r="73" spans="1:6">
      <c r="A73" t="s">
        <v>31</v>
      </c>
      <c r="B73">
        <f>1.9/1000</f>
        <v>1.9E-3</v>
      </c>
    </row>
    <row r="74" spans="1:6">
      <c r="A74" t="s">
        <v>32</v>
      </c>
    </row>
    <row r="75" spans="1:6">
      <c r="A75" t="s">
        <v>33</v>
      </c>
    </row>
    <row r="77" spans="1:6">
      <c r="A77" t="s">
        <v>0</v>
      </c>
      <c r="B77" t="s">
        <v>1</v>
      </c>
      <c r="C77" t="s">
        <v>2</v>
      </c>
      <c r="D77" t="s">
        <v>3</v>
      </c>
      <c r="E77" t="s">
        <v>4</v>
      </c>
      <c r="F77" t="s">
        <v>5</v>
      </c>
    </row>
    <row r="78" spans="1:6">
      <c r="A78" t="s">
        <v>6</v>
      </c>
      <c r="B78" t="s">
        <v>7</v>
      </c>
      <c r="C78" t="s">
        <v>8</v>
      </c>
      <c r="D78" t="s">
        <v>9</v>
      </c>
      <c r="E78" t="s">
        <v>10</v>
      </c>
      <c r="F78" t="s">
        <v>11</v>
      </c>
    </row>
    <row r="79" spans="1:6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</row>
    <row r="80" spans="1:6">
      <c r="A80">
        <v>0.2</v>
      </c>
      <c r="B80">
        <v>0.12</v>
      </c>
      <c r="C80">
        <f>Table3[[#This Row],[Column2]]*100</f>
        <v>12</v>
      </c>
      <c r="D80">
        <f>Table3[[#This Row],[Column1]]-Table3[[#This Row],[Column2]]</f>
        <v>8.0000000000000016E-2</v>
      </c>
      <c r="E80">
        <f>Table3[[#This Row],[Column4]]/30.98</f>
        <v>2.582311168495804E-3</v>
      </c>
      <c r="F80">
        <f>Table3[[#This Row],[Column3]]/0.00194</f>
        <v>6185.567010309278</v>
      </c>
    </row>
    <row r="81" spans="1:8">
      <c r="A81">
        <v>0.4</v>
      </c>
      <c r="B81">
        <v>0.32</v>
      </c>
      <c r="C81">
        <f>Table3[[#This Row],[Column2]]*100</f>
        <v>32</v>
      </c>
      <c r="D81">
        <f>Table3[[#This Row],[Column1]]-Table3[[#This Row],[Column2]]</f>
        <v>8.0000000000000016E-2</v>
      </c>
      <c r="E81">
        <f>Table3[[#This Row],[Column4]]/30.98</f>
        <v>2.582311168495804E-3</v>
      </c>
      <c r="F81">
        <f>Table3[[#This Row],[Column3]]/0.00194</f>
        <v>16494.84536082474</v>
      </c>
    </row>
    <row r="82" spans="1:8">
      <c r="A82">
        <v>0.6</v>
      </c>
      <c r="B82">
        <v>0.5</v>
      </c>
      <c r="C82">
        <f>Table3[[#This Row],[Column2]]*100</f>
        <v>50</v>
      </c>
      <c r="D82">
        <f>Table3[[#This Row],[Column1]]-Table3[[#This Row],[Column2]]</f>
        <v>9.9999999999999978E-2</v>
      </c>
      <c r="E82">
        <f>Table3[[#This Row],[Column4]]/30.98</f>
        <v>3.2278889606197538E-3</v>
      </c>
      <c r="F82">
        <f>Table3[[#This Row],[Column3]]/0.00194</f>
        <v>25773.195876288657</v>
      </c>
    </row>
    <row r="83" spans="1:8">
      <c r="A83">
        <v>0.8</v>
      </c>
      <c r="B83">
        <v>0.67</v>
      </c>
      <c r="C83">
        <f>Table3[[#This Row],[Column2]]*100</f>
        <v>67</v>
      </c>
      <c r="D83">
        <f>Table3[[#This Row],[Column1]]-Table3[[#This Row],[Column2]]</f>
        <v>0.13</v>
      </c>
      <c r="E83">
        <f>Table3[[#This Row],[Column4]]/30.98</f>
        <v>4.1962556488056814E-3</v>
      </c>
      <c r="F83">
        <f>Table3[[#This Row],[Column3]]/0.00194</f>
        <v>34536.082474226801</v>
      </c>
    </row>
    <row r="84" spans="1:8">
      <c r="A84">
        <v>1</v>
      </c>
      <c r="B84">
        <v>0.85</v>
      </c>
      <c r="C84">
        <f>Table3[[#This Row],[Column2]]*100</f>
        <v>85</v>
      </c>
      <c r="D84">
        <f>Table3[[#This Row],[Column1]]-Table3[[#This Row],[Column2]]</f>
        <v>0.15000000000000002</v>
      </c>
      <c r="E84">
        <f>Table3[[#This Row],[Column4]]/30.98</f>
        <v>4.8418334409296325E-3</v>
      </c>
      <c r="F84">
        <f>Table3[[#This Row],[Column3]]/0.00194</f>
        <v>43814.432989690722</v>
      </c>
    </row>
    <row r="85" spans="1:8">
      <c r="A85">
        <v>1.2</v>
      </c>
      <c r="B85">
        <v>0.97</v>
      </c>
      <c r="C85">
        <f>Table3[[#This Row],[Column2]]*100</f>
        <v>97</v>
      </c>
      <c r="D85">
        <f>Table3[[#This Row],[Column1]]-Table3[[#This Row],[Column2]]</f>
        <v>0.22999999999999998</v>
      </c>
      <c r="E85">
        <f>Table3[[#This Row],[Column4]]/30.98</f>
        <v>7.4241446094254352E-3</v>
      </c>
      <c r="F85">
        <f>Table3[[#This Row],[Column3]]/0.00194</f>
        <v>50000</v>
      </c>
    </row>
    <row r="86" spans="1:8">
      <c r="A86">
        <v>1.4</v>
      </c>
      <c r="B86">
        <v>1.1299999999999999</v>
      </c>
      <c r="C86">
        <f>Table3[[#This Row],[Column2]]*100</f>
        <v>112.99999999999999</v>
      </c>
      <c r="D86">
        <f>Table3[[#This Row],[Column1]]-Table3[[#This Row],[Column2]]</f>
        <v>0.27</v>
      </c>
      <c r="E86">
        <f>Table3[[#This Row],[Column4]]/30.98</f>
        <v>8.7153001936733383E-3</v>
      </c>
      <c r="F86">
        <f>Table3[[#This Row],[Column3]]/0.00194</f>
        <v>58247.422680412361</v>
      </c>
    </row>
    <row r="87" spans="1:8">
      <c r="A87">
        <v>1.6</v>
      </c>
      <c r="B87">
        <v>1.32</v>
      </c>
      <c r="C87">
        <f>Table3[[#This Row],[Column2]]*100</f>
        <v>132</v>
      </c>
      <c r="D87">
        <f>Table3[[#This Row],[Column1]]-Table3[[#This Row],[Column2]]</f>
        <v>0.28000000000000003</v>
      </c>
      <c r="E87">
        <f>Table3[[#This Row],[Column4]]/30.98</f>
        <v>9.0380890897353138E-3</v>
      </c>
      <c r="F87">
        <f>Table3[[#This Row],[Column3]]/0.00194</f>
        <v>68041.237113402065</v>
      </c>
    </row>
    <row r="88" spans="1:8">
      <c r="A88">
        <v>1.8</v>
      </c>
      <c r="B88">
        <v>1.49</v>
      </c>
      <c r="C88">
        <f>Table3[[#This Row],[Column2]]*100</f>
        <v>149</v>
      </c>
      <c r="D88">
        <f>Table3[[#This Row],[Column1]]-Table3[[#This Row],[Column2]]</f>
        <v>0.31000000000000005</v>
      </c>
      <c r="E88">
        <f>Table3[[#This Row],[Column4]]/30.98</f>
        <v>1.000645577792124E-2</v>
      </c>
      <c r="F88">
        <f>Table3[[#This Row],[Column3]]/0.00194</f>
        <v>76804.123711340202</v>
      </c>
    </row>
    <row r="89" spans="1:8">
      <c r="A89">
        <v>2</v>
      </c>
      <c r="B89">
        <v>1.63</v>
      </c>
      <c r="C89">
        <f>Table3[[#This Row],[Column2]]*100</f>
        <v>163</v>
      </c>
      <c r="D89">
        <f>Table3[[#This Row],[Column1]]-Table3[[#This Row],[Column2]]</f>
        <v>0.37000000000000011</v>
      </c>
      <c r="E89">
        <f>Table3[[#This Row],[Column4]]/30.98</f>
        <v>1.1943189154293096E-2</v>
      </c>
      <c r="F89">
        <f>Table3[[#This Row],[Column3]]/0.00194</f>
        <v>84020.618556701025</v>
      </c>
    </row>
    <row r="90" spans="1:8">
      <c r="A90">
        <v>2.2000000000000002</v>
      </c>
      <c r="B90">
        <v>1.76</v>
      </c>
      <c r="C90">
        <f>Table3[[#This Row],[Column2]]*100</f>
        <v>176</v>
      </c>
      <c r="D90">
        <f>Table3[[#This Row],[Column1]]-Table3[[#This Row],[Column2]]</f>
        <v>0.44000000000000017</v>
      </c>
      <c r="E90">
        <f>Table3[[#This Row],[Column4]]/30.98</f>
        <v>1.4202711426726926E-2</v>
      </c>
      <c r="F90">
        <f>Table3[[#This Row],[Column3]]/0.00194</f>
        <v>90721.649484536072</v>
      </c>
    </row>
    <row r="91" spans="1:8">
      <c r="A91">
        <v>2.4</v>
      </c>
      <c r="B91">
        <v>1.88</v>
      </c>
      <c r="C91">
        <f>Table3[[#This Row],[Column2]]*100</f>
        <v>188</v>
      </c>
      <c r="D91">
        <f>Table3[[#This Row],[Column1]]-Table3[[#This Row],[Column2]]</f>
        <v>0.52</v>
      </c>
      <c r="E91">
        <f>Table3[[#This Row],[Column4]]/30.98</f>
        <v>1.6785022595222725E-2</v>
      </c>
      <c r="F91">
        <f>Table3[[#This Row],[Column3]]/0.00194</f>
        <v>96907.216494845357</v>
      </c>
    </row>
    <row r="92" spans="1:8">
      <c r="A92">
        <v>2.6</v>
      </c>
      <c r="B92">
        <v>2.0099999999999998</v>
      </c>
      <c r="C92">
        <f>Table3[[#This Row],[Column2]]*100</f>
        <v>200.99999999999997</v>
      </c>
      <c r="D92">
        <f>Table3[[#This Row],[Column1]]-Table3[[#This Row],[Column2]]</f>
        <v>0.5900000000000003</v>
      </c>
      <c r="E92">
        <f>Table3[[#This Row],[Column4]]/30.98</f>
        <v>1.9044544867656561E-2</v>
      </c>
      <c r="F92">
        <f>Table3[[#This Row],[Column3]]/0.00194</f>
        <v>103608.24742268039</v>
      </c>
    </row>
    <row r="93" spans="1:8">
      <c r="A93">
        <v>2.8</v>
      </c>
      <c r="B93">
        <v>2.12</v>
      </c>
      <c r="C93">
        <f>Table3[[#This Row],[Column2]]*100</f>
        <v>212</v>
      </c>
      <c r="D93">
        <f>Table3[[#This Row],[Column1]]-Table3[[#This Row],[Column2]]</f>
        <v>0.67999999999999972</v>
      </c>
      <c r="E93">
        <f>Table3[[#This Row],[Column4]]/30.98</f>
        <v>2.1949644932214324E-2</v>
      </c>
      <c r="F93">
        <f>Table3[[#This Row],[Column3]]/0.00194</f>
        <v>109278.35051546391</v>
      </c>
      <c r="H93" t="s">
        <v>34</v>
      </c>
    </row>
    <row r="94" spans="1:8">
      <c r="A94">
        <v>3</v>
      </c>
      <c r="B94">
        <v>2.2599999999999998</v>
      </c>
      <c r="C94">
        <f>Table3[[#This Row],[Column2]]*100</f>
        <v>225.99999999999997</v>
      </c>
      <c r="D94">
        <f>Table3[[#This Row],[Column1]]-Table3[[#This Row],[Column2]]</f>
        <v>0.74000000000000021</v>
      </c>
      <c r="E94">
        <f>Table3[[#This Row],[Column4]]/30.98</f>
        <v>2.3886378308586191E-2</v>
      </c>
      <c r="F94">
        <f>Table3[[#This Row],[Column3]]/0.00194</f>
        <v>116494.84536082472</v>
      </c>
    </row>
    <row r="95" spans="1:8">
      <c r="A95">
        <v>3.2</v>
      </c>
      <c r="B95">
        <v>2.3199999999999998</v>
      </c>
      <c r="C95">
        <f>Table3[[#This Row],[Column2]]*100</f>
        <v>231.99999999999997</v>
      </c>
      <c r="D95">
        <f>Table3[[#This Row],[Column1]]-Table3[[#This Row],[Column2]]</f>
        <v>0.88000000000000034</v>
      </c>
      <c r="E95">
        <f>Table3[[#This Row],[Column4]]/30.98</f>
        <v>2.8405422853453852E-2</v>
      </c>
      <c r="F95">
        <f>Table3[[#This Row],[Column3]]/0.00194</f>
        <v>119587.62886597936</v>
      </c>
      <c r="H95" t="s">
        <v>35</v>
      </c>
    </row>
    <row r="96" spans="1:8">
      <c r="A96">
        <v>3.4</v>
      </c>
      <c r="B96">
        <v>2.41</v>
      </c>
      <c r="C96">
        <f>Table3[[#This Row],[Column2]]*100</f>
        <v>241</v>
      </c>
      <c r="D96">
        <f>Table3[[#This Row],[Column1]]-Table3[[#This Row],[Column2]]</f>
        <v>0.98999999999999977</v>
      </c>
      <c r="E96">
        <f>Table3[[#This Row],[Column4]]/30.98</f>
        <v>3.1956100710135563E-2</v>
      </c>
      <c r="F96">
        <f>Table3[[#This Row],[Column3]]/0.00194</f>
        <v>124226.80412371134</v>
      </c>
      <c r="H96" t="s">
        <v>36</v>
      </c>
    </row>
    <row r="97" spans="1:11">
      <c r="A97">
        <v>3.6</v>
      </c>
      <c r="B97">
        <v>2.5</v>
      </c>
      <c r="C97">
        <f>Table3[[#This Row],[Column2]]*100</f>
        <v>250</v>
      </c>
      <c r="D97">
        <f>Table3[[#This Row],[Column1]]-Table3[[#This Row],[Column2]]</f>
        <v>1.1000000000000001</v>
      </c>
      <c r="E97">
        <f>Table3[[#This Row],[Column4]]/30.98</f>
        <v>3.5506778566817304E-2</v>
      </c>
      <c r="F97">
        <f>Table3[[#This Row],[Column3]]/0.00194</f>
        <v>128865.97938144329</v>
      </c>
      <c r="H97" t="s">
        <v>37</v>
      </c>
    </row>
    <row r="98" spans="1:11">
      <c r="A98">
        <v>3.8</v>
      </c>
      <c r="B98">
        <v>2.5499999999999998</v>
      </c>
      <c r="C98">
        <f>Table3[[#This Row],[Column2]]*100</f>
        <v>254.99999999999997</v>
      </c>
      <c r="D98">
        <f>Table3[[#This Row],[Column1]]-Table3[[#This Row],[Column2]]</f>
        <v>1.25</v>
      </c>
      <c r="E98">
        <f>Table3[[#This Row],[Column4]]/30.98</f>
        <v>4.0348612007746934E-2</v>
      </c>
      <c r="F98">
        <f>Table3[[#This Row],[Column3]]/0.00194</f>
        <v>131443.29896907214</v>
      </c>
    </row>
    <row r="99" spans="1:11">
      <c r="A99">
        <v>4</v>
      </c>
      <c r="B99">
        <v>2.61</v>
      </c>
      <c r="C99">
        <f>Table3[[#This Row],[Column2]]*100</f>
        <v>261</v>
      </c>
      <c r="D99">
        <f>Table3[[#This Row],[Column1]]-Table3[[#This Row],[Column2]]</f>
        <v>1.3900000000000001</v>
      </c>
      <c r="E99">
        <f>Table3[[#This Row],[Column4]]/30.98</f>
        <v>4.4867656552614592E-2</v>
      </c>
      <c r="F99">
        <f>Table3[[#This Row],[Column3]]/0.00194</f>
        <v>134536.0824742268</v>
      </c>
      <c r="H99" t="s">
        <v>20</v>
      </c>
      <c r="J99">
        <f>(33.14-30.98)/30.98*100</f>
        <v>6.972240154938671</v>
      </c>
      <c r="K99" t="s">
        <v>21</v>
      </c>
    </row>
    <row r="100" spans="1:11">
      <c r="A100">
        <v>4.2</v>
      </c>
      <c r="B100">
        <v>2.66</v>
      </c>
      <c r="C100">
        <f>Table3[[#This Row],[Column2]]*100</f>
        <v>266</v>
      </c>
      <c r="D100">
        <f>Table3[[#This Row],[Column1]]-Table3[[#This Row],[Column2]]</f>
        <v>1.54</v>
      </c>
      <c r="E100">
        <f>Table3[[#This Row],[Column4]]/30.98</f>
        <v>4.9709489993544222E-2</v>
      </c>
      <c r="F100">
        <f>Table3[[#This Row],[Column3]]/0.00194</f>
        <v>137113.40206185565</v>
      </c>
    </row>
    <row r="101" spans="1:11">
      <c r="A101">
        <v>4.4000000000000004</v>
      </c>
      <c r="B101">
        <v>2.68</v>
      </c>
      <c r="C101">
        <f>Table3[[#This Row],[Column2]]*100</f>
        <v>268</v>
      </c>
      <c r="D101">
        <f>Table3[[#This Row],[Column1]]-Table3[[#This Row],[Column2]]</f>
        <v>1.7200000000000002</v>
      </c>
      <c r="E101">
        <f>Table3[[#This Row],[Column4]]/30.98</f>
        <v>5.5519690122659789E-2</v>
      </c>
      <c r="F101">
        <f>Table3[[#This Row],[Column3]]/0.00194</f>
        <v>138144.32989690721</v>
      </c>
    </row>
    <row r="102" spans="1:11">
      <c r="A102">
        <v>4.5999999999999996</v>
      </c>
      <c r="B102">
        <v>2.73</v>
      </c>
      <c r="C102">
        <f>Table3[[#This Row],[Column2]]*100</f>
        <v>273</v>
      </c>
      <c r="D102">
        <f>Table3[[#This Row],[Column1]]-Table3[[#This Row],[Column2]]</f>
        <v>1.8699999999999997</v>
      </c>
      <c r="E102">
        <f>Table3[[#This Row],[Column4]]/30.98</f>
        <v>6.0361523563589398E-2</v>
      </c>
      <c r="F102">
        <f>Table3[[#This Row],[Column3]]/0.00194</f>
        <v>140721.64948453609</v>
      </c>
    </row>
    <row r="103" spans="1:11">
      <c r="A103">
        <v>4.8</v>
      </c>
      <c r="B103">
        <v>2.75</v>
      </c>
      <c r="C103">
        <f>Table3[[#This Row],[Column2]]*100</f>
        <v>275</v>
      </c>
      <c r="D103">
        <f>Table3[[#This Row],[Column1]]-Table3[[#This Row],[Column2]]</f>
        <v>2.0499999999999998</v>
      </c>
      <c r="E103">
        <f>Table3[[#This Row],[Column4]]/30.98</f>
        <v>6.6171723692704965E-2</v>
      </c>
      <c r="F103">
        <f>Table3[[#This Row],[Column3]]/0.00194</f>
        <v>141752.57731958761</v>
      </c>
    </row>
    <row r="105" spans="1:11">
      <c r="A105" t="s">
        <v>38</v>
      </c>
    </row>
    <row r="106" spans="1:11">
      <c r="A106" t="s">
        <v>39</v>
      </c>
      <c r="B106">
        <f>1.94/1000</f>
        <v>1.9399999999999999E-3</v>
      </c>
    </row>
    <row r="107" spans="1:11">
      <c r="A107" t="s">
        <v>40</v>
      </c>
    </row>
    <row r="108" spans="1:11">
      <c r="A108" t="s">
        <v>41</v>
      </c>
    </row>
    <row r="110" spans="1:11">
      <c r="A110" t="s">
        <v>0</v>
      </c>
      <c r="B110" t="s">
        <v>1</v>
      </c>
      <c r="C110" t="s">
        <v>2</v>
      </c>
      <c r="D110" t="s">
        <v>3</v>
      </c>
      <c r="E110" t="s">
        <v>4</v>
      </c>
      <c r="F110" t="s">
        <v>5</v>
      </c>
    </row>
    <row r="111" spans="1:11">
      <c r="A111" t="s">
        <v>6</v>
      </c>
      <c r="B111" t="s">
        <v>7</v>
      </c>
      <c r="C111" t="s">
        <v>8</v>
      </c>
      <c r="D111" t="s">
        <v>9</v>
      </c>
      <c r="E111" t="s">
        <v>10</v>
      </c>
      <c r="F111" t="s">
        <v>11</v>
      </c>
    </row>
    <row r="112" spans="1:11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</row>
    <row r="113" spans="1:8">
      <c r="A113">
        <v>0.2</v>
      </c>
      <c r="B113">
        <v>7.0000000000000007E-2</v>
      </c>
      <c r="C113">
        <f>Table36[[#This Row],[Column2]]*100</f>
        <v>7.0000000000000009</v>
      </c>
      <c r="D113">
        <f>Table36[[#This Row],[Column1]]-Table36[[#This Row],[Column2]]</f>
        <v>0.13</v>
      </c>
      <c r="E113">
        <f>Table36[[#This Row],[Column4]]/31.1</f>
        <v>4.1800643086816721E-3</v>
      </c>
      <c r="F113">
        <f>Table36[[#This Row],[Column3]]/0.0019</f>
        <v>3684.21052631579</v>
      </c>
    </row>
    <row r="114" spans="1:8">
      <c r="A114">
        <v>0.4</v>
      </c>
      <c r="B114">
        <v>0.14000000000000001</v>
      </c>
      <c r="C114">
        <f>Table36[[#This Row],[Column2]]*100</f>
        <v>14.000000000000002</v>
      </c>
      <c r="D114">
        <f>Table36[[#This Row],[Column1]]-Table36[[#This Row],[Column2]]</f>
        <v>0.26</v>
      </c>
      <c r="E114">
        <f>Table36[[#This Row],[Column4]]/31.1</f>
        <v>8.3601286173633441E-3</v>
      </c>
      <c r="F114">
        <f>Table36[[#This Row],[Column3]]/0.0019</f>
        <v>7368.4210526315801</v>
      </c>
    </row>
    <row r="115" spans="1:8">
      <c r="A115">
        <v>0.6</v>
      </c>
      <c r="B115">
        <v>0.21</v>
      </c>
      <c r="C115">
        <f>Table36[[#This Row],[Column2]]*100</f>
        <v>21</v>
      </c>
      <c r="D115">
        <f>Table36[[#This Row],[Column1]]-Table36[[#This Row],[Column2]]</f>
        <v>0.39</v>
      </c>
      <c r="E115">
        <f>Table36[[#This Row],[Column4]]/31.1</f>
        <v>1.2540192926045015E-2</v>
      </c>
      <c r="F115">
        <f>Table36[[#This Row],[Column3]]/0.0019</f>
        <v>11052.631578947368</v>
      </c>
    </row>
    <row r="116" spans="1:8">
      <c r="A116">
        <v>0.8</v>
      </c>
      <c r="B116">
        <v>0.28000000000000003</v>
      </c>
      <c r="C116">
        <f>Table36[[#This Row],[Column2]]*100</f>
        <v>28.000000000000004</v>
      </c>
      <c r="D116">
        <f>Table36[[#This Row],[Column1]]-Table36[[#This Row],[Column2]]</f>
        <v>0.52</v>
      </c>
      <c r="E116">
        <f>Table36[[#This Row],[Column4]]/31.1</f>
        <v>1.6720257234726688E-2</v>
      </c>
      <c r="F116">
        <f>Table36[[#This Row],[Column3]]/0.0019</f>
        <v>14736.84210526316</v>
      </c>
    </row>
    <row r="117" spans="1:8">
      <c r="A117">
        <v>1</v>
      </c>
      <c r="B117">
        <v>0.34</v>
      </c>
      <c r="C117">
        <f>Table36[[#This Row],[Column2]]*100</f>
        <v>34</v>
      </c>
      <c r="D117">
        <f>Table36[[#This Row],[Column1]]-Table36[[#This Row],[Column2]]</f>
        <v>0.65999999999999992</v>
      </c>
      <c r="E117">
        <f>Table36[[#This Row],[Column4]]/31.1</f>
        <v>2.1221864951768483E-2</v>
      </c>
      <c r="F117">
        <f>Table36[[#This Row],[Column3]]/0.0019</f>
        <v>17894.736842105263</v>
      </c>
    </row>
    <row r="118" spans="1:8">
      <c r="A118">
        <v>1.2</v>
      </c>
      <c r="B118">
        <v>0.35</v>
      </c>
      <c r="C118">
        <f>Table36[[#This Row],[Column2]]*100</f>
        <v>35</v>
      </c>
      <c r="D118">
        <f>Table36[[#This Row],[Column1]]-Table36[[#This Row],[Column2]]</f>
        <v>0.85</v>
      </c>
      <c r="E118">
        <f>Table36[[#This Row],[Column4]]/31.1</f>
        <v>2.733118971061093E-2</v>
      </c>
      <c r="F118">
        <f>Table36[[#This Row],[Column3]]/0.0019</f>
        <v>18421.052631578947</v>
      </c>
    </row>
    <row r="119" spans="1:8">
      <c r="A119">
        <v>1.4</v>
      </c>
      <c r="B119">
        <v>0.22</v>
      </c>
      <c r="C119">
        <f>Table36[[#This Row],[Column2]]*100</f>
        <v>22</v>
      </c>
      <c r="D119">
        <f>Table36[[#This Row],[Column1]]-Table36[[#This Row],[Column2]]</f>
        <v>1.18</v>
      </c>
      <c r="E119">
        <f>Table36[[#This Row],[Column4]]/31.1</f>
        <v>3.7942122186495175E-2</v>
      </c>
      <c r="F119">
        <f>Table36[[#This Row],[Column3]]/0.0019</f>
        <v>11578.947368421053</v>
      </c>
    </row>
    <row r="120" spans="1:8">
      <c r="A120">
        <v>1.6</v>
      </c>
      <c r="B120">
        <v>0.17</v>
      </c>
      <c r="C120">
        <f>Table36[[#This Row],[Column2]]*100</f>
        <v>17</v>
      </c>
      <c r="D120">
        <f>Table36[[#This Row],[Column1]]-Table36[[#This Row],[Column2]]</f>
        <v>1.4300000000000002</v>
      </c>
      <c r="E120">
        <f>Table36[[#This Row],[Column4]]/31.1</f>
        <v>4.5980707395498394E-2</v>
      </c>
      <c r="F120">
        <f>Table36[[#This Row],[Column3]]/0.0019</f>
        <v>8947.3684210526317</v>
      </c>
    </row>
    <row r="121" spans="1:8">
      <c r="A121">
        <v>1.8</v>
      </c>
      <c r="B121">
        <v>0.16</v>
      </c>
      <c r="C121">
        <f>Table36[[#This Row],[Column2]]*100</f>
        <v>16</v>
      </c>
      <c r="D121">
        <f>Table36[[#This Row],[Column1]]-Table36[[#This Row],[Column2]]</f>
        <v>1.6400000000000001</v>
      </c>
      <c r="E121">
        <f>Table36[[#This Row],[Column4]]/31.1</f>
        <v>5.2733118971061095E-2</v>
      </c>
      <c r="F121">
        <f>Table36[[#This Row],[Column3]]/0.0019</f>
        <v>8421.0526315789466</v>
      </c>
    </row>
    <row r="122" spans="1:8">
      <c r="A122">
        <v>2</v>
      </c>
      <c r="B122">
        <v>0.15</v>
      </c>
      <c r="C122">
        <f>Table36[[#This Row],[Column2]]*100</f>
        <v>15</v>
      </c>
      <c r="D122">
        <f>Table36[[#This Row],[Column1]]-Table36[[#This Row],[Column2]]</f>
        <v>1.85</v>
      </c>
      <c r="E122">
        <f>Table36[[#This Row],[Column4]]/31.1</f>
        <v>5.9485530546623797E-2</v>
      </c>
      <c r="F122">
        <f>Table36[[#This Row],[Column3]]/0.0019</f>
        <v>7894.7368421052633</v>
      </c>
    </row>
    <row r="123" spans="1:8">
      <c r="A123">
        <v>2.2000000000000002</v>
      </c>
      <c r="B123">
        <v>0.16</v>
      </c>
      <c r="C123">
        <f>Table36[[#This Row],[Column2]]*100</f>
        <v>16</v>
      </c>
      <c r="D123">
        <f>Table36[[#This Row],[Column1]]-Table36[[#This Row],[Column2]]</f>
        <v>2.04</v>
      </c>
      <c r="E123">
        <f>Table36[[#This Row],[Column4]]/31.1</f>
        <v>6.5594855305466229E-2</v>
      </c>
      <c r="F123">
        <f>Table36[[#This Row],[Column3]]/0.0019</f>
        <v>8421.0526315789466</v>
      </c>
    </row>
    <row r="124" spans="1:8">
      <c r="A124">
        <v>2.4</v>
      </c>
      <c r="B124">
        <v>0.15</v>
      </c>
      <c r="C124">
        <f>Table36[[#This Row],[Column2]]*100</f>
        <v>15</v>
      </c>
      <c r="D124">
        <f>Table36[[#This Row],[Column1]]-Table36[[#This Row],[Column2]]</f>
        <v>2.25</v>
      </c>
      <c r="E124">
        <f>Table36[[#This Row],[Column4]]/31.1</f>
        <v>7.2347266881028938E-2</v>
      </c>
      <c r="F124">
        <f>Table36[[#This Row],[Column3]]/0.0019</f>
        <v>7894.7368421052633</v>
      </c>
    </row>
    <row r="125" spans="1:8">
      <c r="A125">
        <v>2.6</v>
      </c>
      <c r="B125">
        <v>0.16</v>
      </c>
      <c r="C125">
        <f>Table36[[#This Row],[Column2]]*100</f>
        <v>16</v>
      </c>
      <c r="D125">
        <f>Table36[[#This Row],[Column1]]-Table36[[#This Row],[Column2]]</f>
        <v>2.44</v>
      </c>
      <c r="E125">
        <f>Table36[[#This Row],[Column4]]/31.1</f>
        <v>7.8456591639871384E-2</v>
      </c>
      <c r="F125">
        <f>Table36[[#This Row],[Column3]]/0.0019</f>
        <v>8421.0526315789466</v>
      </c>
    </row>
    <row r="126" spans="1:8">
      <c r="A126">
        <v>2.8</v>
      </c>
      <c r="B126">
        <v>0.17</v>
      </c>
      <c r="C126">
        <f>Table36[[#This Row],[Column2]]*100</f>
        <v>17</v>
      </c>
      <c r="D126">
        <f>Table36[[#This Row],[Column1]]-Table36[[#This Row],[Column2]]</f>
        <v>2.63</v>
      </c>
      <c r="E126">
        <f>Table36[[#This Row],[Column4]]/31.1</f>
        <v>8.4565916398713817E-2</v>
      </c>
      <c r="F126">
        <f>Table36[[#This Row],[Column3]]/0.0019</f>
        <v>8947.3684210526317</v>
      </c>
      <c r="H126" t="s">
        <v>42</v>
      </c>
    </row>
    <row r="127" spans="1:8">
      <c r="A127">
        <v>3</v>
      </c>
      <c r="B127">
        <v>0.14000000000000001</v>
      </c>
      <c r="C127">
        <f>Table36[[#This Row],[Column2]]*100</f>
        <v>14.000000000000002</v>
      </c>
      <c r="D127">
        <f>Table36[[#This Row],[Column1]]-Table36[[#This Row],[Column2]]</f>
        <v>2.86</v>
      </c>
      <c r="E127">
        <f>Table36[[#This Row],[Column4]]/31.1</f>
        <v>9.1961414790996773E-2</v>
      </c>
      <c r="F127">
        <f>Table36[[#This Row],[Column3]]/0.0019</f>
        <v>7368.4210526315801</v>
      </c>
    </row>
    <row r="128" spans="1:8">
      <c r="A128">
        <v>3.2</v>
      </c>
      <c r="B128">
        <v>0.16</v>
      </c>
      <c r="C128">
        <f>Table36[[#This Row],[Column2]]*100</f>
        <v>16</v>
      </c>
      <c r="D128">
        <f>Table36[[#This Row],[Column1]]-Table36[[#This Row],[Column2]]</f>
        <v>3.04</v>
      </c>
      <c r="E128">
        <f>Table36[[#This Row],[Column4]]/31.1</f>
        <v>9.7749196141479103E-2</v>
      </c>
      <c r="F128">
        <f>Table36[[#This Row],[Column3]]/0.0019</f>
        <v>8421.0526315789466</v>
      </c>
      <c r="H128" t="s">
        <v>43</v>
      </c>
    </row>
    <row r="129" spans="1:11">
      <c r="A129">
        <v>3.4</v>
      </c>
      <c r="B129">
        <v>0.18</v>
      </c>
      <c r="C129">
        <f>Table36[[#This Row],[Column2]]*100</f>
        <v>18</v>
      </c>
      <c r="D129">
        <f>Table36[[#This Row],[Column1]]-Table36[[#This Row],[Column2]]</f>
        <v>3.2199999999999998</v>
      </c>
      <c r="E129">
        <f>Table36[[#This Row],[Column4]]/31.1</f>
        <v>0.1035369774919614</v>
      </c>
      <c r="F129">
        <f>Table36[[#This Row],[Column3]]/0.0019</f>
        <v>9473.6842105263149</v>
      </c>
      <c r="H129" t="s">
        <v>44</v>
      </c>
    </row>
    <row r="130" spans="1:11">
      <c r="A130">
        <v>3.6</v>
      </c>
      <c r="B130">
        <v>0.18</v>
      </c>
      <c r="C130">
        <f>Table36[[#This Row],[Column2]]*100</f>
        <v>18</v>
      </c>
      <c r="D130">
        <f>Table36[[#This Row],[Column1]]-Table36[[#This Row],[Column2]]</f>
        <v>3.42</v>
      </c>
      <c r="E130">
        <f>Table36[[#This Row],[Column4]]/31.1</f>
        <v>0.10996784565916398</v>
      </c>
      <c r="F130">
        <f>Table36[[#This Row],[Column3]]/0.0019</f>
        <v>9473.6842105263149</v>
      </c>
      <c r="H130" t="s">
        <v>45</v>
      </c>
    </row>
    <row r="131" spans="1:11">
      <c r="A131">
        <v>3.8</v>
      </c>
      <c r="B131">
        <v>0.17</v>
      </c>
      <c r="C131">
        <f>Table36[[#This Row],[Column2]]*100</f>
        <v>17</v>
      </c>
      <c r="D131">
        <f>Table36[[#This Row],[Column1]]-Table36[[#This Row],[Column2]]</f>
        <v>3.63</v>
      </c>
      <c r="E131">
        <f>Table36[[#This Row],[Column4]]/31.1</f>
        <v>0.11672025723472668</v>
      </c>
      <c r="F131">
        <f>Table36[[#This Row],[Column3]]/0.0019</f>
        <v>8947.3684210526317</v>
      </c>
    </row>
    <row r="132" spans="1:11">
      <c r="A132">
        <v>4</v>
      </c>
      <c r="B132">
        <v>0.16</v>
      </c>
      <c r="C132">
        <f>Table36[[#This Row],[Column2]]*100</f>
        <v>16</v>
      </c>
      <c r="D132">
        <f>Table36[[#This Row],[Column1]]-Table36[[#This Row],[Column2]]</f>
        <v>3.84</v>
      </c>
      <c r="E132">
        <f>Table36[[#This Row],[Column4]]/31.1</f>
        <v>0.12347266881028938</v>
      </c>
      <c r="F132">
        <f>Table36[[#This Row],[Column3]]/0.0019</f>
        <v>8421.0526315789466</v>
      </c>
      <c r="H132" t="s">
        <v>20</v>
      </c>
      <c r="J132">
        <f>(41.68-31.1)/31.1*100</f>
        <v>34.019292604501601</v>
      </c>
      <c r="K132" t="s">
        <v>21</v>
      </c>
    </row>
    <row r="133" spans="1:11">
      <c r="A133">
        <v>4.2</v>
      </c>
      <c r="B133">
        <v>0.16</v>
      </c>
      <c r="C133">
        <f>Table36[[#This Row],[Column2]]*100</f>
        <v>16</v>
      </c>
      <c r="D133">
        <f>Table36[[#This Row],[Column1]]-Table36[[#This Row],[Column2]]</f>
        <v>4.04</v>
      </c>
      <c r="E133">
        <f>Table36[[#This Row],[Column4]]/31.1</f>
        <v>0.12990353697749196</v>
      </c>
      <c r="F133">
        <f>Table36[[#This Row],[Column3]]/0.0019</f>
        <v>8421.0526315789466</v>
      </c>
    </row>
    <row r="134" spans="1:11">
      <c r="A134">
        <v>4.4000000000000004</v>
      </c>
      <c r="B134">
        <v>0.15</v>
      </c>
      <c r="C134">
        <f>Table36[[#This Row],[Column2]]*100</f>
        <v>15</v>
      </c>
      <c r="D134">
        <f>Table36[[#This Row],[Column1]]-Table36[[#This Row],[Column2]]</f>
        <v>4.25</v>
      </c>
      <c r="E134">
        <f>Table36[[#This Row],[Column4]]/31.1</f>
        <v>0.13665594855305466</v>
      </c>
      <c r="F134">
        <f>Table36[[#This Row],[Column3]]/0.0019</f>
        <v>7894.7368421052633</v>
      </c>
    </row>
    <row r="135" spans="1:11">
      <c r="A135">
        <v>4.5999999999999996</v>
      </c>
      <c r="B135">
        <v>0.15</v>
      </c>
      <c r="C135">
        <f>Table36[[#This Row],[Column2]]*100</f>
        <v>15</v>
      </c>
      <c r="D135">
        <f>Table36[[#This Row],[Column1]]-Table36[[#This Row],[Column2]]</f>
        <v>4.4499999999999993</v>
      </c>
      <c r="E135">
        <f>Table36[[#This Row],[Column4]]/31.1</f>
        <v>0.14308681672025719</v>
      </c>
      <c r="F135">
        <f>Table36[[#This Row],[Column3]]/0.0019</f>
        <v>7894.7368421052633</v>
      </c>
    </row>
    <row r="136" spans="1:11">
      <c r="A136">
        <v>4.8</v>
      </c>
      <c r="B136">
        <v>0.16</v>
      </c>
      <c r="C136">
        <f>Table36[[#This Row],[Column2]]*100</f>
        <v>16</v>
      </c>
      <c r="D136">
        <f>Table36[[#This Row],[Column1]]-Table36[[#This Row],[Column2]]</f>
        <v>4.6399999999999997</v>
      </c>
      <c r="E136">
        <f>Table36[[#This Row],[Column4]]/31.1</f>
        <v>0.14919614147909965</v>
      </c>
      <c r="F136">
        <f>Table36[[#This Row],[Column3]]/0.0019</f>
        <v>8421.0526315789466</v>
      </c>
    </row>
    <row r="137" spans="1:11">
      <c r="A137">
        <v>5</v>
      </c>
      <c r="B137">
        <v>0.15</v>
      </c>
      <c r="C137">
        <f>Table36[[#This Row],[Column2]]*100</f>
        <v>15</v>
      </c>
      <c r="D137">
        <f>Table36[[#This Row],[Column1]]-Table36[[#This Row],[Column2]]</f>
        <v>4.8499999999999996</v>
      </c>
      <c r="E137">
        <f>Table36[[#This Row],[Column4]]/31.1</f>
        <v>0.15594855305466235</v>
      </c>
      <c r="F137">
        <f>Table36[[#This Row],[Column3]]/0.0019</f>
        <v>7894.7368421052633</v>
      </c>
    </row>
    <row r="138" spans="1:11">
      <c r="A138">
        <v>6</v>
      </c>
      <c r="B138">
        <v>0.15</v>
      </c>
      <c r="C138">
        <f>Table36[[#This Row],[Column2]]*100</f>
        <v>15</v>
      </c>
      <c r="D138">
        <f>Table36[[#This Row],[Column1]]-Table36[[#This Row],[Column2]]</f>
        <v>5.85</v>
      </c>
      <c r="E138">
        <f>Table36[[#This Row],[Column4]]/31.1</f>
        <v>0.18810289389067522</v>
      </c>
      <c r="F138">
        <f>Table36[[#This Row],[Column3]]/0.0019</f>
        <v>7894.7368421052633</v>
      </c>
    </row>
    <row r="139" spans="1:11">
      <c r="A139">
        <v>7</v>
      </c>
      <c r="B139">
        <v>0.16</v>
      </c>
      <c r="C139">
        <f>Table36[[#This Row],[Column2]]*100</f>
        <v>16</v>
      </c>
      <c r="D139">
        <f>Table36[[#This Row],[Column1]]-Table36[[#This Row],[Column2]]</f>
        <v>6.84</v>
      </c>
      <c r="E139">
        <f>Table36[[#This Row],[Column4]]/31.1</f>
        <v>0.21993569131832796</v>
      </c>
      <c r="F139">
        <f>Table36[[#This Row],[Column3]]/0.0019</f>
        <v>8421.0526315789466</v>
      </c>
    </row>
    <row r="140" spans="1:11">
      <c r="A140">
        <v>8</v>
      </c>
      <c r="B140">
        <v>0.17</v>
      </c>
      <c r="C140">
        <f>Table36[[#This Row],[Column2]]*100</f>
        <v>17</v>
      </c>
      <c r="D140">
        <f>Table36[[#This Row],[Column1]]-Table36[[#This Row],[Column2]]</f>
        <v>7.83</v>
      </c>
      <c r="E140">
        <f>Table36[[#This Row],[Column4]]/31.1</f>
        <v>0.25176848874598068</v>
      </c>
      <c r="F140">
        <f>Table36[[#This Row],[Column3]]/0.0019</f>
        <v>8947.3684210526317</v>
      </c>
    </row>
    <row r="141" spans="1:11">
      <c r="A141">
        <v>9</v>
      </c>
      <c r="B141">
        <v>0.15</v>
      </c>
      <c r="C141">
        <f>Table36[[#This Row],[Column2]]*100</f>
        <v>15</v>
      </c>
      <c r="D141">
        <f>Table36[[#This Row],[Column1]]-Table36[[#This Row],[Column2]]</f>
        <v>8.85</v>
      </c>
      <c r="E141">
        <f>Table36[[#This Row],[Column4]]/31.1</f>
        <v>0.28456591639871381</v>
      </c>
      <c r="F141">
        <f>Table36[[#This Row],[Column3]]/0.0019</f>
        <v>7894.7368421052633</v>
      </c>
    </row>
    <row r="142" spans="1:11">
      <c r="A142">
        <v>10</v>
      </c>
      <c r="B142">
        <v>0.15</v>
      </c>
      <c r="C142">
        <f>Table36[[#This Row],[Column2]]*100</f>
        <v>15</v>
      </c>
      <c r="D142">
        <f>Table36[[#This Row],[Column1]]-Table36[[#This Row],[Column2]]</f>
        <v>9.85</v>
      </c>
      <c r="E142">
        <f>Table36[[#This Row],[Column4]]/31.1</f>
        <v>0.31672025723472669</v>
      </c>
      <c r="F142">
        <f>Table36[[#This Row],[Column3]]/0.0019</f>
        <v>7894.7368421052633</v>
      </c>
    </row>
    <row r="144" spans="1:11">
      <c r="A144" t="s">
        <v>46</v>
      </c>
    </row>
    <row r="145" spans="1:2">
      <c r="A145" t="s">
        <v>47</v>
      </c>
      <c r="B145">
        <f>1.9/1000</f>
        <v>1.9E-3</v>
      </c>
    </row>
    <row r="146" spans="1:2">
      <c r="A146" t="s">
        <v>48</v>
      </c>
    </row>
    <row r="147" spans="1:2">
      <c r="A147" t="s">
        <v>49</v>
      </c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2024-11-21T18:44:20Z</dcterms:created>
  <dcterms:modified xsi:type="dcterms:W3CDTF">2024-12-08T06:17:11Z</dcterms:modified>
  <cp:category/>
  <cp:contentStatus/>
</cp:coreProperties>
</file>