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chartsheets/sheet1.xml" ContentType="application/vnd.openxmlformats-officedocument.spreadsheetml.chartsheet+xml"/>
  <Override PartName="/xl/chartsheets/sheet2.xml" ContentType="application/vnd.openxmlformats-officedocument.spreadsheetml.chartsheet+xml"/>
  <Override PartName="/xl/chartsheets/sheet3.xml" ContentType="application/vnd.openxmlformats-officedocument.spreadsheetml.chartsheet+xml"/>
  <Override PartName="/xl/chartsheets/sheet4.xml" ContentType="application/vnd.openxmlformats-officedocument.spreadsheetml.chart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3.xml" ContentType="application/vnd.openxmlformats-officedocument.drawingml.chartshapes+xml"/>
  <Override PartName="/xl/drawings/drawing4.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5.xml" ContentType="application/vnd.openxmlformats-officedocument.drawingml.chartshapes+xml"/>
  <Override PartName="/xl/drawings/drawing6.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7.xml" ContentType="application/vnd.openxmlformats-officedocument.drawingml.chartshapes+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xml"/>
  <Override PartName="/xl/comments1.xml" ContentType="application/vnd.openxmlformats-officedocument.spreadsheetml.comments+xml"/>
  <Override PartName="/xl/charts/chart7.xml" ContentType="application/vnd.openxmlformats-officedocument.drawingml.chart+xml"/>
  <Override PartName="/xl/charts/style6.xml" ContentType="application/vnd.ms-office.chartstyle+xml"/>
  <Override PartName="/xl/charts/colors6.xml" ContentType="application/vnd.ms-office.chartcolorstyle+xml"/>
  <Override PartName="/xl/charts/chart8.xml" ContentType="application/vnd.openxmlformats-officedocument.drawingml.chart+xml"/>
  <Override PartName="/xl/charts/style7.xml" ContentType="application/vnd.ms-office.chartstyle+xml"/>
  <Override PartName="/xl/charts/colors7.xml" ContentType="application/vnd.ms-office.chartcolorstyle+xml"/>
  <Override PartName="/xl/charts/chart9.xml" ContentType="application/vnd.openxmlformats-officedocument.drawingml.chart+xml"/>
  <Override PartName="/xl/charts/style8.xml" ContentType="application/vnd.ms-office.chartstyle+xml"/>
  <Override PartName="/xl/charts/colors8.xml" ContentType="application/vnd.ms-office.chartcolorstyle+xml"/>
  <Override PartName="/xl/drawings/drawing1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defaultThemeVersion="124226"/>
  <mc:AlternateContent xmlns:mc="http://schemas.openxmlformats.org/markup-compatibility/2006">
    <mc:Choice Requires="x15">
      <x15ac:absPath xmlns:x15ac="http://schemas.microsoft.com/office/spreadsheetml/2010/11/ac" url="C:\Users\ypata\OneDrive\"/>
    </mc:Choice>
  </mc:AlternateContent>
  <xr:revisionPtr revIDLastSave="0" documentId="13_ncr:2001_{331CA5CC-546F-43B4-8E39-6968B58CB81B}" xr6:coauthVersionLast="47" xr6:coauthVersionMax="47" xr10:uidLastSave="{00000000-0000-0000-0000-000000000000}"/>
  <bookViews>
    <workbookView xWindow="0" yWindow="0" windowWidth="11520" windowHeight="12360" firstSheet="5" activeTab="7" xr2:uid="{00000000-000D-0000-FFFF-FFFF00000000}"/>
  </bookViews>
  <sheets>
    <sheet name="Title Page" sheetId="16" r:id="rId1"/>
    <sheet name="Calculations" sheetId="1" r:id="rId2"/>
    <sheet name="Piston" sheetId="12" r:id="rId3"/>
    <sheet name="Velocity" sheetId="13" r:id="rId4"/>
    <sheet name="Acceleration" sheetId="15" r:id="rId5"/>
    <sheet name="Volume" sheetId="5" r:id="rId6"/>
    <sheet name="FlowBench" sheetId="18" r:id="rId7"/>
    <sheet name="Questions" sheetId="19" r:id="rId8"/>
  </sheet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63" i="18" l="1"/>
  <c r="J63" i="18"/>
  <c r="I63" i="18"/>
  <c r="H63" i="18"/>
  <c r="G63" i="18"/>
  <c r="F63" i="18"/>
  <c r="E63" i="18"/>
  <c r="D63" i="18"/>
  <c r="K64" i="18"/>
  <c r="J64" i="18"/>
  <c r="I64" i="18"/>
  <c r="H64" i="18"/>
  <c r="G64" i="18"/>
  <c r="F64" i="18"/>
  <c r="E64" i="18"/>
  <c r="D64" i="18"/>
  <c r="N3" i="1" l="1"/>
  <c r="N4" i="1"/>
  <c r="N5" i="1"/>
  <c r="N6" i="1"/>
  <c r="N7" i="1"/>
  <c r="N8" i="1"/>
  <c r="N9" i="1"/>
  <c r="N10" i="1"/>
  <c r="N11" i="1"/>
  <c r="N12" i="1"/>
  <c r="N13" i="1"/>
  <c r="N14" i="1"/>
  <c r="N15" i="1"/>
  <c r="N16" i="1"/>
  <c r="N17" i="1"/>
  <c r="N18" i="1"/>
  <c r="N19" i="1"/>
  <c r="N20" i="1"/>
  <c r="N21" i="1"/>
  <c r="N22" i="1"/>
  <c r="N23" i="1"/>
  <c r="N24" i="1"/>
  <c r="N25" i="1"/>
  <c r="N26" i="1"/>
  <c r="N27" i="1"/>
  <c r="N28" i="1"/>
  <c r="N29" i="1"/>
  <c r="N30" i="1"/>
  <c r="N31" i="1"/>
  <c r="N32" i="1"/>
  <c r="N33" i="1"/>
  <c r="N34" i="1"/>
  <c r="N35" i="1"/>
  <c r="N36" i="1"/>
  <c r="N37" i="1"/>
  <c r="N38" i="1"/>
  <c r="N39" i="1"/>
  <c r="N40" i="1"/>
  <c r="N41" i="1"/>
  <c r="N42" i="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75" i="1"/>
  <c r="N76" i="1"/>
  <c r="N77" i="1"/>
  <c r="N78" i="1"/>
  <c r="N79" i="1"/>
  <c r="N80" i="1"/>
  <c r="N81" i="1"/>
  <c r="N82" i="1"/>
  <c r="N83" i="1"/>
  <c r="N84" i="1"/>
  <c r="N85" i="1"/>
  <c r="N86" i="1"/>
  <c r="N87" i="1"/>
  <c r="N88" i="1"/>
  <c r="N89" i="1"/>
  <c r="N90" i="1"/>
  <c r="N91" i="1"/>
  <c r="N92" i="1"/>
  <c r="N93" i="1"/>
  <c r="N94" i="1"/>
  <c r="N95" i="1"/>
  <c r="N96" i="1"/>
  <c r="N97" i="1"/>
  <c r="N98" i="1"/>
  <c r="N99" i="1"/>
  <c r="N100" i="1"/>
  <c r="N101" i="1"/>
  <c r="N102" i="1"/>
  <c r="N103" i="1"/>
  <c r="N104" i="1"/>
  <c r="N105" i="1"/>
  <c r="N106" i="1"/>
  <c r="N107" i="1"/>
  <c r="N108" i="1"/>
  <c r="N109" i="1"/>
  <c r="N110" i="1"/>
  <c r="N111" i="1"/>
  <c r="N112" i="1"/>
  <c r="N113" i="1"/>
  <c r="N114" i="1"/>
  <c r="N115" i="1"/>
  <c r="N116" i="1"/>
  <c r="N117" i="1"/>
  <c r="N118" i="1"/>
  <c r="N119" i="1"/>
  <c r="N120" i="1"/>
  <c r="N121" i="1"/>
  <c r="N122" i="1"/>
  <c r="N123" i="1"/>
  <c r="N124" i="1"/>
  <c r="N125" i="1"/>
  <c r="N126" i="1"/>
  <c r="N127" i="1"/>
  <c r="N128" i="1"/>
  <c r="N129" i="1"/>
  <c r="N130" i="1"/>
  <c r="N131" i="1"/>
  <c r="N132" i="1"/>
  <c r="N133" i="1"/>
  <c r="N134" i="1"/>
  <c r="N135" i="1"/>
  <c r="N136" i="1"/>
  <c r="N137" i="1"/>
  <c r="N138" i="1"/>
  <c r="N139" i="1"/>
  <c r="N140" i="1"/>
  <c r="N141" i="1"/>
  <c r="N142" i="1"/>
  <c r="N143" i="1"/>
  <c r="N144" i="1"/>
  <c r="N145" i="1"/>
  <c r="N146" i="1"/>
  <c r="N147" i="1"/>
  <c r="N148" i="1"/>
  <c r="N149" i="1"/>
  <c r="N150" i="1"/>
  <c r="N151" i="1"/>
  <c r="N152" i="1"/>
  <c r="N153" i="1"/>
  <c r="N154" i="1"/>
  <c r="N155" i="1"/>
  <c r="N156" i="1"/>
  <c r="N157" i="1"/>
  <c r="N158" i="1"/>
  <c r="N159" i="1"/>
  <c r="N160" i="1"/>
  <c r="N161" i="1"/>
  <c r="N162" i="1"/>
  <c r="N163" i="1"/>
  <c r="N164" i="1"/>
  <c r="N165" i="1"/>
  <c r="N166" i="1"/>
  <c r="N167" i="1"/>
  <c r="N168" i="1"/>
  <c r="N169" i="1"/>
  <c r="N170" i="1"/>
  <c r="N171" i="1"/>
  <c r="N172" i="1"/>
  <c r="N173" i="1"/>
  <c r="N174" i="1"/>
  <c r="N175" i="1"/>
  <c r="N176" i="1"/>
  <c r="N177" i="1"/>
  <c r="N178" i="1"/>
  <c r="N179" i="1"/>
  <c r="N180" i="1"/>
  <c r="N181" i="1"/>
  <c r="N182" i="1"/>
  <c r="N183" i="1"/>
  <c r="N184" i="1"/>
  <c r="N185" i="1"/>
  <c r="N186" i="1"/>
  <c r="N187" i="1"/>
  <c r="N188" i="1"/>
  <c r="N189" i="1"/>
  <c r="N190" i="1"/>
  <c r="N191" i="1"/>
  <c r="N192" i="1"/>
  <c r="N193" i="1"/>
  <c r="N194" i="1"/>
  <c r="N195" i="1"/>
  <c r="N196" i="1"/>
  <c r="N197" i="1"/>
  <c r="N198" i="1"/>
  <c r="N199" i="1"/>
  <c r="N200" i="1"/>
  <c r="N201" i="1"/>
  <c r="N202" i="1"/>
  <c r="N203" i="1"/>
  <c r="N204" i="1"/>
  <c r="N205" i="1"/>
  <c r="N206" i="1"/>
  <c r="N207" i="1"/>
  <c r="N208" i="1"/>
  <c r="N209" i="1"/>
  <c r="N210" i="1"/>
  <c r="N211" i="1"/>
  <c r="N212" i="1"/>
  <c r="N213" i="1"/>
  <c r="N214" i="1"/>
  <c r="N215" i="1"/>
  <c r="N216" i="1"/>
  <c r="N217" i="1"/>
  <c r="N218" i="1"/>
  <c r="N219" i="1"/>
  <c r="N220" i="1"/>
  <c r="N221" i="1"/>
  <c r="N222" i="1"/>
  <c r="N223" i="1"/>
  <c r="N224" i="1"/>
  <c r="N225" i="1"/>
  <c r="N226" i="1"/>
  <c r="N227" i="1"/>
  <c r="N228" i="1"/>
  <c r="N229" i="1"/>
  <c r="N230" i="1"/>
  <c r="N231" i="1"/>
  <c r="N232" i="1"/>
  <c r="N233" i="1"/>
  <c r="N234" i="1"/>
  <c r="N235" i="1"/>
  <c r="N236" i="1"/>
  <c r="N237" i="1"/>
  <c r="N238" i="1"/>
  <c r="N239" i="1"/>
  <c r="N240" i="1"/>
  <c r="N241" i="1"/>
  <c r="N242" i="1"/>
  <c r="N243" i="1"/>
  <c r="N244" i="1"/>
  <c r="N245" i="1"/>
  <c r="N246" i="1"/>
  <c r="N247" i="1"/>
  <c r="N248" i="1"/>
  <c r="N249" i="1"/>
  <c r="N250" i="1"/>
  <c r="N251" i="1"/>
  <c r="N252" i="1"/>
  <c r="N253" i="1"/>
  <c r="N254" i="1"/>
  <c r="N255" i="1"/>
  <c r="N256" i="1"/>
  <c r="N257" i="1"/>
  <c r="N258" i="1"/>
  <c r="N259" i="1"/>
  <c r="N260" i="1"/>
  <c r="N261" i="1"/>
  <c r="N262" i="1"/>
  <c r="N263" i="1"/>
  <c r="N264" i="1"/>
  <c r="N265" i="1"/>
  <c r="N266" i="1"/>
  <c r="N267" i="1"/>
  <c r="N268" i="1"/>
  <c r="N269" i="1"/>
  <c r="N270" i="1"/>
  <c r="N271" i="1"/>
  <c r="N272" i="1"/>
  <c r="N273" i="1"/>
  <c r="N274" i="1"/>
  <c r="N275" i="1"/>
  <c r="N276" i="1"/>
  <c r="N277" i="1"/>
  <c r="N278" i="1"/>
  <c r="N279" i="1"/>
  <c r="N280" i="1"/>
  <c r="N281" i="1"/>
  <c r="N282" i="1"/>
  <c r="N283" i="1"/>
  <c r="N284" i="1"/>
  <c r="N285" i="1"/>
  <c r="N286" i="1"/>
  <c r="N287" i="1"/>
  <c r="N288" i="1"/>
  <c r="N289" i="1"/>
  <c r="N290" i="1"/>
  <c r="N291" i="1"/>
  <c r="N292" i="1"/>
  <c r="N293" i="1"/>
  <c r="N294" i="1"/>
  <c r="N295" i="1"/>
  <c r="N296" i="1"/>
  <c r="N297" i="1"/>
  <c r="N298" i="1"/>
  <c r="N299" i="1"/>
  <c r="N300" i="1"/>
  <c r="N301" i="1"/>
  <c r="N302" i="1"/>
  <c r="N303" i="1"/>
  <c r="N304" i="1"/>
  <c r="N305" i="1"/>
  <c r="N306" i="1"/>
  <c r="N307" i="1"/>
  <c r="N308" i="1"/>
  <c r="N309" i="1"/>
  <c r="N310" i="1"/>
  <c r="N311" i="1"/>
  <c r="N312" i="1"/>
  <c r="N313" i="1"/>
  <c r="N314" i="1"/>
  <c r="N315" i="1"/>
  <c r="N316" i="1"/>
  <c r="N317" i="1"/>
  <c r="N318" i="1"/>
  <c r="N319" i="1"/>
  <c r="N320" i="1"/>
  <c r="N321" i="1"/>
  <c r="N322" i="1"/>
  <c r="N323" i="1"/>
  <c r="N324" i="1"/>
  <c r="N325" i="1"/>
  <c r="N326" i="1"/>
  <c r="N327" i="1"/>
  <c r="N328" i="1"/>
  <c r="N329" i="1"/>
  <c r="N330" i="1"/>
  <c r="N331" i="1"/>
  <c r="N332" i="1"/>
  <c r="N333" i="1"/>
  <c r="N334" i="1"/>
  <c r="N335" i="1"/>
  <c r="N336" i="1"/>
  <c r="N337" i="1"/>
  <c r="N338" i="1"/>
  <c r="N339" i="1"/>
  <c r="N340" i="1"/>
  <c r="N341" i="1"/>
  <c r="N342" i="1"/>
  <c r="N343" i="1"/>
  <c r="N344" i="1"/>
  <c r="N345" i="1"/>
  <c r="N346" i="1"/>
  <c r="N347" i="1"/>
  <c r="N348" i="1"/>
  <c r="N349" i="1"/>
  <c r="N350" i="1"/>
  <c r="N351" i="1"/>
  <c r="N352" i="1"/>
  <c r="N353" i="1"/>
  <c r="N354" i="1"/>
  <c r="N355" i="1"/>
  <c r="N356" i="1"/>
  <c r="N357" i="1"/>
  <c r="N358" i="1"/>
  <c r="N359" i="1"/>
  <c r="N360" i="1"/>
  <c r="N361" i="1"/>
  <c r="N362" i="1"/>
  <c r="N363" i="1"/>
  <c r="O4" i="1" l="1"/>
  <c r="O5" i="1"/>
  <c r="O6" i="1"/>
  <c r="O7" i="1"/>
  <c r="O8"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O297" i="1"/>
  <c r="O298" i="1"/>
  <c r="O299" i="1"/>
  <c r="O300" i="1"/>
  <c r="O301" i="1"/>
  <c r="O302" i="1"/>
  <c r="O303" i="1"/>
  <c r="O304" i="1"/>
  <c r="O305" i="1"/>
  <c r="O306" i="1"/>
  <c r="O307" i="1"/>
  <c r="O308" i="1"/>
  <c r="O309" i="1"/>
  <c r="O310" i="1"/>
  <c r="O311"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O339" i="1"/>
  <c r="O340" i="1"/>
  <c r="O341" i="1"/>
  <c r="O342" i="1"/>
  <c r="O343" i="1"/>
  <c r="O344" i="1"/>
  <c r="O345" i="1"/>
  <c r="O346" i="1"/>
  <c r="O347" i="1"/>
  <c r="O348" i="1"/>
  <c r="O349" i="1"/>
  <c r="O350" i="1"/>
  <c r="O351" i="1"/>
  <c r="O352" i="1"/>
  <c r="O353" i="1"/>
  <c r="O354" i="1"/>
  <c r="O355" i="1"/>
  <c r="O356" i="1"/>
  <c r="O357" i="1"/>
  <c r="O358" i="1"/>
  <c r="O359" i="1"/>
  <c r="O360" i="1"/>
  <c r="O361" i="1"/>
  <c r="O362" i="1"/>
  <c r="O36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165" i="1"/>
  <c r="I166" i="1"/>
  <c r="I167" i="1"/>
  <c r="I168" i="1"/>
  <c r="I169" i="1"/>
  <c r="I170" i="1"/>
  <c r="I171"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99" i="1"/>
  <c r="I200" i="1"/>
  <c r="I201" i="1"/>
  <c r="I202" i="1"/>
  <c r="I203" i="1"/>
  <c r="I204" i="1"/>
  <c r="I205" i="1"/>
  <c r="I206" i="1"/>
  <c r="I207" i="1"/>
  <c r="I208" i="1"/>
  <c r="I209" i="1"/>
  <c r="I210" i="1"/>
  <c r="I211" i="1"/>
  <c r="I212" i="1"/>
  <c r="I213" i="1"/>
  <c r="I214" i="1"/>
  <c r="I215" i="1"/>
  <c r="I216" i="1"/>
  <c r="I217" i="1"/>
  <c r="I218" i="1"/>
  <c r="I219" i="1"/>
  <c r="I220" i="1"/>
  <c r="I221" i="1"/>
  <c r="I222" i="1"/>
  <c r="I223" i="1"/>
  <c r="I224" i="1"/>
  <c r="I225" i="1"/>
  <c r="I226" i="1"/>
  <c r="I227" i="1"/>
  <c r="I228" i="1"/>
  <c r="I229" i="1"/>
  <c r="I230" i="1"/>
  <c r="I231" i="1"/>
  <c r="I232" i="1"/>
  <c r="I233" i="1"/>
  <c r="I234" i="1"/>
  <c r="I235" i="1"/>
  <c r="I236" i="1"/>
  <c r="I237" i="1"/>
  <c r="I238" i="1"/>
  <c r="I239" i="1"/>
  <c r="I240" i="1"/>
  <c r="I241" i="1"/>
  <c r="I242" i="1"/>
  <c r="I243" i="1"/>
  <c r="I244" i="1"/>
  <c r="I245" i="1"/>
  <c r="I246" i="1"/>
  <c r="I247" i="1"/>
  <c r="I248" i="1"/>
  <c r="I249" i="1"/>
  <c r="I250" i="1"/>
  <c r="I251" i="1"/>
  <c r="I252" i="1"/>
  <c r="I253" i="1"/>
  <c r="I254" i="1"/>
  <c r="I255" i="1"/>
  <c r="I256" i="1"/>
  <c r="I257" i="1"/>
  <c r="I258" i="1"/>
  <c r="I259" i="1"/>
  <c r="I260" i="1"/>
  <c r="I261" i="1"/>
  <c r="I262" i="1"/>
  <c r="I263" i="1"/>
  <c r="I264" i="1"/>
  <c r="I265" i="1"/>
  <c r="I266" i="1"/>
  <c r="I267" i="1"/>
  <c r="I268" i="1"/>
  <c r="I269" i="1"/>
  <c r="I270" i="1"/>
  <c r="I271" i="1"/>
  <c r="I272" i="1"/>
  <c r="I273" i="1"/>
  <c r="I274" i="1"/>
  <c r="I275" i="1"/>
  <c r="I276" i="1"/>
  <c r="I277" i="1"/>
  <c r="I278" i="1"/>
  <c r="I279" i="1"/>
  <c r="I280" i="1"/>
  <c r="I281" i="1"/>
  <c r="I282" i="1"/>
  <c r="I283" i="1"/>
  <c r="I284" i="1"/>
  <c r="I285" i="1"/>
  <c r="I286" i="1"/>
  <c r="I287" i="1"/>
  <c r="I288" i="1"/>
  <c r="I289" i="1"/>
  <c r="I290" i="1"/>
  <c r="I291" i="1"/>
  <c r="I292" i="1"/>
  <c r="I293" i="1"/>
  <c r="I294" i="1"/>
  <c r="I295" i="1"/>
  <c r="I296" i="1"/>
  <c r="I297" i="1"/>
  <c r="I298" i="1"/>
  <c r="I299" i="1"/>
  <c r="I300" i="1"/>
  <c r="I301" i="1"/>
  <c r="I302" i="1"/>
  <c r="I303" i="1"/>
  <c r="I304" i="1"/>
  <c r="I305" i="1"/>
  <c r="I306" i="1"/>
  <c r="I307" i="1"/>
  <c r="I308" i="1"/>
  <c r="I309" i="1"/>
  <c r="I310" i="1"/>
  <c r="I311" i="1"/>
  <c r="I312" i="1"/>
  <c r="I313" i="1"/>
  <c r="I314" i="1"/>
  <c r="I315" i="1"/>
  <c r="I316" i="1"/>
  <c r="I317" i="1"/>
  <c r="I318" i="1"/>
  <c r="I319" i="1"/>
  <c r="I320" i="1"/>
  <c r="I321" i="1"/>
  <c r="I322" i="1"/>
  <c r="I323" i="1"/>
  <c r="I324" i="1"/>
  <c r="I325" i="1"/>
  <c r="I326" i="1"/>
  <c r="I327" i="1"/>
  <c r="I328" i="1"/>
  <c r="I329" i="1"/>
  <c r="I330" i="1"/>
  <c r="I331" i="1"/>
  <c r="I332" i="1"/>
  <c r="I333" i="1"/>
  <c r="I334" i="1"/>
  <c r="I335" i="1"/>
  <c r="I336" i="1"/>
  <c r="I337" i="1"/>
  <c r="I338" i="1"/>
  <c r="I339" i="1"/>
  <c r="I340" i="1"/>
  <c r="I341" i="1"/>
  <c r="I342" i="1"/>
  <c r="I343" i="1"/>
  <c r="I344" i="1"/>
  <c r="I345" i="1"/>
  <c r="I346" i="1"/>
  <c r="I347" i="1"/>
  <c r="I348" i="1"/>
  <c r="I349" i="1"/>
  <c r="I350" i="1"/>
  <c r="I351" i="1"/>
  <c r="I352" i="1"/>
  <c r="I353" i="1"/>
  <c r="I354" i="1"/>
  <c r="I355" i="1"/>
  <c r="I356" i="1"/>
  <c r="I357" i="1"/>
  <c r="I358" i="1"/>
  <c r="I359" i="1"/>
  <c r="I360" i="1"/>
  <c r="I361" i="1"/>
  <c r="I362" i="1"/>
  <c r="I363" i="1"/>
  <c r="J16" i="18"/>
  <c r="J17" i="18"/>
  <c r="D34" i="18"/>
  <c r="E34" i="18"/>
  <c r="F34" i="18"/>
  <c r="G34" i="18"/>
  <c r="H34" i="18"/>
  <c r="I34" i="18"/>
  <c r="I36" i="18" s="1"/>
  <c r="I37" i="18" s="1"/>
  <c r="J34" i="18"/>
  <c r="J36" i="18" s="1"/>
  <c r="J37" i="18" s="1"/>
  <c r="K34" i="18"/>
  <c r="D36" i="18"/>
  <c r="D37" i="18" s="1"/>
  <c r="E36" i="18"/>
  <c r="E37" i="18" s="1"/>
  <c r="F36" i="18"/>
  <c r="G36" i="18"/>
  <c r="G37" i="18" s="1"/>
  <c r="H36" i="18"/>
  <c r="K36" i="18"/>
  <c r="F37" i="18"/>
  <c r="H37" i="18"/>
  <c r="K37" i="18"/>
  <c r="D47" i="18"/>
  <c r="D49" i="18" s="1"/>
  <c r="D50" i="18" s="1"/>
  <c r="E47" i="18"/>
  <c r="F47" i="18"/>
  <c r="G47" i="18"/>
  <c r="G49" i="18" s="1"/>
  <c r="G50" i="18" s="1"/>
  <c r="H47" i="18"/>
  <c r="H49" i="18" s="1"/>
  <c r="H50" i="18" s="1"/>
  <c r="I47" i="18"/>
  <c r="J47" i="18"/>
  <c r="K47" i="18"/>
  <c r="K49" i="18" s="1"/>
  <c r="K50" i="18" s="1"/>
  <c r="L47" i="18"/>
  <c r="L49" i="18" s="1"/>
  <c r="L50" i="18" s="1"/>
  <c r="M47" i="18"/>
  <c r="M49" i="18" s="1"/>
  <c r="M50" i="18" s="1"/>
  <c r="E49" i="18"/>
  <c r="F49" i="18"/>
  <c r="F50" i="18" s="1"/>
  <c r="I49" i="18"/>
  <c r="I50" i="18" s="1"/>
  <c r="J49" i="18"/>
  <c r="J50" i="18" s="1"/>
  <c r="E50" i="18"/>
  <c r="L3" i="1"/>
  <c r="L4" i="1"/>
  <c r="I3" i="1"/>
  <c r="C14" i="1"/>
  <c r="J3" i="1"/>
  <c r="K3" i="1"/>
  <c r="C13" i="1"/>
  <c r="C12" i="1"/>
  <c r="L5" i="1"/>
  <c r="L6" i="1"/>
  <c r="L7" i="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L125" i="1"/>
  <c r="L126" i="1"/>
  <c r="L127" i="1"/>
  <c r="L128" i="1"/>
  <c r="L129" i="1"/>
  <c r="L130" i="1"/>
  <c r="L131" i="1"/>
  <c r="L132" i="1"/>
  <c r="L133" i="1"/>
  <c r="L134" i="1"/>
  <c r="L135" i="1"/>
  <c r="L136" i="1"/>
  <c r="L137" i="1"/>
  <c r="L138" i="1"/>
  <c r="L139" i="1"/>
  <c r="L140" i="1"/>
  <c r="L141" i="1"/>
  <c r="L142" i="1"/>
  <c r="L143" i="1"/>
  <c r="L144" i="1"/>
  <c r="L145" i="1"/>
  <c r="L146" i="1"/>
  <c r="L147" i="1"/>
  <c r="L148" i="1"/>
  <c r="L149" i="1"/>
  <c r="L150" i="1"/>
  <c r="L151" i="1"/>
  <c r="L152" i="1"/>
  <c r="L153" i="1"/>
  <c r="L154" i="1"/>
  <c r="L155" i="1"/>
  <c r="L156" i="1"/>
  <c r="L157" i="1"/>
  <c r="L158" i="1"/>
  <c r="L159" i="1"/>
  <c r="L160" i="1"/>
  <c r="L161" i="1"/>
  <c r="L162" i="1"/>
  <c r="L163" i="1"/>
  <c r="L164" i="1"/>
  <c r="L165" i="1"/>
  <c r="L166" i="1"/>
  <c r="L167" i="1"/>
  <c r="L168" i="1"/>
  <c r="L169" i="1"/>
  <c r="L170" i="1"/>
  <c r="L171" i="1"/>
  <c r="L172" i="1"/>
  <c r="L173" i="1"/>
  <c r="L174" i="1"/>
  <c r="L175" i="1"/>
  <c r="L176" i="1"/>
  <c r="L177" i="1"/>
  <c r="L178" i="1"/>
  <c r="L179" i="1"/>
  <c r="L180" i="1"/>
  <c r="L181" i="1"/>
  <c r="L182" i="1"/>
  <c r="L183" i="1"/>
  <c r="L184" i="1"/>
  <c r="L185" i="1"/>
  <c r="L186" i="1"/>
  <c r="L187" i="1"/>
  <c r="L188" i="1"/>
  <c r="L189" i="1"/>
  <c r="L190" i="1"/>
  <c r="L191" i="1"/>
  <c r="L192" i="1"/>
  <c r="L193" i="1"/>
  <c r="L194" i="1"/>
  <c r="L195" i="1"/>
  <c r="L196" i="1"/>
  <c r="L197" i="1"/>
  <c r="L198" i="1"/>
  <c r="L199" i="1"/>
  <c r="L200" i="1"/>
  <c r="L201" i="1"/>
  <c r="L202" i="1"/>
  <c r="L203" i="1"/>
  <c r="L204" i="1"/>
  <c r="L205" i="1"/>
  <c r="L206" i="1"/>
  <c r="L207" i="1"/>
  <c r="L208" i="1"/>
  <c r="L209" i="1"/>
  <c r="L210" i="1"/>
  <c r="L211" i="1"/>
  <c r="L212" i="1"/>
  <c r="L213" i="1"/>
  <c r="L214" i="1"/>
  <c r="L215" i="1"/>
  <c r="L216" i="1"/>
  <c r="L217" i="1"/>
  <c r="L218" i="1"/>
  <c r="L219" i="1"/>
  <c r="L220" i="1"/>
  <c r="L221" i="1"/>
  <c r="L222" i="1"/>
  <c r="L223" i="1"/>
  <c r="L224" i="1"/>
  <c r="L225" i="1"/>
  <c r="L226" i="1"/>
  <c r="L227" i="1"/>
  <c r="L228" i="1"/>
  <c r="L229" i="1"/>
  <c r="L230" i="1"/>
  <c r="L231" i="1"/>
  <c r="L232" i="1"/>
  <c r="L233" i="1"/>
  <c r="L234" i="1"/>
  <c r="L235" i="1"/>
  <c r="L236" i="1"/>
  <c r="L237" i="1"/>
  <c r="L238" i="1"/>
  <c r="L239" i="1"/>
  <c r="L240" i="1"/>
  <c r="L241" i="1"/>
  <c r="L242" i="1"/>
  <c r="L243" i="1"/>
  <c r="L244" i="1"/>
  <c r="L245" i="1"/>
  <c r="L246" i="1"/>
  <c r="L247" i="1"/>
  <c r="L248" i="1"/>
  <c r="L249" i="1"/>
  <c r="L250" i="1"/>
  <c r="L251" i="1"/>
  <c r="L252" i="1"/>
  <c r="L253" i="1"/>
  <c r="L254" i="1"/>
  <c r="L255" i="1"/>
  <c r="L256" i="1"/>
  <c r="L257" i="1"/>
  <c r="L258" i="1"/>
  <c r="L259" i="1"/>
  <c r="L260" i="1"/>
  <c r="L261" i="1"/>
  <c r="L262" i="1"/>
  <c r="L263" i="1"/>
  <c r="L264" i="1"/>
  <c r="L265" i="1"/>
  <c r="L266" i="1"/>
  <c r="L267" i="1"/>
  <c r="L268" i="1"/>
  <c r="L269" i="1"/>
  <c r="L270" i="1"/>
  <c r="L271" i="1"/>
  <c r="L272" i="1"/>
  <c r="L273" i="1"/>
  <c r="L274" i="1"/>
  <c r="L275" i="1"/>
  <c r="L276" i="1"/>
  <c r="L277" i="1"/>
  <c r="L278" i="1"/>
  <c r="L279" i="1"/>
  <c r="L280" i="1"/>
  <c r="L281" i="1"/>
  <c r="L282" i="1"/>
  <c r="L283" i="1"/>
  <c r="L284" i="1"/>
  <c r="L285" i="1"/>
  <c r="L286" i="1"/>
  <c r="L287" i="1"/>
  <c r="L288" i="1"/>
  <c r="L289" i="1"/>
  <c r="L290" i="1"/>
  <c r="L291" i="1"/>
  <c r="L292" i="1"/>
  <c r="L293" i="1"/>
  <c r="L294" i="1"/>
  <c r="L295" i="1"/>
  <c r="L296" i="1"/>
  <c r="L297" i="1"/>
  <c r="L298" i="1"/>
  <c r="L299" i="1"/>
  <c r="L300" i="1"/>
  <c r="L301" i="1"/>
  <c r="L302" i="1"/>
  <c r="L303" i="1"/>
  <c r="L304" i="1"/>
  <c r="L305" i="1"/>
  <c r="L306" i="1"/>
  <c r="L307" i="1"/>
  <c r="L308" i="1"/>
  <c r="L309" i="1"/>
  <c r="L310" i="1"/>
  <c r="L311" i="1"/>
  <c r="L312" i="1"/>
  <c r="L313" i="1"/>
  <c r="L314" i="1"/>
  <c r="L315" i="1"/>
  <c r="L316" i="1"/>
  <c r="L317" i="1"/>
  <c r="L318" i="1"/>
  <c r="L319" i="1"/>
  <c r="L320" i="1"/>
  <c r="L321" i="1"/>
  <c r="L322" i="1"/>
  <c r="L323" i="1"/>
  <c r="L324" i="1"/>
  <c r="L325" i="1"/>
  <c r="L326" i="1"/>
  <c r="L327" i="1"/>
  <c r="L328" i="1"/>
  <c r="L329" i="1"/>
  <c r="L330" i="1"/>
  <c r="L331" i="1"/>
  <c r="L332" i="1"/>
  <c r="L333" i="1"/>
  <c r="L334" i="1"/>
  <c r="L335" i="1"/>
  <c r="L336" i="1"/>
  <c r="L337" i="1"/>
  <c r="L338" i="1"/>
  <c r="L339" i="1"/>
  <c r="L340" i="1"/>
  <c r="L341" i="1"/>
  <c r="L342" i="1"/>
  <c r="L343" i="1"/>
  <c r="L344" i="1"/>
  <c r="L345" i="1"/>
  <c r="L346" i="1"/>
  <c r="L347" i="1"/>
  <c r="L348" i="1"/>
  <c r="L349" i="1"/>
  <c r="L350" i="1"/>
  <c r="L351" i="1"/>
  <c r="L352" i="1"/>
  <c r="L353" i="1"/>
  <c r="L354" i="1"/>
  <c r="L355" i="1"/>
  <c r="L356" i="1"/>
  <c r="L357" i="1"/>
  <c r="L358" i="1"/>
  <c r="L359" i="1"/>
  <c r="L360" i="1"/>
  <c r="L361" i="1"/>
  <c r="L362" i="1"/>
  <c r="L363" i="1"/>
  <c r="K4" i="1"/>
  <c r="K5" i="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K355" i="1"/>
  <c r="K356" i="1"/>
  <c r="K357" i="1"/>
  <c r="K358" i="1"/>
  <c r="K359" i="1"/>
  <c r="K360" i="1"/>
  <c r="K361" i="1"/>
  <c r="K362" i="1"/>
  <c r="K363" i="1"/>
  <c r="J4" i="1"/>
  <c r="O3" i="1" s="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340" i="1"/>
  <c r="J341" i="1"/>
  <c r="J342" i="1"/>
  <c r="J343" i="1"/>
  <c r="J344" i="1"/>
  <c r="J345" i="1"/>
  <c r="J346" i="1"/>
  <c r="J347" i="1"/>
  <c r="J348" i="1"/>
  <c r="J349" i="1"/>
  <c r="J350" i="1"/>
  <c r="J351" i="1"/>
  <c r="J352" i="1"/>
  <c r="J353" i="1"/>
  <c r="J354" i="1"/>
  <c r="J355" i="1"/>
  <c r="J356" i="1"/>
  <c r="J357" i="1"/>
  <c r="J358" i="1"/>
  <c r="J359" i="1"/>
  <c r="J360" i="1"/>
  <c r="J361" i="1"/>
  <c r="J362" i="1"/>
  <c r="J363" i="1"/>
  <c r="E8" i="1"/>
  <c r="E6" i="1"/>
  <c r="E5" i="1"/>
  <c r="E4" i="1"/>
  <c r="M30" i="1" l="1"/>
  <c r="M355" i="1"/>
  <c r="M76" i="1"/>
  <c r="M17" i="1"/>
  <c r="M354" i="1"/>
  <c r="M342" i="1"/>
  <c r="M330" i="1"/>
  <c r="M316" i="1"/>
  <c r="M201" i="1"/>
  <c r="M148" i="1"/>
  <c r="M280" i="1"/>
  <c r="M244" i="1"/>
  <c r="M16" i="1"/>
  <c r="M353" i="1"/>
  <c r="M341" i="1"/>
  <c r="M329" i="1"/>
  <c r="M310" i="1"/>
  <c r="M274" i="1"/>
  <c r="M238" i="1"/>
  <c r="M198" i="1"/>
  <c r="M138" i="1"/>
  <c r="M66" i="1"/>
  <c r="M3" i="1"/>
  <c r="M352" i="1"/>
  <c r="M340" i="1"/>
  <c r="M328" i="1"/>
  <c r="M309" i="1"/>
  <c r="M273" i="1"/>
  <c r="M237" i="1"/>
  <c r="M196" i="1"/>
  <c r="M136" i="1"/>
  <c r="M64" i="1"/>
  <c r="M363" i="1"/>
  <c r="M351" i="1"/>
  <c r="M339" i="1"/>
  <c r="M327" i="1"/>
  <c r="M306" i="1"/>
  <c r="M270" i="1"/>
  <c r="M234" i="1"/>
  <c r="M189" i="1"/>
  <c r="M126" i="1"/>
  <c r="M54" i="1"/>
  <c r="M362" i="1"/>
  <c r="M350" i="1"/>
  <c r="M338" i="1"/>
  <c r="M326" i="1"/>
  <c r="M304" i="1"/>
  <c r="M268" i="1"/>
  <c r="M232" i="1"/>
  <c r="M186" i="1"/>
  <c r="M124" i="1"/>
  <c r="M52" i="1"/>
  <c r="M24" i="1"/>
  <c r="M361" i="1"/>
  <c r="M349" i="1"/>
  <c r="M337" i="1"/>
  <c r="M325" i="1"/>
  <c r="M298" i="1"/>
  <c r="M262" i="1"/>
  <c r="M226" i="1"/>
  <c r="M184" i="1"/>
  <c r="M114" i="1"/>
  <c r="M42" i="1"/>
  <c r="M23" i="1"/>
  <c r="M360" i="1"/>
  <c r="M348" i="1"/>
  <c r="M336" i="1"/>
  <c r="M323" i="1"/>
  <c r="M297" i="1"/>
  <c r="M261" i="1"/>
  <c r="M225" i="1"/>
  <c r="M177" i="1"/>
  <c r="M112" i="1"/>
  <c r="M40" i="1"/>
  <c r="M22" i="1"/>
  <c r="M359" i="1"/>
  <c r="M347" i="1"/>
  <c r="M335" i="1"/>
  <c r="M322" i="1"/>
  <c r="M294" i="1"/>
  <c r="M258" i="1"/>
  <c r="M222" i="1"/>
  <c r="M174" i="1"/>
  <c r="M102" i="1"/>
  <c r="M12" i="1"/>
  <c r="M31" i="1"/>
  <c r="M43" i="1"/>
  <c r="M55" i="1"/>
  <c r="M67" i="1"/>
  <c r="M79" i="1"/>
  <c r="M91" i="1"/>
  <c r="M103" i="1"/>
  <c r="M115" i="1"/>
  <c r="M127" i="1"/>
  <c r="M139" i="1"/>
  <c r="M151" i="1"/>
  <c r="M163" i="1"/>
  <c r="M175" i="1"/>
  <c r="M187" i="1"/>
  <c r="M199" i="1"/>
  <c r="M211" i="1"/>
  <c r="M223" i="1"/>
  <c r="M235" i="1"/>
  <c r="M247" i="1"/>
  <c r="M259" i="1"/>
  <c r="M271" i="1"/>
  <c r="M283" i="1"/>
  <c r="M295" i="1"/>
  <c r="M307" i="1"/>
  <c r="M13" i="1"/>
  <c r="M32" i="1"/>
  <c r="M44" i="1"/>
  <c r="M56" i="1"/>
  <c r="M68" i="1"/>
  <c r="M80" i="1"/>
  <c r="M92" i="1"/>
  <c r="M104" i="1"/>
  <c r="M116" i="1"/>
  <c r="M128" i="1"/>
  <c r="M140" i="1"/>
  <c r="M152" i="1"/>
  <c r="M164" i="1"/>
  <c r="M176" i="1"/>
  <c r="M188" i="1"/>
  <c r="M200" i="1"/>
  <c r="M212" i="1"/>
  <c r="M224" i="1"/>
  <c r="M236" i="1"/>
  <c r="M248" i="1"/>
  <c r="M260" i="1"/>
  <c r="M272" i="1"/>
  <c r="M284" i="1"/>
  <c r="M296" i="1"/>
  <c r="M308" i="1"/>
  <c r="M14" i="1"/>
  <c r="M33" i="1"/>
  <c r="M45" i="1"/>
  <c r="M57" i="1"/>
  <c r="M69" i="1"/>
  <c r="M81" i="1"/>
  <c r="M93" i="1"/>
  <c r="M105" i="1"/>
  <c r="M117" i="1"/>
  <c r="M129" i="1"/>
  <c r="M141" i="1"/>
  <c r="M153" i="1"/>
  <c r="M165" i="1"/>
  <c r="M15" i="1"/>
  <c r="M34" i="1"/>
  <c r="M46" i="1"/>
  <c r="M58" i="1"/>
  <c r="M70" i="1"/>
  <c r="M82" i="1"/>
  <c r="M94" i="1"/>
  <c r="M106" i="1"/>
  <c r="M118" i="1"/>
  <c r="M130" i="1"/>
  <c r="M142" i="1"/>
  <c r="M154" i="1"/>
  <c r="M166" i="1"/>
  <c r="M178" i="1"/>
  <c r="M190" i="1"/>
  <c r="M202" i="1"/>
  <c r="M214" i="1"/>
  <c r="M4" i="1"/>
  <c r="M18" i="1"/>
  <c r="M35" i="1"/>
  <c r="M47" i="1"/>
  <c r="M59" i="1"/>
  <c r="M71" i="1"/>
  <c r="M83" i="1"/>
  <c r="M95" i="1"/>
  <c r="M107" i="1"/>
  <c r="M119" i="1"/>
  <c r="M131" i="1"/>
  <c r="M143" i="1"/>
  <c r="M155" i="1"/>
  <c r="M167" i="1"/>
  <c r="M179" i="1"/>
  <c r="M191" i="1"/>
  <c r="M203" i="1"/>
  <c r="M215" i="1"/>
  <c r="M227" i="1"/>
  <c r="M239" i="1"/>
  <c r="M251" i="1"/>
  <c r="M263" i="1"/>
  <c r="M275" i="1"/>
  <c r="M287" i="1"/>
  <c r="M299" i="1"/>
  <c r="M311" i="1"/>
  <c r="M5" i="1"/>
  <c r="M20" i="1"/>
  <c r="M36" i="1"/>
  <c r="M48" i="1"/>
  <c r="M60" i="1"/>
  <c r="M72" i="1"/>
  <c r="M84" i="1"/>
  <c r="M96" i="1"/>
  <c r="M108" i="1"/>
  <c r="M120" i="1"/>
  <c r="M132" i="1"/>
  <c r="M144" i="1"/>
  <c r="M156" i="1"/>
  <c r="M168" i="1"/>
  <c r="M180" i="1"/>
  <c r="M192" i="1"/>
  <c r="M204" i="1"/>
  <c r="M216" i="1"/>
  <c r="M228" i="1"/>
  <c r="M240" i="1"/>
  <c r="M252" i="1"/>
  <c r="M264" i="1"/>
  <c r="M276" i="1"/>
  <c r="M288" i="1"/>
  <c r="M300" i="1"/>
  <c r="M312" i="1"/>
  <c r="M324" i="1"/>
  <c r="M6" i="1"/>
  <c r="M25" i="1"/>
  <c r="M37" i="1"/>
  <c r="M49" i="1"/>
  <c r="M61" i="1"/>
  <c r="M73" i="1"/>
  <c r="M85" i="1"/>
  <c r="M97" i="1"/>
  <c r="M109" i="1"/>
  <c r="M121" i="1"/>
  <c r="M133" i="1"/>
  <c r="M145" i="1"/>
  <c r="M157" i="1"/>
  <c r="M169" i="1"/>
  <c r="M181" i="1"/>
  <c r="M193" i="1"/>
  <c r="M205" i="1"/>
  <c r="M217" i="1"/>
  <c r="M229" i="1"/>
  <c r="M241" i="1"/>
  <c r="M253" i="1"/>
  <c r="M265" i="1"/>
  <c r="M277" i="1"/>
  <c r="M289" i="1"/>
  <c r="M301" i="1"/>
  <c r="M313" i="1"/>
  <c r="M7" i="1"/>
  <c r="M26" i="1"/>
  <c r="M38" i="1"/>
  <c r="M50" i="1"/>
  <c r="M62" i="1"/>
  <c r="M74" i="1"/>
  <c r="M86" i="1"/>
  <c r="M98" i="1"/>
  <c r="M110" i="1"/>
  <c r="M122" i="1"/>
  <c r="M134" i="1"/>
  <c r="M146" i="1"/>
  <c r="M158" i="1"/>
  <c r="M170" i="1"/>
  <c r="M182" i="1"/>
  <c r="M194" i="1"/>
  <c r="M206" i="1"/>
  <c r="M218" i="1"/>
  <c r="M230" i="1"/>
  <c r="M242" i="1"/>
  <c r="M254" i="1"/>
  <c r="M266" i="1"/>
  <c r="M278" i="1"/>
  <c r="M290" i="1"/>
  <c r="M302" i="1"/>
  <c r="M314" i="1"/>
  <c r="M8" i="1"/>
  <c r="M27" i="1"/>
  <c r="M39" i="1"/>
  <c r="M51" i="1"/>
  <c r="M63" i="1"/>
  <c r="M75" i="1"/>
  <c r="M87" i="1"/>
  <c r="M99" i="1"/>
  <c r="M111" i="1"/>
  <c r="M123" i="1"/>
  <c r="M135" i="1"/>
  <c r="M147" i="1"/>
  <c r="M159" i="1"/>
  <c r="M171" i="1"/>
  <c r="M183" i="1"/>
  <c r="M195" i="1"/>
  <c r="M207" i="1"/>
  <c r="M219" i="1"/>
  <c r="M231" i="1"/>
  <c r="M243" i="1"/>
  <c r="M255" i="1"/>
  <c r="M267" i="1"/>
  <c r="M279" i="1"/>
  <c r="M291" i="1"/>
  <c r="M303" i="1"/>
  <c r="M315" i="1"/>
  <c r="M10" i="1"/>
  <c r="M29" i="1"/>
  <c r="M41" i="1"/>
  <c r="M53" i="1"/>
  <c r="M65" i="1"/>
  <c r="M77" i="1"/>
  <c r="M89" i="1"/>
  <c r="M101" i="1"/>
  <c r="M113" i="1"/>
  <c r="M125" i="1"/>
  <c r="M137" i="1"/>
  <c r="M149" i="1"/>
  <c r="M161" i="1"/>
  <c r="M173" i="1"/>
  <c r="M185" i="1"/>
  <c r="M197" i="1"/>
  <c r="M209" i="1"/>
  <c r="M221" i="1"/>
  <c r="M233" i="1"/>
  <c r="M245" i="1"/>
  <c r="M257" i="1"/>
  <c r="M269" i="1"/>
  <c r="M281" i="1"/>
  <c r="M293" i="1"/>
  <c r="M305" i="1"/>
  <c r="M317" i="1"/>
  <c r="M21" i="1"/>
  <c r="M358" i="1"/>
  <c r="M346" i="1"/>
  <c r="M334" i="1"/>
  <c r="M321" i="1"/>
  <c r="M292" i="1"/>
  <c r="M256" i="1"/>
  <c r="M220" i="1"/>
  <c r="M172" i="1"/>
  <c r="M100" i="1"/>
  <c r="M28" i="1"/>
  <c r="M357" i="1"/>
  <c r="M345" i="1"/>
  <c r="M333" i="1"/>
  <c r="M320" i="1"/>
  <c r="M286" i="1"/>
  <c r="M250" i="1"/>
  <c r="M213" i="1"/>
  <c r="M162" i="1"/>
  <c r="M90" i="1"/>
  <c r="M11" i="1"/>
  <c r="M19" i="1"/>
  <c r="M356" i="1"/>
  <c r="M344" i="1"/>
  <c r="M332" i="1"/>
  <c r="M319" i="1"/>
  <c r="M285" i="1"/>
  <c r="M249" i="1"/>
  <c r="M210" i="1"/>
  <c r="M160" i="1"/>
  <c r="M88" i="1"/>
  <c r="M9" i="1"/>
  <c r="M343" i="1"/>
  <c r="M331" i="1"/>
  <c r="M318" i="1"/>
  <c r="M282" i="1"/>
  <c r="M246" i="1"/>
  <c r="M208" i="1"/>
  <c r="M150" i="1"/>
  <c r="M78" i="1"/>
  <c r="C9" i="1"/>
  <c r="E9" i="1" s="1"/>
  <c r="C10" i="1" l="1" a="1"/>
  <c r="C1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tc={DF690008-EC8F-4E83-B7BE-4AF0A897D415}</author>
  </authors>
  <commentList>
    <comment ref="J15" authorId="0" shapeId="0" xr:uid="{D00A663D-42E3-45A9-A054-8184093D7A73}">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0.785(DH2 –DS2)</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<sst xmlns="http://schemas.openxmlformats.org/spreadsheetml/2006/main" count="144" uniqueCount="98">
  <si>
    <t>Engine Cycle Simulation Software</t>
  </si>
  <si>
    <t>Crank Angle</t>
  </si>
  <si>
    <t>Piston Position</t>
  </si>
  <si>
    <t>Piston Velocity</t>
  </si>
  <si>
    <t>mm</t>
  </si>
  <si>
    <t>mm/deg</t>
  </si>
  <si>
    <t>mm/deg/deg</t>
  </si>
  <si>
    <t>m/s</t>
  </si>
  <si>
    <t>m/s/s</t>
  </si>
  <si>
    <t>Comp Ratio</t>
  </si>
  <si>
    <t>SI Units</t>
  </si>
  <si>
    <t>Bore</t>
  </si>
  <si>
    <t>m</t>
  </si>
  <si>
    <t>Stroke</t>
  </si>
  <si>
    <t>Clearance Vol</t>
  </si>
  <si>
    <t>cc</t>
  </si>
  <si>
    <t>m^3</t>
  </si>
  <si>
    <t>Cylinders</t>
  </si>
  <si>
    <t>Con Rod Length</t>
  </si>
  <si>
    <t>Capacity</t>
  </si>
  <si>
    <t>Mean Piston Spd</t>
  </si>
  <si>
    <t>RPM</t>
  </si>
  <si>
    <t>Crank Radius</t>
  </si>
  <si>
    <t>Angular Speed</t>
  </si>
  <si>
    <t>Cycle Time</t>
  </si>
  <si>
    <t>Valve Information</t>
  </si>
  <si>
    <t>Spring Rate</t>
  </si>
  <si>
    <t>Free Length</t>
  </si>
  <si>
    <t>Fitted Length</t>
  </si>
  <si>
    <t>Peak Piston Speed</t>
  </si>
  <si>
    <t>rad</t>
  </si>
  <si>
    <t>CC</t>
  </si>
  <si>
    <t xml:space="preserve">Volume </t>
  </si>
  <si>
    <t>deg</t>
  </si>
  <si>
    <t>N/mm</t>
  </si>
  <si>
    <t>cm</t>
  </si>
  <si>
    <t>Best intake runner lengths:</t>
  </si>
  <si>
    <t>Intake valve dia./bore ratio:</t>
  </si>
  <si>
    <t>l/min</t>
  </si>
  <si>
    <t>Speed for peak power:</t>
  </si>
  <si>
    <t>Exhaust valve dia./bore ratio:</t>
  </si>
  <si>
    <t>Exhaust/Intake flow ratio:</t>
  </si>
  <si>
    <t>Estimated KW/Cylinder:</t>
  </si>
  <si>
    <t>l/s</t>
  </si>
  <si>
    <t>Maximum Flow</t>
  </si>
  <si>
    <t>Average Flow</t>
  </si>
  <si>
    <t>Test Flow (l/s/sq cm)</t>
  </si>
  <si>
    <t>Test Flow (l/s) (7-8)</t>
  </si>
  <si>
    <t>Leakage (l/s)</t>
  </si>
  <si>
    <t>Raw Test Flow l/s (6. xF.)</t>
  </si>
  <si>
    <t>Flow Scale (5./100)</t>
  </si>
  <si>
    <t>Flow Scale Reading (%)</t>
  </si>
  <si>
    <t>Flow Range (1-6)</t>
  </si>
  <si>
    <t>Valve Lift (A)</t>
  </si>
  <si>
    <t>Test Pressure</t>
  </si>
  <si>
    <t>Test Number</t>
  </si>
  <si>
    <t>Exhaust Valve Test Data</t>
  </si>
  <si>
    <t>Raw Test Flow l/s (6. x E)</t>
  </si>
  <si>
    <t>Intake Valve Test Data</t>
  </si>
  <si>
    <t>F. Exhaust</t>
  </si>
  <si>
    <t>E. Intake</t>
  </si>
  <si>
    <t>Range</t>
  </si>
  <si>
    <t>B. Exhaust Valve Lift (mm)</t>
  </si>
  <si>
    <t>A. Intake Valve Lift (mm)</t>
  </si>
  <si>
    <t>Valve Lift/Diameter (L/D) Ratio</t>
  </si>
  <si>
    <t>litres/sec</t>
  </si>
  <si>
    <t>sq.cm</t>
  </si>
  <si>
    <t>Exhaust Valve</t>
  </si>
  <si>
    <t>Intake Valve</t>
  </si>
  <si>
    <t>Seat Width</t>
  </si>
  <si>
    <t>Leakage</t>
  </si>
  <si>
    <t>Effective Area</t>
  </si>
  <si>
    <t>Lift Increments</t>
  </si>
  <si>
    <t>Stem</t>
  </si>
  <si>
    <t>Diameter</t>
  </si>
  <si>
    <t>Test Setup Data</t>
  </si>
  <si>
    <t>Head Porter</t>
  </si>
  <si>
    <t>Test Operator:</t>
  </si>
  <si>
    <t>Cylinder Bore:</t>
  </si>
  <si>
    <t>Runner Length</t>
  </si>
  <si>
    <t>Intake Manifold:</t>
  </si>
  <si>
    <t>Degrees</t>
  </si>
  <si>
    <t>Exhaust Seat Angle</t>
  </si>
  <si>
    <t>Exhaust Valve:</t>
  </si>
  <si>
    <t>Port Length</t>
  </si>
  <si>
    <t>Radiused Inlet:</t>
  </si>
  <si>
    <t>Port Volume</t>
  </si>
  <si>
    <t>Intake Port:</t>
  </si>
  <si>
    <t>Valve Seat Angle</t>
  </si>
  <si>
    <t>2 Litre Duratec</t>
  </si>
  <si>
    <t>Intake Valve:</t>
  </si>
  <si>
    <t>Serial Number</t>
  </si>
  <si>
    <t>Head Description:</t>
  </si>
  <si>
    <t>Test Description:</t>
  </si>
  <si>
    <t>SuperFlow SF-110 Test Data</t>
  </si>
  <si>
    <t>Piston Acceleration</t>
  </si>
  <si>
    <t>CF</t>
  </si>
  <si>
    <t>Flow Coefficient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</si>
</sst>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F800]dddd\,\ mmmm\ dd\,\ yyyy"/>
  </numFmts>
  <fonts count="11" x14ac:knownFonts="1">
    <font>
      <sz val="11"/>
      <color theme="1"/>
      <name val="Calibri"/>
      <family val="2"/>
      <scheme val="minor"/>
    </font>
    <font>
      <sz val="10"/>
      <name val="Arial"/>
      <family val="2"/>
    </font>
    <font>
      <b/>
      <i/>
      <sz val="11"/>
      <color theme="1"/>
      <name val="Calibri"/>
      <family val="2"/>
      <scheme val="minor"/>
    </font>
    <font>
      <b/>
      <i/>
      <u/>
      <sz val="11"/>
      <color theme="1"/>
      <name val="Calibri"/>
      <family val="2"/>
      <scheme val="minor"/>
    </font>
    <font>
      <sz val="11"/>
      <color theme="3"/>
      <name val="Calibri"/>
      <family val="2"/>
      <scheme val="minor"/>
    </font>
    <font>
      <sz val="10"/>
      <color theme="1"/>
      <name val="Arial"/>
      <family val="2"/>
    </font>
    <font>
      <sz val="10"/>
      <color theme="0" tint="-0.14999847407452621"/>
      <name val="Arial"/>
      <family val="2"/>
    </font>
    <font>
      <sz val="11"/>
      <color theme="0"/>
      <name val="Calibri"/>
      <family val="2"/>
      <scheme val="minor"/>
    </font>
    <font>
      <b/>
      <sz val="10"/>
      <color theme="0" tint="-0.14999847407452621"/>
      <name val="Arial"/>
      <family val="2"/>
    </font>
    <font>
      <i/>
      <sz val="11"/>
      <color theme="1"/>
      <name val="Calibri"/>
      <family val="2"/>
      <scheme val="minor"/>
    </font>
    <font>
      <i/>
      <sz val="8"/>
      <color theme="1"/>
      <name val="Calibri"/>
      <family val="2"/>
      <scheme val="minor"/>
    </font>
  </fonts>
  <fills count="11">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theme="7" tint="0.59999389629810485"/>
        <bgColor indexed="64"/>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theme="0" tint="-0.249977111117893"/>
        <bgColor indexed="64"/>
      </patternFill>
    </fill>
    <fill>
      <patternFill patternType="solid">
        <fgColor theme="1" tint="4.9989318521683403E-2"/>
        <bgColor indexed="64"/>
      </patternFill>
    </fill>
    <fill>
      <patternFill patternType="solid">
        <fgColor theme="1"/>
        <bgColor indexed="64"/>
      </patternFill>
    </fill>
  </fills>
  <borders count="5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theme="0"/>
      </left>
      <right/>
      <top style="thin">
        <color theme="0"/>
      </top>
      <bottom/>
      <diagonal/>
    </border>
    <border>
      <left style="thin">
        <color theme="0"/>
      </left>
      <right/>
      <top/>
      <bottom/>
      <diagonal/>
    </border>
    <border>
      <left/>
      <right/>
      <top style="thick">
        <color theme="0"/>
      </top>
      <bottom/>
      <diagonal/>
    </border>
    <border>
      <left style="thin">
        <color theme="0"/>
      </left>
      <right/>
      <top style="thick">
        <color theme="0"/>
      </top>
      <bottom/>
      <diagonal/>
    </border>
    <border>
      <left/>
      <right/>
      <top style="thin">
        <color theme="0"/>
      </top>
      <bottom/>
      <diagonal/>
    </border>
    <border>
      <left/>
      <right/>
      <top/>
      <bottom style="thin">
        <color indexed="64"/>
      </bottom>
      <diagonal/>
    </border>
    <border>
      <left/>
      <right/>
      <top style="thin">
        <color indexed="64"/>
      </top>
      <bottom style="thin">
        <color indexed="64"/>
      </bottom>
      <diagonal/>
    </border>
    <border>
      <left style="thin">
        <color auto="1"/>
      </left>
      <right style="thin">
        <color auto="1"/>
      </right>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auto="1"/>
      </left>
      <right/>
      <top style="thin">
        <color auto="1"/>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right/>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2">
    <xf numFmtId="0" fontId="0" fillId="0" borderId="0"/>
    <xf numFmtId="0" fontId="1" fillId="0" borderId="0"/>
  </cellStyleXfs>
  <cellXfs count="145">
    <xf numFmtId="0" fontId="0" fillId="0" borderId="0" xfId="0"/>
    <xf numFmtId="0" fontId="1" fillId="0" borderId="1" xfId="1" applyBorder="1"/>
    <xf numFmtId="0" fontId="1" fillId="0" borderId="4" xfId="1" applyBorder="1"/>
    <xf numFmtId="0" fontId="1" fillId="0" borderId="6" xfId="1" applyBorder="1"/>
    <xf numFmtId="0" fontId="1" fillId="0" borderId="7" xfId="1" applyBorder="1"/>
    <xf numFmtId="0" fontId="0" fillId="0" borderId="10" xfId="0" applyBorder="1"/>
    <xf numFmtId="0" fontId="1" fillId="0" borderId="11" xfId="1" applyBorder="1"/>
    <xf numFmtId="0" fontId="1" fillId="0" borderId="12" xfId="1" applyBorder="1"/>
    <xf numFmtId="0" fontId="0" fillId="0" borderId="3" xfId="0" applyBorder="1"/>
    <xf numFmtId="0" fontId="0" fillId="0" borderId="6" xfId="0" applyBorder="1"/>
    <xf numFmtId="0" fontId="0" fillId="0" borderId="9" xfId="0" applyBorder="1"/>
    <xf numFmtId="0" fontId="0" fillId="0" borderId="13" xfId="0" applyBorder="1"/>
    <xf numFmtId="0" fontId="0" fillId="0" borderId="0" xfId="0" applyAlignment="1">
      <alignment horizontal="center"/>
    </xf>
    <xf numFmtId="0" fontId="2" fillId="0" borderId="0" xfId="0" applyFont="1" applyAlignment="1">
      <alignment horizontal="center"/>
    </xf>
    <xf numFmtId="0" fontId="3" fillId="0" borderId="0" xfId="0" applyFont="1" applyAlignment="1">
      <alignment horizontal="center"/>
    </xf>
    <xf numFmtId="0" fontId="1" fillId="0" borderId="15" xfId="1" applyBorder="1"/>
    <xf numFmtId="0" fontId="0" fillId="0" borderId="1" xfId="0" applyBorder="1" applyAlignment="1">
      <alignment horizontal="center"/>
    </xf>
    <xf numFmtId="0" fontId="4" fillId="0" borderId="4" xfId="0" applyFont="1" applyBorder="1"/>
    <xf numFmtId="0" fontId="4" fillId="0" borderId="14" xfId="0" applyFont="1" applyBorder="1"/>
    <xf numFmtId="0" fontId="4" fillId="0" borderId="7" xfId="0" applyFont="1" applyBorder="1"/>
    <xf numFmtId="164" fontId="0" fillId="0" borderId="0" xfId="0" applyNumberFormat="1" applyAlignment="1">
      <alignment horizontal="center"/>
    </xf>
    <xf numFmtId="0" fontId="1" fillId="2" borderId="5" xfId="1" applyFill="1" applyBorder="1"/>
    <xf numFmtId="2" fontId="1" fillId="0" borderId="2" xfId="1" applyNumberFormat="1" applyBorder="1"/>
    <xf numFmtId="0" fontId="1" fillId="3" borderId="5" xfId="1" applyFill="1" applyBorder="1"/>
    <xf numFmtId="0" fontId="0" fillId="0" borderId="16" xfId="0" applyBorder="1"/>
    <xf numFmtId="0" fontId="1" fillId="0" borderId="14" xfId="1" applyBorder="1"/>
    <xf numFmtId="0" fontId="1" fillId="0" borderId="18" xfId="1" applyBorder="1"/>
    <xf numFmtId="0" fontId="5" fillId="0" borderId="1" xfId="0" applyFont="1" applyBorder="1"/>
    <xf numFmtId="2" fontId="0" fillId="0" borderId="2" xfId="0" applyNumberFormat="1" applyBorder="1"/>
    <xf numFmtId="2" fontId="1" fillId="0" borderId="17" xfId="1" applyNumberFormat="1" applyBorder="1"/>
    <xf numFmtId="11" fontId="2" fillId="0" borderId="0" xfId="0" applyNumberFormat="1" applyFont="1" applyAlignment="1">
      <alignment horizontal="center"/>
    </xf>
    <xf numFmtId="11" fontId="0" fillId="0" borderId="0" xfId="0" applyNumberFormat="1" applyAlignment="1">
      <alignment horizontal="center"/>
    </xf>
    <xf numFmtId="0" fontId="0" fillId="0" borderId="15" xfId="0" applyBorder="1"/>
    <xf numFmtId="0" fontId="6" fillId="0" borderId="0" xfId="1" applyFont="1"/>
    <xf numFmtId="0" fontId="1" fillId="0" borderId="0" xfId="1"/>
    <xf numFmtId="2" fontId="6" fillId="0" borderId="0" xfId="1" applyNumberFormat="1" applyFont="1"/>
    <xf numFmtId="2" fontId="6" fillId="0" borderId="0" xfId="1" applyNumberFormat="1" applyFont="1" applyAlignment="1">
      <alignment horizontal="center"/>
    </xf>
    <xf numFmtId="0" fontId="0" fillId="0" borderId="19" xfId="0" applyBorder="1"/>
    <xf numFmtId="0" fontId="1" fillId="4" borderId="8" xfId="1" applyFill="1" applyBorder="1"/>
    <xf numFmtId="0" fontId="6" fillId="7" borderId="24" xfId="1" applyFont="1" applyFill="1" applyBorder="1"/>
    <xf numFmtId="0" fontId="6" fillId="7" borderId="20" xfId="1" applyFont="1" applyFill="1" applyBorder="1"/>
    <xf numFmtId="0" fontId="6" fillId="6" borderId="24" xfId="1" applyFont="1" applyFill="1" applyBorder="1"/>
    <xf numFmtId="0" fontId="6" fillId="6" borderId="20" xfId="1" applyFont="1" applyFill="1" applyBorder="1"/>
    <xf numFmtId="11" fontId="6" fillId="7" borderId="20" xfId="1" applyNumberFormat="1" applyFont="1" applyFill="1" applyBorder="1"/>
    <xf numFmtId="49" fontId="8" fillId="5" borderId="21" xfId="1" applyNumberFormat="1" applyFont="1" applyFill="1" applyBorder="1"/>
    <xf numFmtId="0" fontId="1" fillId="6" borderId="22" xfId="1" applyFill="1" applyBorder="1"/>
    <xf numFmtId="0" fontId="1" fillId="7" borderId="24" xfId="1" applyFill="1" applyBorder="1"/>
    <xf numFmtId="0" fontId="1" fillId="6" borderId="24" xfId="1" applyFill="1" applyBorder="1"/>
    <xf numFmtId="0" fontId="1" fillId="6" borderId="23" xfId="1" applyFill="1" applyBorder="1"/>
    <xf numFmtId="0" fontId="1" fillId="7" borderId="20" xfId="1" applyFill="1" applyBorder="1"/>
    <xf numFmtId="0" fontId="1" fillId="6" borderId="20" xfId="1" applyFill="1" applyBorder="1"/>
    <xf numFmtId="0" fontId="0" fillId="3" borderId="0" xfId="0" applyFill="1"/>
    <xf numFmtId="0" fontId="9" fillId="3" borderId="0" xfId="0" applyFont="1" applyFill="1"/>
    <xf numFmtId="0" fontId="9" fillId="3" borderId="25" xfId="0" applyFont="1" applyFill="1" applyBorder="1"/>
    <xf numFmtId="0" fontId="9" fillId="3" borderId="0" xfId="0" applyFont="1" applyFill="1" applyAlignment="1">
      <alignment horizontal="right"/>
    </xf>
    <xf numFmtId="0" fontId="9" fillId="3" borderId="26" xfId="0" applyFont="1" applyFill="1" applyBorder="1"/>
    <xf numFmtId="0" fontId="2" fillId="3" borderId="0" xfId="0" applyFont="1" applyFill="1" applyAlignment="1">
      <alignment horizontal="right"/>
    </xf>
    <xf numFmtId="0" fontId="0" fillId="0" borderId="8" xfId="0" applyBorder="1"/>
    <xf numFmtId="2" fontId="0" fillId="0" borderId="8" xfId="0" applyNumberFormat="1" applyBorder="1"/>
    <xf numFmtId="0" fontId="9" fillId="8" borderId="8" xfId="0" applyFont="1" applyFill="1" applyBorder="1"/>
    <xf numFmtId="0" fontId="9" fillId="8" borderId="7" xfId="0" applyFont="1" applyFill="1" applyBorder="1"/>
    <xf numFmtId="0" fontId="0" fillId="0" borderId="5" xfId="0" applyBorder="1"/>
    <xf numFmtId="2" fontId="0" fillId="0" borderId="5" xfId="0" applyNumberFormat="1" applyBorder="1"/>
    <xf numFmtId="0" fontId="9" fillId="8" borderId="5" xfId="0" applyFont="1" applyFill="1" applyBorder="1"/>
    <xf numFmtId="0" fontId="9" fillId="8" borderId="4" xfId="0" applyFont="1" applyFill="1" applyBorder="1"/>
    <xf numFmtId="0" fontId="9" fillId="8" borderId="27" xfId="0" applyFont="1" applyFill="1" applyBorder="1"/>
    <xf numFmtId="0" fontId="9" fillId="8" borderId="13" xfId="0" applyFont="1" applyFill="1" applyBorder="1"/>
    <xf numFmtId="0" fontId="9" fillId="8" borderId="28" xfId="0" applyFont="1" applyFill="1" applyBorder="1"/>
    <xf numFmtId="0" fontId="9" fillId="8" borderId="29" xfId="0" applyFont="1" applyFill="1" applyBorder="1"/>
    <xf numFmtId="0" fontId="0" fillId="9" borderId="30" xfId="0" applyFill="1" applyBorder="1"/>
    <xf numFmtId="0" fontId="0" fillId="9" borderId="31" xfId="0" applyFill="1" applyBorder="1"/>
    <xf numFmtId="0" fontId="7" fillId="9" borderId="31" xfId="0" applyFont="1" applyFill="1" applyBorder="1" applyAlignment="1">
      <alignment horizontal="center"/>
    </xf>
    <xf numFmtId="0" fontId="0" fillId="9" borderId="32" xfId="0" applyFill="1" applyBorder="1"/>
    <xf numFmtId="0" fontId="0" fillId="3" borderId="10" xfId="0" applyFill="1" applyBorder="1"/>
    <xf numFmtId="0" fontId="0" fillId="3" borderId="33" xfId="0" applyFill="1" applyBorder="1"/>
    <xf numFmtId="0" fontId="0" fillId="3" borderId="8" xfId="0" applyFill="1" applyBorder="1"/>
    <xf numFmtId="0" fontId="0" fillId="3" borderId="7" xfId="0" applyFill="1" applyBorder="1"/>
    <xf numFmtId="0" fontId="0" fillId="8" borderId="34" xfId="0" applyFill="1" applyBorder="1"/>
    <xf numFmtId="0" fontId="0" fillId="8" borderId="35" xfId="0" applyFill="1" applyBorder="1"/>
    <xf numFmtId="0" fontId="0" fillId="3" borderId="12" xfId="0" applyFill="1" applyBorder="1"/>
    <xf numFmtId="0" fontId="0" fillId="3" borderId="5" xfId="0" applyFill="1" applyBorder="1"/>
    <xf numFmtId="0" fontId="0" fillId="3" borderId="4" xfId="0" applyFill="1" applyBorder="1"/>
    <xf numFmtId="0" fontId="0" fillId="8" borderId="36" xfId="0" applyFill="1" applyBorder="1"/>
    <xf numFmtId="0" fontId="0" fillId="8" borderId="10" xfId="0" applyFill="1" applyBorder="1"/>
    <xf numFmtId="0" fontId="0" fillId="8" borderId="11" xfId="0" applyFill="1" applyBorder="1" applyAlignment="1">
      <alignment horizontal="center"/>
    </xf>
    <xf numFmtId="0" fontId="0" fillId="8" borderId="2" xfId="0" applyFill="1" applyBorder="1" applyAlignment="1">
      <alignment horizontal="center"/>
    </xf>
    <xf numFmtId="0" fontId="0" fillId="8" borderId="1" xfId="0" applyFill="1" applyBorder="1" applyAlignment="1">
      <alignment horizontal="center"/>
    </xf>
    <xf numFmtId="0" fontId="9" fillId="8" borderId="30" xfId="0" applyFont="1" applyFill="1" applyBorder="1"/>
    <xf numFmtId="0" fontId="0" fillId="8" borderId="32" xfId="0" applyFill="1" applyBorder="1"/>
    <xf numFmtId="0" fontId="9" fillId="3" borderId="9" xfId="0" applyFont="1" applyFill="1" applyBorder="1"/>
    <xf numFmtId="0" fontId="0" fillId="0" borderId="7" xfId="0" applyBorder="1"/>
    <xf numFmtId="0" fontId="9" fillId="8" borderId="37" xfId="0" applyFont="1" applyFill="1" applyBorder="1" applyAlignment="1">
      <alignment horizontal="right"/>
    </xf>
    <xf numFmtId="0" fontId="9" fillId="0" borderId="13" xfId="0" applyFont="1" applyBorder="1"/>
    <xf numFmtId="0" fontId="9" fillId="0" borderId="5" xfId="0" applyFont="1" applyBorder="1"/>
    <xf numFmtId="0" fontId="0" fillId="0" borderId="4" xfId="0" applyBorder="1"/>
    <xf numFmtId="0" fontId="9" fillId="8" borderId="0" xfId="0" applyFont="1" applyFill="1" applyAlignment="1">
      <alignment horizontal="right"/>
    </xf>
    <xf numFmtId="0" fontId="9" fillId="8" borderId="3" xfId="0" applyFont="1" applyFill="1" applyBorder="1"/>
    <xf numFmtId="0" fontId="9" fillId="8" borderId="2" xfId="0" applyFont="1" applyFill="1" applyBorder="1"/>
    <xf numFmtId="2" fontId="9" fillId="8" borderId="2" xfId="0" applyNumberFormat="1" applyFont="1" applyFill="1" applyBorder="1"/>
    <xf numFmtId="2" fontId="9" fillId="8" borderId="1" xfId="0" applyNumberFormat="1" applyFont="1" applyFill="1" applyBorder="1"/>
    <xf numFmtId="0" fontId="9" fillId="8" borderId="30" xfId="0" applyFont="1" applyFill="1" applyBorder="1" applyAlignment="1">
      <alignment horizontal="right"/>
    </xf>
    <xf numFmtId="0" fontId="9" fillId="8" borderId="34" xfId="0" applyFont="1" applyFill="1" applyBorder="1"/>
    <xf numFmtId="0" fontId="9" fillId="8" borderId="37" xfId="0" applyFont="1" applyFill="1" applyBorder="1"/>
    <xf numFmtId="0" fontId="9" fillId="8" borderId="36" xfId="0" applyFont="1" applyFill="1" applyBorder="1"/>
    <xf numFmtId="0" fontId="9" fillId="8" borderId="0" xfId="0" applyFont="1" applyFill="1"/>
    <xf numFmtId="0" fontId="0" fillId="3" borderId="36" xfId="0" applyFill="1" applyBorder="1"/>
    <xf numFmtId="0" fontId="7" fillId="9" borderId="31" xfId="0" applyFont="1" applyFill="1" applyBorder="1"/>
    <xf numFmtId="0" fontId="0" fillId="0" borderId="38" xfId="0" applyBorder="1"/>
    <xf numFmtId="0" fontId="0" fillId="0" borderId="39" xfId="0" applyBorder="1"/>
    <xf numFmtId="0" fontId="0" fillId="0" borderId="40" xfId="0" applyBorder="1"/>
    <xf numFmtId="0" fontId="0" fillId="3" borderId="41" xfId="0" applyFill="1" applyBorder="1"/>
    <xf numFmtId="0" fontId="0" fillId="8" borderId="42" xfId="0" applyFill="1" applyBorder="1"/>
    <xf numFmtId="0" fontId="0" fillId="0" borderId="43" xfId="0" applyBorder="1"/>
    <xf numFmtId="0" fontId="0" fillId="8" borderId="46" xfId="0" applyFill="1" applyBorder="1"/>
    <xf numFmtId="0" fontId="0" fillId="0" borderId="45" xfId="0" applyBorder="1"/>
    <xf numFmtId="0" fontId="0" fillId="3" borderId="47" xfId="0" applyFill="1" applyBorder="1"/>
    <xf numFmtId="0" fontId="0" fillId="8" borderId="18" xfId="0" applyFill="1" applyBorder="1"/>
    <xf numFmtId="0" fontId="0" fillId="0" borderId="48" xfId="0" applyBorder="1"/>
    <xf numFmtId="0" fontId="0" fillId="0" borderId="44" xfId="0" applyBorder="1"/>
    <xf numFmtId="0" fontId="0" fillId="0" borderId="26" xfId="0" applyBorder="1"/>
    <xf numFmtId="0" fontId="0" fillId="0" borderId="49" xfId="0" applyBorder="1"/>
    <xf numFmtId="0" fontId="0" fillId="0" borderId="50" xfId="0" applyBorder="1"/>
    <xf numFmtId="0" fontId="0" fillId="0" borderId="51" xfId="0" applyBorder="1"/>
    <xf numFmtId="0" fontId="9" fillId="8" borderId="31" xfId="0" applyFont="1" applyFill="1" applyBorder="1" applyAlignment="1">
      <alignment horizontal="right"/>
    </xf>
    <xf numFmtId="165" fontId="10" fillId="3" borderId="0" xfId="0" applyNumberFormat="1" applyFont="1" applyFill="1"/>
    <xf numFmtId="0" fontId="10" fillId="3" borderId="0" xfId="0" applyFont="1" applyFill="1" applyAlignment="1">
      <alignment horizontal="right"/>
    </xf>
    <xf numFmtId="0" fontId="0" fillId="9" borderId="52" xfId="0" applyFill="1" applyBorder="1"/>
    <xf numFmtId="0" fontId="0" fillId="9" borderId="53" xfId="0" applyFill="1" applyBorder="1"/>
    <xf numFmtId="0" fontId="7" fillId="9" borderId="53" xfId="0" applyFont="1" applyFill="1" applyBorder="1" applyAlignment="1">
      <alignment horizontal="center"/>
    </xf>
    <xf numFmtId="0" fontId="7" fillId="10" borderId="53" xfId="0" applyFont="1" applyFill="1" applyBorder="1"/>
    <xf numFmtId="0" fontId="0" fillId="10" borderId="53" xfId="0" applyFill="1" applyBorder="1"/>
    <xf numFmtId="0" fontId="0" fillId="9" borderId="54" xfId="0" applyFill="1" applyBorder="1"/>
    <xf numFmtId="0" fontId="0" fillId="3" borderId="45" xfId="0" applyFill="1" applyBorder="1" applyAlignment="1">
      <alignment horizontal="center"/>
    </xf>
    <xf numFmtId="0" fontId="0" fillId="3" borderId="26" xfId="0" applyFill="1" applyBorder="1" applyAlignment="1">
      <alignment horizontal="center"/>
    </xf>
    <xf numFmtId="0" fontId="0" fillId="3" borderId="44" xfId="0" applyFill="1" applyBorder="1" applyAlignment="1">
      <alignment horizontal="center"/>
    </xf>
    <xf numFmtId="0" fontId="9" fillId="8" borderId="10" xfId="0" applyFont="1" applyFill="1" applyBorder="1" applyAlignment="1">
      <alignment horizontal="right"/>
    </xf>
    <xf numFmtId="0" fontId="9" fillId="8" borderId="36" xfId="0" applyFont="1" applyFill="1" applyBorder="1" applyAlignment="1">
      <alignment horizontal="right"/>
    </xf>
    <xf numFmtId="0" fontId="0" fillId="3" borderId="40" xfId="0" applyFill="1" applyBorder="1" applyAlignment="1">
      <alignment horizontal="center"/>
    </xf>
    <xf numFmtId="0" fontId="0" fillId="3" borderId="39" xfId="0" applyFill="1" applyBorder="1" applyAlignment="1">
      <alignment horizontal="center"/>
    </xf>
    <xf numFmtId="0" fontId="0" fillId="3" borderId="38" xfId="0" applyFill="1" applyBorder="1" applyAlignment="1">
      <alignment horizontal="center"/>
    </xf>
    <xf numFmtId="0" fontId="9" fillId="8" borderId="35" xfId="0" applyFont="1" applyFill="1" applyBorder="1" applyAlignment="1">
      <alignment horizontal="right"/>
    </xf>
    <xf numFmtId="0" fontId="9" fillId="8" borderId="34" xfId="0" applyFont="1" applyFill="1" applyBorder="1" applyAlignment="1">
      <alignment horizontal="right"/>
    </xf>
    <xf numFmtId="0" fontId="9" fillId="8" borderId="32" xfId="0" applyFont="1" applyFill="1" applyBorder="1" applyAlignment="1">
      <alignment horizontal="right"/>
    </xf>
    <xf numFmtId="0" fontId="9" fillId="8" borderId="30" xfId="0" applyFont="1" applyFill="1" applyBorder="1" applyAlignment="1">
      <alignment horizontal="right"/>
    </xf>
    <xf numFmtId="2" fontId="0" fillId="0" borderId="0" xfId="0" applyNumberFormat="1"/>
  </cellXfs>
  <cellStyles count="2">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4.xml"/><Relationship Id="rId13" Type="http://schemas.openxmlformats.org/officeDocument/2006/relationships/calcChain" Target="calcChain.xml"/><Relationship Id="rId3" Type="http://schemas.openxmlformats.org/officeDocument/2006/relationships/chartsheet" Target="chartsheets/sheet1.xml"/><Relationship Id="rId7" Type="http://schemas.openxmlformats.org/officeDocument/2006/relationships/worksheet" Target="worksheets/sheet3.xml"/><Relationship Id="rId12" Type="http://schemas.openxmlformats.org/officeDocument/2006/relationships/sheetMetadata" Target="metadata.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chartsheet" Target="chartsheets/sheet4.xml"/><Relationship Id="rId11" Type="http://schemas.openxmlformats.org/officeDocument/2006/relationships/sharedStrings" Target="sharedStrings.xml"/><Relationship Id="rId5" Type="http://schemas.openxmlformats.org/officeDocument/2006/relationships/chartsheet" Target="chartsheets/sheet3.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chartsheet" Target="chartsheets/sheet2.xml"/><Relationship Id="rId9" Type="http://schemas.openxmlformats.org/officeDocument/2006/relationships/theme" Target="theme/theme1.xml"/><Relationship Id="rId14"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chartUserShapes" Target="../drawings/drawing3.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chartUserShapes" Target="../drawings/drawing5.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3" Type="http://schemas.openxmlformats.org/officeDocument/2006/relationships/chartUserShapes" Target="../drawings/drawing7.xml"/><Relationship Id="rId2" Type="http://schemas.microsoft.com/office/2011/relationships/chartColorStyle" Target="colors5.xml"/><Relationship Id="rId1" Type="http://schemas.microsoft.com/office/2011/relationships/chartStyle" Target="style5.xml"/></Relationships>
</file>

<file path=xl/charts/_rels/chart7.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8.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9.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Velocity over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rgbClr val="637CEF"/>
              </a:solidFill>
              <a:round/>
            </a:ln>
            <a:effectLst/>
          </c:spPr>
          <c:marker>
            <c:symbol val="none"/>
          </c:marker>
          <c:val>
            <c:numRef>
              <c:f>Calculations!$K$3:$K$363</c:f>
              <c:numCache>
                <c:formatCode>0.000</c:formatCode>
                <c:ptCount val="361"/>
                <c:pt idx="0">
                  <c:v>5.0834451483175943E-15</c:v>
                </c:pt>
                <c:pt idx="1">
                  <c:v>0.72414418481834797</c:v>
                </c:pt>
                <c:pt idx="2">
                  <c:v>1.4480708283380228</c:v>
                </c:pt>
                <c:pt idx="3">
                  <c:v>2.1715624529495838</c:v>
                </c:pt>
                <c:pt idx="4">
                  <c:v>2.8944017084014324</c:v>
                </c:pt>
                <c:pt idx="5">
                  <c:v>3.6163714354266205</c:v>
                </c:pt>
                <c:pt idx="6">
                  <c:v>4.337254729307686</c:v>
                </c:pt>
                <c:pt idx="7">
                  <c:v>5.0568350033582767</c:v>
                </c:pt>
                <c:pt idx="8">
                  <c:v>5.7748960523015427</c:v>
                </c:pt>
                <c:pt idx="9">
                  <c:v>6.4912221155243968</c:v>
                </c:pt>
                <c:pt idx="10">
                  <c:v>7.2055979401874586</c:v>
                </c:pt>
                <c:pt idx="11">
                  <c:v>7.9178088441706693</c:v>
                </c:pt>
                <c:pt idx="12">
                  <c:v>8.6276407788340954</c:v>
                </c:pt>
                <c:pt idx="13">
                  <c:v>9.3348803915746252</c:v>
                </c:pt>
                <c:pt idx="14">
                  <c:v>10.039315088158363</c:v>
                </c:pt>
                <c:pt idx="15">
                  <c:v>10.740733094809839</c:v>
                </c:pt>
                <c:pt idx="16">
                  <c:v>11.438923520038337</c:v>
                </c:pt>
                <c:pt idx="17">
                  <c:v>12.133676416182961</c:v>
                </c:pt>
                <c:pt idx="18">
                  <c:v>12.824782840657392</c:v>
                </c:pt>
                <c:pt idx="19">
                  <c:v>13.512034916876194</c:v>
                </c:pt>
                <c:pt idx="20">
                  <c:v>14.195225894844842</c:v>
                </c:pt>
                <c:pt idx="21">
                  <c:v>14.874150211395406</c:v>
                </c:pt>
                <c:pt idx="22">
                  <c:v>15.548603550051093</c:v>
                </c:pt>
                <c:pt idx="23">
                  <c:v>16.218382900502217</c:v>
                </c:pt>
                <c:pt idx="24">
                  <c:v>16.883286617677594</c:v>
                </c:pt>
                <c:pt idx="25">
                  <c:v>17.543114480394664</c:v>
                </c:pt>
                <c:pt idx="26">
                  <c:v>18.197667749573213</c:v>
                </c:pt>
                <c:pt idx="27">
                  <c:v>18.84674922599693</c:v>
                </c:pt>
                <c:pt idx="28">
                  <c:v>19.490163307608213</c:v>
                </c:pt>
                <c:pt idx="29">
                  <c:v>20.127716046321929</c:v>
                </c:pt>
                <c:pt idx="30">
                  <c:v>20.759215204343885</c:v>
                </c:pt>
                <c:pt idx="31">
                  <c:v>21.384470309981044</c:v>
                </c:pt>
                <c:pt idx="32">
                  <c:v>22.003292712930005</c:v>
                </c:pt>
                <c:pt idx="33">
                  <c:v>22.615495639031828</c:v>
                </c:pt>
                <c:pt idx="34">
                  <c:v>23.220894244480689</c:v>
                </c:pt>
                <c:pt idx="35">
                  <c:v>23.81930566947538</c:v>
                </c:pt>
                <c:pt idx="36">
                  <c:v>24.410549091302304</c:v>
                </c:pt>
                <c:pt idx="37">
                  <c:v>24.994445776839509</c:v>
                </c:pt>
                <c:pt idx="38">
                  <c:v>25.570819134472089</c:v>
                </c:pt>
                <c:pt idx="39">
                  <c:v>26.139494765408784</c:v>
                </c:pt>
                <c:pt idx="40">
                  <c:v>26.700300514391436</c:v>
                </c:pt>
                <c:pt idx="41">
                  <c:v>27.253066519787968</c:v>
                </c:pt>
                <c:pt idx="42">
                  <c:v>27.797625263061413</c:v>
                </c:pt>
                <c:pt idx="43">
                  <c:v>28.333811617606599</c:v>
                </c:pt>
                <c:pt idx="44">
                  <c:v>28.8614628969477</c:v>
                </c:pt>
                <c:pt idx="45">
                  <c:v>29.380418902289382</c:v>
                </c:pt>
                <c:pt idx="46">
                  <c:v>29.890521969414966</c:v>
                </c:pt>
                <c:pt idx="47">
                  <c:v>30.391617014925657</c:v>
                </c:pt>
                <c:pt idx="48">
                  <c:v>30.883551581814427</c:v>
                </c:pt>
                <c:pt idx="49">
                  <c:v>31.366175884369333</c:v>
                </c:pt>
                <c:pt idx="50">
                  <c:v>31.839342852400502</c:v>
                </c:pt>
                <c:pt idx="51">
                  <c:v>32.302908174785756</c:v>
                </c:pt>
                <c:pt idx="52">
                  <c:v>32.756730342329654</c:v>
                </c:pt>
                <c:pt idx="53">
                  <c:v>33.20067068993113</c:v>
                </c:pt>
                <c:pt idx="54">
                  <c:v>33.634593438054793</c:v>
                </c:pt>
                <c:pt idx="55">
                  <c:v>34.058365733500921</c:v>
                </c:pt>
                <c:pt idx="56">
                  <c:v>34.471857689469658</c:v>
                </c:pt>
                <c:pt idx="57">
                  <c:v>34.874942424913947</c:v>
                </c:pt>
                <c:pt idx="58">
                  <c:v>35.267496103176761</c:v>
                </c:pt>
                <c:pt idx="59">
                  <c:v>35.649397969906929</c:v>
                </c:pt>
                <c:pt idx="60">
                  <c:v>36.020530390248524</c:v>
                </c:pt>
                <c:pt idx="61">
                  <c:v>36.380778885298042</c:v>
                </c:pt>
                <c:pt idx="62">
                  <c:v>36.730032167823261</c:v>
                </c:pt>
                <c:pt idx="63">
                  <c:v>37.068182177237844</c:v>
                </c:pt>
                <c:pt idx="64">
                  <c:v>37.395124113824565</c:v>
                </c:pt>
                <c:pt idx="65">
                  <c:v>37.710756472200359</c:v>
                </c:pt>
                <c:pt idx="66">
                  <c:v>38.014981074015338</c:v>
                </c:pt>
                <c:pt idx="67">
                  <c:v>38.307703099877884</c:v>
                </c:pt>
                <c:pt idx="68">
                  <c:v>38.588831120496835</c:v>
                </c:pt>
                <c:pt idx="69">
                  <c:v>38.858277127031734</c:v>
                </c:pt>
                <c:pt idx="70">
                  <c:v>39.115956560641145</c:v>
                </c:pt>
                <c:pt idx="71">
                  <c:v>39.361788341218528</c:v>
                </c:pt>
                <c:pt idx="72">
                  <c:v>39.595694895304518</c:v>
                </c:pt>
                <c:pt idx="73">
                  <c:v>39.817602183163778</c:v>
                </c:pt>
                <c:pt idx="74">
                  <c:v>40.02743972501387</c:v>
                </c:pt>
                <c:pt idx="75">
                  <c:v>40.225140626393028</c:v>
                </c:pt>
                <c:pt idx="76">
                  <c:v>40.410641602652959</c:v>
                </c:pt>
                <c:pt idx="77">
                  <c:v>40.583883002562125</c:v>
                </c:pt>
                <c:pt idx="78">
                  <c:v>40.744808831004406</c:v>
                </c:pt>
                <c:pt idx="79">
                  <c:v>40.893366770757417</c:v>
                </c:pt>
                <c:pt idx="80">
                  <c:v>41.029508203334018</c:v>
                </c:pt>
                <c:pt idx="81">
                  <c:v>41.153188228870185</c:v>
                </c:pt>
                <c:pt idx="82">
                  <c:v>41.264365685041895</c:v>
                </c:pt>
                <c:pt idx="83">
                  <c:v>41.36300316499301</c:v>
                </c:pt>
                <c:pt idx="84">
                  <c:v>41.449067034256018</c:v>
                </c:pt>
                <c:pt idx="85">
                  <c:v>41.522527446646947</c:v>
                </c:pt>
                <c:pt idx="86">
                  <c:v>41.583358359115564</c:v>
                </c:pt>
                <c:pt idx="87">
                  <c:v>41.631537545531764</c:v>
                </c:pt>
                <c:pt idx="88">
                  <c:v>41.667046609388869</c:v>
                </c:pt>
                <c:pt idx="89">
                  <c:v>41.689870995404533</c:v>
                </c:pt>
                <c:pt idx="90">
                  <c:v>41.7</c:v>
                </c:pt>
                <c:pt idx="91">
                  <c:v>41.697426780638509</c:v>
                </c:pt>
                <c:pt idx="92">
                  <c:v>41.68214836400373</c:v>
                </c:pt>
                <c:pt idx="93">
                  <c:v>41.654165652999701</c:v>
                </c:pt>
                <c:pt idx="94">
                  <c:v>41.613483432553778</c:v>
                </c:pt>
                <c:pt idx="95">
                  <c:v>41.56011037420464</c:v>
                </c:pt>
                <c:pt idx="96">
                  <c:v>41.49405903945798</c:v>
                </c:pt>
                <c:pt idx="97">
                  <c:v>41.415345881893252</c:v>
                </c:pt>
                <c:pt idx="98">
                  <c:v>41.323991248005072</c:v>
                </c:pt>
                <c:pt idx="99">
                  <c:v>41.220019376764306</c:v>
                </c:pt>
                <c:pt idx="100">
                  <c:v>41.10345839788414</c:v>
                </c:pt>
                <c:pt idx="101">
                  <c:v>40.974340328777764</c:v>
                </c:pt>
                <c:pt idx="102">
                  <c:v>40.832701070194993</c:v>
                </c:pt>
                <c:pt idx="103">
                  <c:v>40.678580400526506</c:v>
                </c:pt>
                <c:pt idx="104">
                  <c:v>40.512021968765154</c:v>
                </c:pt>
                <c:pt idx="105">
                  <c:v>40.33307328611528</c:v>
                </c:pt>
                <c:pt idx="106">
                  <c:v>40.141785716241934</c:v>
                </c:pt>
                <c:pt idx="107">
                  <c:v>39.93821446415339</c:v>
                </c:pt>
                <c:pt idx="108">
                  <c:v>39.722418563711294</c:v>
                </c:pt>
                <c:pt idx="109">
                  <c:v>39.494460863764495</c:v>
                </c:pt>
                <c:pt idx="110">
                  <c:v>39.254408012903617</c:v>
                </c:pt>
                <c:pt idx="111">
                  <c:v>39.002330442834896</c:v>
                </c:pt>
                <c:pt idx="112">
                  <c:v>38.738302350373246</c:v>
                </c:pt>
                <c:pt idx="113">
                  <c:v>38.462401678055642</c:v>
                </c:pt>
                <c:pt idx="114">
                  <c:v>38.174710093377584</c:v>
                </c:pt>
                <c:pt idx="115">
                  <c:v>37.87531296665626</c:v>
                </c:pt>
                <c:pt idx="116">
                  <c:v>37.564299347525967</c:v>
                </c:pt>
                <c:pt idx="117">
                  <c:v>37.241761940072038</c:v>
                </c:pt>
                <c:pt idx="118">
                  <c:v>36.907797076611253</c:v>
                </c:pt>
                <c:pt idx="119">
                  <c:v>36.562504690127575</c:v>
                </c:pt>
                <c:pt idx="120">
                  <c:v>36.205988285373664</c:v>
                </c:pt>
                <c:pt idx="121">
                  <c:v>35.838354908649251</c:v>
                </c:pt>
                <c:pt idx="122">
                  <c:v>35.459715116269173</c:v>
                </c:pt>
                <c:pt idx="123">
                  <c:v>35.070182941734416</c:v>
                </c:pt>
                <c:pt idx="124">
                  <c:v>34.669875861620824</c:v>
                </c:pt>
                <c:pt idx="125">
                  <c:v>34.258914760200994</c:v>
                </c:pt>
                <c:pt idx="126">
                  <c:v>33.837423892815835</c:v>
                </c:pt>
                <c:pt idx="127">
                  <c:v>33.405530848013093</c:v>
                </c:pt>
                <c:pt idx="128">
                  <c:v>32.963366508470962</c:v>
                </c:pt>
                <c:pt idx="129">
                  <c:v>32.511065010725623</c:v>
                </c:pt>
                <c:pt idx="130">
                  <c:v>32.048763703722273</c:v>
                </c:pt>
                <c:pt idx="131">
                  <c:v>31.576603106209863</c:v>
                </c:pt>
                <c:pt idx="132">
                  <c:v>31.094726863000258</c:v>
                </c:pt>
                <c:pt idx="133">
                  <c:v>30.603281700113168</c:v>
                </c:pt>
                <c:pt idx="134">
                  <c:v>30.102417378828537</c:v>
                </c:pt>
                <c:pt idx="135">
                  <c:v>29.592286648668686</c:v>
                </c:pt>
                <c:pt idx="136">
                  <c:v>29.073045199332672</c:v>
                </c:pt>
                <c:pt idx="137">
                  <c:v>28.544851611605782</c:v>
                </c:pt>
                <c:pt idx="138">
                  <c:v>28.007867307267372</c:v>
                </c:pt>
                <c:pt idx="139">
                  <c:v>27.462256498020341</c:v>
                </c:pt>
                <c:pt idx="140">
                  <c:v>26.90818613346595</c:v>
                </c:pt>
                <c:pt idx="141">
                  <c:v>26.345825848147655</c:v>
                </c:pt>
                <c:pt idx="142">
                  <c:v>25.77534790768782</c:v>
                </c:pt>
                <c:pt idx="143">
                  <c:v>25.196927154041315</c:v>
                </c:pt>
                <c:pt idx="144">
                  <c:v>24.610740949889966</c:v>
                </c:pt>
                <c:pt idx="145">
                  <c:v>24.016969122201857</c:v>
                </c:pt>
                <c:pt idx="146">
                  <c:v>23.415793904979608</c:v>
                </c:pt>
                <c:pt idx="147">
                  <c:v>22.807399881221443</c:v>
                </c:pt>
                <c:pt idx="148">
                  <c:v>22.191973924119289</c:v>
                </c:pt>
                <c:pt idx="149">
                  <c:v>21.569705137517484</c:v>
                </c:pt>
                <c:pt idx="150">
                  <c:v>20.940784795656111</c:v>
                </c:pt>
                <c:pt idx="151">
                  <c:v>20.305406282222588</c:v>
                </c:pt>
                <c:pt idx="152">
                  <c:v>19.663765028735078</c:v>
                </c:pt>
                <c:pt idx="153">
                  <c:v>19.016058452281275</c:v>
                </c:pt>
                <c:pt idx="154">
                  <c:v>18.362485892635842</c:v>
                </c:pt>
                <c:pt idx="155">
                  <c:v>17.703248548779673</c:v>
                </c:pt>
                <c:pt idx="156">
                  <c:v>17.038549414844155</c:v>
                </c:pt>
                <c:pt idx="157">
                  <c:v>16.368593215503221</c:v>
                </c:pt>
                <c:pt idx="158">
                  <c:v>15.693586340835981</c:v>
                </c:pt>
                <c:pt idx="159">
                  <c:v>15.013736780682637</c:v>
                </c:pt>
                <c:pt idx="160">
                  <c:v>14.329254058515936</c:v>
                </c:pt>
                <c:pt idx="161">
                  <c:v>13.640349164850672</c:v>
                </c:pt>
                <c:pt idx="162">
                  <c:v>12.947234490213228</c:v>
                </c:pt>
                <c:pt idx="163">
                  <c:v>12.250123757693281</c:v>
                </c:pt>
                <c:pt idx="164">
                  <c:v>11.549231955099398</c:v>
                </c:pt>
                <c:pt idx="165">
                  <c:v>10.844775266740404</c:v>
                </c:pt>
                <c:pt idx="166">
                  <c:v>10.136971004853928</c:v>
                </c:pt>
                <c:pt idx="167">
                  <c:v>9.4260375407037262</c:v>
                </c:pt>
                <c:pt idx="168">
                  <c:v>8.7121942353670363</c:v>
                </c:pt>
                <c:pt idx="169">
                  <c:v>7.9956613702331749</c:v>
                </c:pt>
                <c:pt idx="170">
                  <c:v>7.2766600772345296</c:v>
                </c:pt>
                <c:pt idx="171">
                  <c:v>6.5554122688308638</c:v>
                </c:pt>
                <c:pt idx="172">
                  <c:v>5.8321405677679108</c:v>
                </c:pt>
                <c:pt idx="173">
                  <c:v>5.1070682366310267</c:v>
                </c:pt>
                <c:pt idx="174">
                  <c:v>4.3804191072146246</c:v>
                </c:pt>
                <c:pt idx="175">
                  <c:v>3.652417509728072</c:v>
                </c:pt>
                <c:pt idx="176">
                  <c:v>2.9232882018586275</c:v>
                </c:pt>
                <c:pt idx="177">
                  <c:v>2.193256297711931</c:v>
                </c:pt>
                <c:pt idx="178">
                  <c:v>1.4625471966505654</c:v>
                </c:pt>
                <c:pt idx="179">
                  <c:v>0.73138651205109395</c:v>
                </c:pt>
                <c:pt idx="180">
                  <c:v>0</c:v>
                </c:pt>
                <c:pt idx="181">
                  <c:v>0.73138651205109395</c:v>
                </c:pt>
                <c:pt idx="182">
                  <c:v>1.4625471966505654</c:v>
                </c:pt>
                <c:pt idx="183">
                  <c:v>2.193256297711931</c:v>
                </c:pt>
                <c:pt idx="184">
                  <c:v>2.9232882018586275</c:v>
                </c:pt>
                <c:pt idx="185">
                  <c:v>3.652417509728072</c:v>
                </c:pt>
                <c:pt idx="186">
                  <c:v>4.3804191072146246</c:v>
                </c:pt>
                <c:pt idx="187">
                  <c:v>5.1070682366310267</c:v>
                </c:pt>
                <c:pt idx="188">
                  <c:v>5.8321405677679108</c:v>
                </c:pt>
                <c:pt idx="189">
                  <c:v>6.5554122688308638</c:v>
                </c:pt>
                <c:pt idx="190">
                  <c:v>7.2766600772345296</c:v>
                </c:pt>
                <c:pt idx="191">
                  <c:v>7.9956613702331749</c:v>
                </c:pt>
                <c:pt idx="192">
                  <c:v>8.7121942353670363</c:v>
                </c:pt>
                <c:pt idx="193">
                  <c:v>9.4260375407037262</c:v>
                </c:pt>
                <c:pt idx="194">
                  <c:v>10.136971004853928</c:v>
                </c:pt>
                <c:pt idx="195">
                  <c:v>10.844775266740404</c:v>
                </c:pt>
                <c:pt idx="196">
                  <c:v>11.549231955099398</c:v>
                </c:pt>
                <c:pt idx="197">
                  <c:v>12.250123757693281</c:v>
                </c:pt>
                <c:pt idx="198">
                  <c:v>12.947234490213228</c:v>
                </c:pt>
                <c:pt idx="199">
                  <c:v>13.640349164850672</c:v>
                </c:pt>
                <c:pt idx="200">
                  <c:v>14.329254058515936</c:v>
                </c:pt>
                <c:pt idx="201">
                  <c:v>15.013736780682637</c:v>
                </c:pt>
                <c:pt idx="202">
                  <c:v>15.693586340835981</c:v>
                </c:pt>
                <c:pt idx="203">
                  <c:v>16.368593215503221</c:v>
                </c:pt>
                <c:pt idx="204">
                  <c:v>17.038549414844155</c:v>
                </c:pt>
                <c:pt idx="205">
                  <c:v>17.703248548779673</c:v>
                </c:pt>
                <c:pt idx="206">
                  <c:v>18.362485892635842</c:v>
                </c:pt>
                <c:pt idx="207">
                  <c:v>19.016058452281275</c:v>
                </c:pt>
                <c:pt idx="208">
                  <c:v>19.663765028735078</c:v>
                </c:pt>
                <c:pt idx="209">
                  <c:v>20.305406282222588</c:v>
                </c:pt>
                <c:pt idx="210">
                  <c:v>20.940784795656111</c:v>
                </c:pt>
                <c:pt idx="211">
                  <c:v>21.569705137517484</c:v>
                </c:pt>
                <c:pt idx="212">
                  <c:v>22.191973924119289</c:v>
                </c:pt>
                <c:pt idx="213">
                  <c:v>22.807399881221443</c:v>
                </c:pt>
                <c:pt idx="214">
                  <c:v>23.415793904979608</c:v>
                </c:pt>
                <c:pt idx="215">
                  <c:v>24.016969122201857</c:v>
                </c:pt>
                <c:pt idx="216">
                  <c:v>24.610740949889966</c:v>
                </c:pt>
                <c:pt idx="217">
                  <c:v>25.196927154041315</c:v>
                </c:pt>
                <c:pt idx="218">
                  <c:v>25.77534790768782</c:v>
                </c:pt>
                <c:pt idx="219">
                  <c:v>26.345825848147655</c:v>
                </c:pt>
                <c:pt idx="220">
                  <c:v>26.90818613346595</c:v>
                </c:pt>
                <c:pt idx="221">
                  <c:v>27.462256498020341</c:v>
                </c:pt>
                <c:pt idx="222">
                  <c:v>28.007867307267372</c:v>
                </c:pt>
                <c:pt idx="223">
                  <c:v>28.544851611605782</c:v>
                </c:pt>
                <c:pt idx="224">
                  <c:v>29.073045199332672</c:v>
                </c:pt>
                <c:pt idx="225">
                  <c:v>29.592286648668686</c:v>
                </c:pt>
                <c:pt idx="226">
                  <c:v>30.102417378828537</c:v>
                </c:pt>
                <c:pt idx="227">
                  <c:v>30.603281700113168</c:v>
                </c:pt>
                <c:pt idx="228">
                  <c:v>31.094726863000258</c:v>
                </c:pt>
                <c:pt idx="229">
                  <c:v>31.576603106209863</c:v>
                </c:pt>
                <c:pt idx="230">
                  <c:v>32.048763703722273</c:v>
                </c:pt>
                <c:pt idx="231">
                  <c:v>32.511065010725623</c:v>
                </c:pt>
                <c:pt idx="232">
                  <c:v>32.963366508470962</c:v>
                </c:pt>
                <c:pt idx="233">
                  <c:v>33.405530848013093</c:v>
                </c:pt>
                <c:pt idx="234">
                  <c:v>33.837423892815835</c:v>
                </c:pt>
                <c:pt idx="235">
                  <c:v>34.258914760200994</c:v>
                </c:pt>
                <c:pt idx="236">
                  <c:v>34.669875861620824</c:v>
                </c:pt>
                <c:pt idx="237">
                  <c:v>35.070182941734416</c:v>
                </c:pt>
                <c:pt idx="238">
                  <c:v>35.459715116269173</c:v>
                </c:pt>
                <c:pt idx="239">
                  <c:v>35.838354908649251</c:v>
                </c:pt>
                <c:pt idx="240">
                  <c:v>36.205988285373664</c:v>
                </c:pt>
                <c:pt idx="241">
                  <c:v>36.562504690127575</c:v>
                </c:pt>
                <c:pt idx="242">
                  <c:v>36.907797076611253</c:v>
                </c:pt>
                <c:pt idx="243">
                  <c:v>37.241761940072038</c:v>
                </c:pt>
                <c:pt idx="244">
                  <c:v>37.564299347525967</c:v>
                </c:pt>
                <c:pt idx="245">
                  <c:v>37.87531296665626</c:v>
                </c:pt>
                <c:pt idx="246">
                  <c:v>38.174710093377584</c:v>
                </c:pt>
                <c:pt idx="247">
                  <c:v>38.462401678055642</c:v>
                </c:pt>
                <c:pt idx="248">
                  <c:v>38.738302350373246</c:v>
                </c:pt>
                <c:pt idx="249">
                  <c:v>39.002330442834896</c:v>
                </c:pt>
                <c:pt idx="250">
                  <c:v>39.254408012903617</c:v>
                </c:pt>
                <c:pt idx="251">
                  <c:v>39.494460863764495</c:v>
                </c:pt>
                <c:pt idx="252">
                  <c:v>39.722418563711294</c:v>
                </c:pt>
                <c:pt idx="253">
                  <c:v>39.93821446415339</c:v>
                </c:pt>
                <c:pt idx="254">
                  <c:v>40.141785716241934</c:v>
                </c:pt>
                <c:pt idx="255">
                  <c:v>40.33307328611528</c:v>
                </c:pt>
                <c:pt idx="256">
                  <c:v>40.512021968765154</c:v>
                </c:pt>
                <c:pt idx="257">
                  <c:v>40.678580400526506</c:v>
                </c:pt>
                <c:pt idx="258">
                  <c:v>40.832701070194993</c:v>
                </c:pt>
                <c:pt idx="259">
                  <c:v>40.974340328777764</c:v>
                </c:pt>
                <c:pt idx="260">
                  <c:v>41.10345839788414</c:v>
                </c:pt>
                <c:pt idx="261">
                  <c:v>41.220019376764306</c:v>
                </c:pt>
                <c:pt idx="262">
                  <c:v>41.323991248005072</c:v>
                </c:pt>
                <c:pt idx="263">
                  <c:v>41.415345881893252</c:v>
                </c:pt>
                <c:pt idx="264">
                  <c:v>41.49405903945798</c:v>
                </c:pt>
                <c:pt idx="265">
                  <c:v>41.56011037420464</c:v>
                </c:pt>
                <c:pt idx="266">
                  <c:v>41.613483432553778</c:v>
                </c:pt>
                <c:pt idx="267">
                  <c:v>41.654165652999701</c:v>
                </c:pt>
                <c:pt idx="268">
                  <c:v>41.68214836400373</c:v>
                </c:pt>
                <c:pt idx="269">
                  <c:v>41.697426780638509</c:v>
                </c:pt>
                <c:pt idx="270">
                  <c:v>41.7</c:v>
                </c:pt>
                <c:pt idx="271">
                  <c:v>41.689870995404533</c:v>
                </c:pt>
                <c:pt idx="272">
                  <c:v>41.667046609388869</c:v>
                </c:pt>
                <c:pt idx="273">
                  <c:v>41.631537545531764</c:v>
                </c:pt>
                <c:pt idx="274">
                  <c:v>41.583358359115564</c:v>
                </c:pt>
                <c:pt idx="275">
                  <c:v>41.522527446646947</c:v>
                </c:pt>
                <c:pt idx="276">
                  <c:v>41.449067034256018</c:v>
                </c:pt>
                <c:pt idx="277">
                  <c:v>41.36300316499301</c:v>
                </c:pt>
                <c:pt idx="278">
                  <c:v>41.264365685041895</c:v>
                </c:pt>
                <c:pt idx="279">
                  <c:v>41.153188228870185</c:v>
                </c:pt>
                <c:pt idx="280">
                  <c:v>41.029508203334018</c:v>
                </c:pt>
                <c:pt idx="281">
                  <c:v>40.893366770757417</c:v>
                </c:pt>
                <c:pt idx="282">
                  <c:v>40.744808831004406</c:v>
                </c:pt>
                <c:pt idx="283">
                  <c:v>40.583883002562125</c:v>
                </c:pt>
                <c:pt idx="284">
                  <c:v>40.410641602652959</c:v>
                </c:pt>
                <c:pt idx="285">
                  <c:v>40.225140626393028</c:v>
                </c:pt>
                <c:pt idx="286">
                  <c:v>40.02743972501387</c:v>
                </c:pt>
                <c:pt idx="287">
                  <c:v>39.817602183163778</c:v>
                </c:pt>
                <c:pt idx="288">
                  <c:v>39.595694895304518</c:v>
                </c:pt>
                <c:pt idx="289">
                  <c:v>39.361788341218528</c:v>
                </c:pt>
                <c:pt idx="290">
                  <c:v>39.115956560641145</c:v>
                </c:pt>
                <c:pt idx="291">
                  <c:v>38.858277127031734</c:v>
                </c:pt>
                <c:pt idx="292">
                  <c:v>38.588831120496835</c:v>
                </c:pt>
                <c:pt idx="293">
                  <c:v>38.307703099877884</c:v>
                </c:pt>
                <c:pt idx="294">
                  <c:v>38.014981074015338</c:v>
                </c:pt>
                <c:pt idx="295">
                  <c:v>37.710756472200359</c:v>
                </c:pt>
                <c:pt idx="296">
                  <c:v>37.395124113824565</c:v>
                </c:pt>
                <c:pt idx="297">
                  <c:v>37.068182177237844</c:v>
                </c:pt>
                <c:pt idx="298">
                  <c:v>36.730032167823261</c:v>
                </c:pt>
                <c:pt idx="299">
                  <c:v>36.380778885298042</c:v>
                </c:pt>
                <c:pt idx="300">
                  <c:v>36.020530390248524</c:v>
                </c:pt>
                <c:pt idx="301">
                  <c:v>35.649397969906929</c:v>
                </c:pt>
                <c:pt idx="302">
                  <c:v>35.267496103176761</c:v>
                </c:pt>
                <c:pt idx="303">
                  <c:v>34.874942424913947</c:v>
                </c:pt>
                <c:pt idx="304">
                  <c:v>34.471857689469658</c:v>
                </c:pt>
                <c:pt idx="305">
                  <c:v>34.058365733500921</c:v>
                </c:pt>
                <c:pt idx="306">
                  <c:v>33.634593438054793</c:v>
                </c:pt>
                <c:pt idx="307">
                  <c:v>33.20067068993113</c:v>
                </c:pt>
                <c:pt idx="308">
                  <c:v>32.756730342329654</c:v>
                </c:pt>
                <c:pt idx="309">
                  <c:v>32.302908174785756</c:v>
                </c:pt>
                <c:pt idx="310">
                  <c:v>31.839342852400502</c:v>
                </c:pt>
                <c:pt idx="311">
                  <c:v>31.366175884369333</c:v>
                </c:pt>
                <c:pt idx="312">
                  <c:v>30.883551581814427</c:v>
                </c:pt>
                <c:pt idx="313">
                  <c:v>30.391617014925657</c:v>
                </c:pt>
                <c:pt idx="314">
                  <c:v>29.890521969414966</c:v>
                </c:pt>
                <c:pt idx="315">
                  <c:v>29.380418902289382</c:v>
                </c:pt>
                <c:pt idx="316">
                  <c:v>28.8614628969477</c:v>
                </c:pt>
                <c:pt idx="317">
                  <c:v>28.333811617606599</c:v>
                </c:pt>
                <c:pt idx="318">
                  <c:v>27.797625263061413</c:v>
                </c:pt>
                <c:pt idx="319">
                  <c:v>27.253066519787968</c:v>
                </c:pt>
                <c:pt idx="320">
                  <c:v>26.700300514391436</c:v>
                </c:pt>
                <c:pt idx="321">
                  <c:v>26.139494765408784</c:v>
                </c:pt>
                <c:pt idx="322">
                  <c:v>25.570819134472089</c:v>
                </c:pt>
                <c:pt idx="323">
                  <c:v>24.994445776839509</c:v>
                </c:pt>
                <c:pt idx="324">
                  <c:v>24.410549091302304</c:v>
                </c:pt>
                <c:pt idx="325">
                  <c:v>23.81930566947538</c:v>
                </c:pt>
                <c:pt idx="326">
                  <c:v>23.220894244480689</c:v>
                </c:pt>
                <c:pt idx="327">
                  <c:v>22.615495639031828</c:v>
                </c:pt>
                <c:pt idx="328">
                  <c:v>22.003292712930005</c:v>
                </c:pt>
                <c:pt idx="329">
                  <c:v>21.384470309981044</c:v>
                </c:pt>
                <c:pt idx="330">
                  <c:v>20.759215204343885</c:v>
                </c:pt>
                <c:pt idx="331">
                  <c:v>20.127716046321929</c:v>
                </c:pt>
                <c:pt idx="332">
                  <c:v>19.490163307608213</c:v>
                </c:pt>
                <c:pt idx="333">
                  <c:v>18.84674922599693</c:v>
                </c:pt>
                <c:pt idx="334">
                  <c:v>18.197667749573213</c:v>
                </c:pt>
                <c:pt idx="335">
                  <c:v>17.543114480394664</c:v>
                </c:pt>
                <c:pt idx="336">
                  <c:v>16.883286617677594</c:v>
                </c:pt>
                <c:pt idx="337">
                  <c:v>16.218382900502217</c:v>
                </c:pt>
                <c:pt idx="338">
                  <c:v>15.548603550051093</c:v>
                </c:pt>
                <c:pt idx="339">
                  <c:v>14.874150211395406</c:v>
                </c:pt>
                <c:pt idx="340">
                  <c:v>14.195225894844842</c:v>
                </c:pt>
                <c:pt idx="341">
                  <c:v>13.512034916876194</c:v>
                </c:pt>
                <c:pt idx="342">
                  <c:v>12.824782840657392</c:v>
                </c:pt>
                <c:pt idx="343">
                  <c:v>12.133676416182961</c:v>
                </c:pt>
                <c:pt idx="344">
                  <c:v>11.438923520038337</c:v>
                </c:pt>
                <c:pt idx="345">
                  <c:v>10.740733094809839</c:v>
                </c:pt>
                <c:pt idx="346">
                  <c:v>10.039315088158363</c:v>
                </c:pt>
                <c:pt idx="347">
                  <c:v>9.3348803915746252</c:v>
                </c:pt>
                <c:pt idx="348">
                  <c:v>8.6276407788340954</c:v>
                </c:pt>
                <c:pt idx="349">
                  <c:v>7.9178088441706693</c:v>
                </c:pt>
                <c:pt idx="350">
                  <c:v>7.2055979401874586</c:v>
                </c:pt>
                <c:pt idx="351">
                  <c:v>6.4912221155243968</c:v>
                </c:pt>
                <c:pt idx="352">
                  <c:v>5.7748960523015427</c:v>
                </c:pt>
                <c:pt idx="353">
                  <c:v>5.0568350033582767</c:v>
                </c:pt>
                <c:pt idx="354">
                  <c:v>4.337254729307686</c:v>
                </c:pt>
                <c:pt idx="355">
                  <c:v>3.6163714354266205</c:v>
                </c:pt>
                <c:pt idx="356">
                  <c:v>2.8944017084014324</c:v>
                </c:pt>
                <c:pt idx="357">
                  <c:v>2.1715624529495838</c:v>
                </c:pt>
                <c:pt idx="358">
                  <c:v>1.4480708283380228</c:v>
                </c:pt>
                <c:pt idx="359">
                  <c:v>0.72414418481834797</c:v>
                </c:pt>
                <c:pt idx="360">
                  <c:v>5.0834451483175943E-15</c:v>
                </c:pt>
              </c:numCache>
            </c:numRef>
          </c:val>
          <c:smooth val="0"/>
          <c:extLst>
            <c:ext xmlns:c16="http://schemas.microsoft.com/office/drawing/2014/chart" uri="{C3380CC4-5D6E-409C-BE32-E72D297353CC}">
              <c16:uniqueId val="{00000000-4ACE-4B49-9AE6-C0928E178E95}"/>
            </c:ext>
          </c:extLst>
        </c:ser>
        <c:dLbls>
          <c:showLegendKey val="0"/>
          <c:showVal val="0"/>
          <c:showCatName val="0"/>
          <c:showSerName val="0"/>
          <c:showPercent val="0"/>
          <c:showBubbleSize val="0"/>
        </c:dLbls>
        <c:smooth val="0"/>
        <c:axId val="534596615"/>
        <c:axId val="534598663"/>
      </c:lineChart>
      <c:catAx>
        <c:axId val="534596615"/>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Crank Angel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4598663"/>
        <c:crosses val="autoZero"/>
        <c:auto val="1"/>
        <c:lblAlgn val="ctr"/>
        <c:lblOffset val="100"/>
        <c:noMultiLvlLbl val="0"/>
      </c:catAx>
      <c:valAx>
        <c:axId val="53459866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Velocity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459661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Acceleration over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rgbClr val="637CEF"/>
              </a:solidFill>
              <a:round/>
            </a:ln>
            <a:effectLst/>
          </c:spPr>
          <c:marker>
            <c:symbol val="none"/>
          </c:marker>
          <c:val>
            <c:numRef>
              <c:f>Calculations!$L$3:$L$363</c:f>
              <c:numCache>
                <c:formatCode>0.000</c:formatCode>
                <c:ptCount val="361"/>
                <c:pt idx="0">
                  <c:v>0.84600622100589329</c:v>
                </c:pt>
                <c:pt idx="1">
                  <c:v>0.84550130633807474</c:v>
                </c:pt>
                <c:pt idx="2">
                  <c:v>0.84398712887223482</c:v>
                </c:pt>
                <c:pt idx="3">
                  <c:v>0.84146538763346379</c:v>
                </c:pt>
                <c:pt idx="4">
                  <c:v>0.83793891237224394</c:v>
                </c:pt>
                <c:pt idx="5">
                  <c:v>0.83341166063160843</c:v>
                </c:pt>
                <c:pt idx="6">
                  <c:v>0.8278887136494576</c:v>
                </c:pt>
                <c:pt idx="7">
                  <c:v>0.82137627110428169</c:v>
                </c:pt>
                <c:pt idx="8">
                  <c:v>0.81388164471481239</c:v>
                </c:pt>
                <c:pt idx="9">
                  <c:v>0.8054132507063545</c:v>
                </c:pt>
                <c:pt idx="10">
                  <c:v>0.79598060115870561</c:v>
                </c:pt>
                <c:pt idx="11">
                  <c:v>0.7855942942526416</c:v>
                </c:pt>
                <c:pt idx="12">
                  <c:v>0.77426600343393337</c:v>
                </c:pt>
                <c:pt idx="13">
                  <c:v>0.76200846551572021</c:v>
                </c:pt>
                <c:pt idx="14">
                  <c:v>0.74883546774182796</c:v>
                </c:pt>
                <c:pt idx="15">
                  <c:v>0.73476183383522431</c:v>
                </c:pt>
                <c:pt idx="16">
                  <c:v>0.71980340905728035</c:v>
                </c:pt>
                <c:pt idx="17">
                  <c:v>0.70397704430480379</c:v>
                </c:pt>
                <c:pt idx="18">
                  <c:v>0.68730057927294597</c:v>
                </c:pt>
                <c:pt idx="19">
                  <c:v>0.66979282471302282</c:v>
                </c:pt>
                <c:pt idx="20">
                  <c:v>0.65147354381502276</c:v>
                </c:pt>
                <c:pt idx="21">
                  <c:v>0.63236343274511175</c:v>
                </c:pt>
                <c:pt idx="22">
                  <c:v>0.6124841003687197</c:v>
                </c:pt>
                <c:pt idx="23">
                  <c:v>0.59185804718987201</c:v>
                </c:pt>
                <c:pt idx="24">
                  <c:v>0.57050864353720976</c:v>
                </c:pt>
                <c:pt idx="25">
                  <c:v>0.548460107026708</c:v>
                </c:pt>
                <c:pt idx="26">
                  <c:v>0.52573747933035297</c:v>
                </c:pt>
                <c:pt idx="27">
                  <c:v>0.5023666022790555</c:v>
                </c:pt>
                <c:pt idx="28">
                  <c:v>0.47837409332677727</c:v>
                </c:pt>
                <c:pt idx="29">
                  <c:v>0.45378732040127007</c:v>
                </c:pt>
                <c:pt idx="30">
                  <c:v>0.42863437616499062</c:v>
                </c:pt>
                <c:pt idx="31">
                  <c:v>0.40294405170756759</c:v>
                </c:pt>
                <c:pt idx="32">
                  <c:v>0.37674580968881777</c:v>
                </c:pt>
                <c:pt idx="33">
                  <c:v>0.35006975694855946</c:v>
                </c:pt>
                <c:pt idx="34">
                  <c:v>0.32294661659655954</c:v>
                </c:pt>
                <c:pt idx="35">
                  <c:v>0.29540769959270474</c:v>
                </c:pt>
                <c:pt idx="36">
                  <c:v>0.26748487582410141</c:v>
                </c:pt>
                <c:pt idx="37">
                  <c:v>0.23921054468216701</c:v>
                </c:pt>
                <c:pt idx="38">
                  <c:v>0.2106176051389953</c:v>
                </c:pt>
                <c:pt idx="39">
                  <c:v>0.1817394253183951</c:v>
                </c:pt>
                <c:pt idx="40">
                  <c:v>0.15260981155297665</c:v>
                </c:pt>
                <c:pt idx="41">
                  <c:v>0.12326297691468566</c:v>
                </c:pt>
                <c:pt idx="42">
                  <c:v>9.3733509202145557E-2</c:v>
                </c:pt>
                <c:pt idx="43">
                  <c:v>6.4056338364307935E-2</c:v>
                </c:pt>
                <c:pt idx="44">
                  <c:v>3.4266703336115076E-2</c:v>
                </c:pt>
                <c:pt idx="45">
                  <c:v>4.4001182583977057E-3</c:v>
                </c:pt>
                <c:pt idx="46">
                  <c:v>-2.5507661949005389E-2</c:v>
                </c:pt>
                <c:pt idx="47">
                  <c:v>-5.5420676694737568E-2</c:v>
                </c:pt>
                <c:pt idx="48">
                  <c:v>-8.5302795540164039E-2</c:v>
                </c:pt>
                <c:pt idx="49">
                  <c:v>-0.11511775477830398</c:v>
                </c:pt>
                <c:pt idx="50">
                  <c:v>-0.14482919480644424</c:v>
                </c:pt>
                <c:pt idx="51">
                  <c:v>-0.17440069833180294</c:v>
                </c:pt>
                <c:pt idx="52">
                  <c:v>-0.20379582944904306</c:v>
                </c:pt>
                <c:pt idx="53">
                  <c:v>-0.2329781736270157</c:v>
                </c:pt>
                <c:pt idx="54">
                  <c:v>-0.26191137863957847</c:v>
                </c:pt>
                <c:pt idx="55">
                  <c:v>-0.29055919647176137</c:v>
                </c:pt>
                <c:pt idx="56">
                  <c:v>-0.31888552622777744</c:v>
                </c:pt>
                <c:pt idx="57">
                  <c:v>-0.34685445806135057</c:v>
                </c:pt>
                <c:pt idx="58">
                  <c:v>-0.37443031814160027</c:v>
                </c:pt>
                <c:pt idx="59">
                  <c:v>-0.40157771465911013</c:v>
                </c:pt>
                <c:pt idx="60">
                  <c:v>-0.4282615848669904</c:v>
                </c:pt>
                <c:pt idx="61">
                  <c:v>-0.45444724314055157</c:v>
                </c:pt>
                <c:pt idx="62">
                  <c:v>-0.48010043002686803</c:v>
                </c:pt>
                <c:pt idx="63">
                  <c:v>-0.50518736224191207</c:v>
                </c:pt>
                <c:pt idx="64">
                  <c:v>-0.5296747835583373</c:v>
                </c:pt>
                <c:pt idx="65">
                  <c:v>-0.55353001651139899</c:v>
                </c:pt>
                <c:pt idx="66">
                  <c:v>-0.57672101483409643</c:v>
                </c:pt>
                <c:pt idx="67">
                  <c:v>-0.59921641651565738</c:v>
                </c:pt>
                <c:pt idx="68">
                  <c:v>-0.62098559736002545</c:v>
                </c:pt>
                <c:pt idx="69">
                  <c:v>-0.64199872490347054</c:v>
                </c:pt>
                <c:pt idx="70">
                  <c:v>-0.66222681253289706</c:v>
                </c:pt>
                <c:pt idx="71">
                  <c:v>-0.68164177362931355</c:v>
                </c:pt>
                <c:pt idx="72">
                  <c:v>-0.70021647554441457</c:v>
                </c:pt>
                <c:pt idx="73">
                  <c:v>-0.71792479320271463</c:v>
                </c:pt>
                <c:pt idx="74">
                  <c:v>-0.73474166210741276</c:v>
                </c:pt>
                <c:pt idx="75">
                  <c:v>-0.75064313051548337</c:v>
                </c:pt>
                <c:pt idx="76">
                  <c:v>-0.76560641053670464</c:v>
                </c:pt>
                <c:pt idx="77">
                  <c:v>-0.77960992790270334</c:v>
                </c:pt>
                <c:pt idx="78">
                  <c:v>-0.79263337014589874</c:v>
                </c:pt>
                <c:pt idx="79">
                  <c:v>-0.8046577329247091</c:v>
                </c:pt>
                <c:pt idx="80">
                  <c:v>-0.8156653642307139</c:v>
                </c:pt>
                <c:pt idx="81">
                  <c:v>-0.825640006215831</c:v>
                </c:pt>
                <c:pt idx="82">
                  <c:v>-0.83456683438305324</c:v>
                </c:pt>
                <c:pt idx="83">
                  <c:v>-0.84243249389296038</c:v>
                </c:pt>
                <c:pt idx="84">
                  <c:v>-0.84922513275006395</c:v>
                </c:pt>
                <c:pt idx="85">
                  <c:v>-0.85493443164801686</c:v>
                </c:pt>
                <c:pt idx="86">
                  <c:v>-0.85955163027066117</c:v>
                </c:pt>
                <c:pt idx="87">
                  <c:v>-0.86306954986665763</c:v>
                </c:pt>
                <c:pt idx="88">
                  <c:v>-0.86548261193877452</c:v>
                </c:pt>
                <c:pt idx="89">
                  <c:v>-0.86678685291451596</c:v>
                </c:pt>
                <c:pt idx="90">
                  <c:v>-0.86697993469231427</c:v>
                </c:pt>
                <c:pt idx="91">
                  <c:v>-0.86606115098659509</c:v>
                </c:pt>
                <c:pt idx="92">
                  <c:v>-0.86403142942524958</c:v>
                </c:pt>
                <c:pt idx="93">
                  <c:v>-0.86089332938395347</c:v>
                </c:pt>
                <c:pt idx="94">
                  <c:v>-0.85665103557291533</c:v>
                </c:pt>
                <c:pt idx="95">
                  <c:v>-0.85131034742254563</c:v>
                </c:pt>
                <c:pt idx="96">
                  <c:v>-0.84487866434475611</c:v>
                </c:pt>
                <c:pt idx="97">
                  <c:v>-0.83736496697569229</c:v>
                </c:pt>
                <c:pt idx="98">
                  <c:v>-0.82877979453323725</c:v>
                </c:pt>
                <c:pt idx="99">
                  <c:v>-0.81913521844823645</c:v>
                </c:pt>
                <c:pt idx="100">
                  <c:v>-0.80844481245172128</c:v>
                </c:pt>
                <c:pt idx="101">
                  <c:v>-0.79672361932117586</c:v>
                </c:pt>
                <c:pt idx="102">
                  <c:v>-0.78398811450684602</c:v>
                </c:pt>
                <c:pt idx="103">
                  <c:v>-0.77025616687404797</c:v>
                </c:pt>
                <c:pt idx="104">
                  <c:v>-0.75554699680928783</c:v>
                </c:pt>
                <c:pt idx="105">
                  <c:v>-0.73988113194666483</c:v>
                </c:pt>
                <c:pt idx="106">
                  <c:v>-0.72328036077652857</c:v>
                </c:pt>
                <c:pt idx="107">
                  <c:v>-0.70576768440070858</c:v>
                </c:pt>
                <c:pt idx="108">
                  <c:v>-0.68736726669798387</c:v>
                </c:pt>
                <c:pt idx="109">
                  <c:v>-0.6681043831599256</c:v>
                </c:pt>
                <c:pt idx="110">
                  <c:v>-0.64800536865105585</c:v>
                </c:pt>
                <c:pt idx="111">
                  <c:v>-0.62709756433863695</c:v>
                </c:pt>
                <c:pt idx="112">
                  <c:v>-0.60540926402661033</c:v>
                </c:pt>
                <c:pt idx="113">
                  <c:v>-0.58296966011552565</c:v>
                </c:pt>
                <c:pt idx="114">
                  <c:v>-0.55980878939605461</c:v>
                </c:pt>
                <c:pt idx="115">
                  <c:v>-0.53595747886813749</c:v>
                </c:pt>
                <c:pt idx="116">
                  <c:v>-0.5114472917613393</c:v>
                </c:pt>
                <c:pt idx="117">
                  <c:v>-0.48631047391484145</c:v>
                </c:pt>
                <c:pt idx="118">
                  <c:v>-0.46057990065798943</c:v>
                </c:pt>
                <c:pt idx="119">
                  <c:v>-0.43428902431472982</c:v>
                </c:pt>
                <c:pt idx="120">
                  <c:v>-0.40747182243786018</c:v>
                </c:pt>
                <c:pt idx="121">
                  <c:v>-0.38016274686200791</c:v>
                </c:pt>
                <c:pt idx="122">
                  <c:v>-0.35239667364787008</c:v>
                </c:pt>
                <c:pt idx="123">
                  <c:v>-0.32420885397467081</c:v>
                </c:pt>
                <c:pt idx="124">
                  <c:v>-0.29563486602314359</c:v>
                </c:pt>
                <c:pt idx="125">
                  <c:v>-0.26671056787780872</c:v>
                </c:pt>
                <c:pt idx="126">
                  <c:v>-0.23747205146491659</c:v>
                </c:pt>
                <c:pt idx="127">
                  <c:v>-0.20795559753129012</c:v>
                </c:pt>
                <c:pt idx="128">
                  <c:v>-0.17819763165943081</c:v>
                </c:pt>
                <c:pt idx="129">
                  <c:v>-0.14823468130568626</c:v>
                </c:pt>
                <c:pt idx="130">
                  <c:v>-0.11810333384100827</c:v>
                </c:pt>
                <c:pt idx="131">
                  <c:v>-8.7840195567821272E-2</c:v>
                </c:pt>
                <c:pt idx="132">
                  <c:v>-5.748185168175575E-2</c:v>
                </c:pt>
                <c:pt idx="133">
                  <c:v>-2.7064827143394064E-2</c:v>
                </c:pt>
                <c:pt idx="134">
                  <c:v>3.3744515773100926E-3</c:v>
                </c:pt>
                <c:pt idx="135">
                  <c:v>3.3799693922752588E-2</c:v>
                </c:pt>
                <c:pt idx="136">
                  <c:v>6.4174781874867914E-2</c:v>
                </c:pt>
                <c:pt idx="137">
                  <c:v>9.44638058267874E-2</c:v>
                </c:pt>
                <c:pt idx="138">
                  <c:v>0.12463109973687386</c:v>
                </c:pt>
                <c:pt idx="139">
                  <c:v>0.15464127560127588</c:v>
                </c:pt>
                <c:pt idx="140">
                  <c:v>0.18445925727881768</c:v>
                </c:pt>
                <c:pt idx="141">
                  <c:v>0.21405031369921523</c:v>
                </c:pt>
                <c:pt idx="142">
                  <c:v>0.2433800914824035</c:v>
                </c:pt>
                <c:pt idx="143">
                  <c:v>0.2724146469932382</c:v>
                </c:pt>
                <c:pt idx="144">
                  <c:v>0.30112047785208113</c:v>
                </c:pt>
                <c:pt idx="145">
                  <c:v>0.32946455391787904</c:v>
                </c:pt>
                <c:pt idx="146">
                  <c:v>0.35741434775634523</c:v>
                </c:pt>
                <c:pt idx="147">
                  <c:v>0.38493786460184048</c:v>
                </c:pt>
                <c:pt idx="148">
                  <c:v>0.41200367181755826</c:v>
                </c:pt>
                <c:pt idx="149">
                  <c:v>0.4385809278547203</c:v>
                </c:pt>
                <c:pt idx="150">
                  <c:v>0.46463941070769965</c:v>
                </c:pt>
                <c:pt idx="151">
                  <c:v>0.49014954585837689</c:v>
                </c:pt>
                <c:pt idx="152">
                  <c:v>0.51508243369961071</c:v>
                </c:pt>
                <c:pt idx="153">
                  <c:v>0.53940987642449745</c:v>
                </c:pt>
                <c:pt idx="154">
                  <c:v>0.56310440436514475</c:v>
                </c:pt>
                <c:pt idx="155">
                  <c:v>0.58613930176197515</c:v>
                </c:pt>
                <c:pt idx="156">
                  <c:v>0.60848863194215641</c:v>
                </c:pt>
                <c:pt idx="157">
                  <c:v>0.63012726188360335</c:v>
                </c:pt>
                <c:pt idx="158">
                  <c:v>0.65103088613914017</c:v>
                </c:pt>
                <c:pt idx="159">
                  <c:v>0.67117605009383496</c:v>
                </c:pt>
                <c:pt idx="160">
                  <c:v>0.6905401725272351</c:v>
                </c:pt>
                <c:pt idx="161">
                  <c:v>0.70910156745122155</c:v>
                </c:pt>
                <c:pt idx="162">
                  <c:v>0.7268394651934853</c:v>
                </c:pt>
                <c:pt idx="163">
                  <c:v>0.74373403269615901</c:v>
                </c:pt>
                <c:pt idx="164">
                  <c:v>0.75976639299895199</c:v>
                </c:pt>
                <c:pt idx="165">
                  <c:v>0.77491864387618403</c:v>
                </c:pt>
                <c:pt idx="166">
                  <c:v>0.78917387559741869</c:v>
                </c:pt>
                <c:pt idx="167">
                  <c:v>0.80251618778190836</c:v>
                </c:pt>
                <c:pt idx="168">
                  <c:v>0.81493070531780998</c:v>
                </c:pt>
                <c:pt idx="169">
                  <c:v>0.82640359331807012</c:v>
                </c:pt>
                <c:pt idx="170">
                  <c:v>0.83692207108600258</c:v>
                </c:pt>
                <c:pt idx="171">
                  <c:v>0.84647442506489579</c:v>
                </c:pt>
                <c:pt idx="172">
                  <c:v>0.85505002074744652</c:v>
                </c:pt>
                <c:pt idx="173">
                  <c:v>0.86263931352243517</c:v>
                </c:pt>
                <c:pt idx="174">
                  <c:v>0.86923385843781253</c:v>
                </c:pt>
                <c:pt idx="175">
                  <c:v>0.87482631886123008</c:v>
                </c:pt>
                <c:pt idx="176">
                  <c:v>0.87941047402103623</c:v>
                </c:pt>
                <c:pt idx="177">
                  <c:v>0.88298122541282642</c:v>
                </c:pt>
                <c:pt idx="178">
                  <c:v>0.88553460205879797</c:v>
                </c:pt>
                <c:pt idx="179">
                  <c:v>0.88706776460938275</c:v>
                </c:pt>
                <c:pt idx="180">
                  <c:v>0.88757900827891023</c:v>
                </c:pt>
                <c:pt idx="181">
                  <c:v>0.88706776460938275</c:v>
                </c:pt>
                <c:pt idx="182">
                  <c:v>0.88553460205879797</c:v>
                </c:pt>
                <c:pt idx="183">
                  <c:v>0.88298122541282642</c:v>
                </c:pt>
                <c:pt idx="184">
                  <c:v>0.87941047402103623</c:v>
                </c:pt>
                <c:pt idx="185">
                  <c:v>0.87482631886123008</c:v>
                </c:pt>
                <c:pt idx="186">
                  <c:v>0.86923385843781253</c:v>
                </c:pt>
                <c:pt idx="187">
                  <c:v>0.86263931352243517</c:v>
                </c:pt>
                <c:pt idx="188">
                  <c:v>0.85505002074744652</c:v>
                </c:pt>
                <c:pt idx="189">
                  <c:v>0.84647442506489579</c:v>
                </c:pt>
                <c:pt idx="190">
                  <c:v>0.83692207108600258</c:v>
                </c:pt>
                <c:pt idx="191">
                  <c:v>0.82640359331807012</c:v>
                </c:pt>
                <c:pt idx="192">
                  <c:v>0.81493070531780998</c:v>
                </c:pt>
                <c:pt idx="193">
                  <c:v>0.80251618778190836</c:v>
                </c:pt>
                <c:pt idx="194">
                  <c:v>0.78917387559741869</c:v>
                </c:pt>
                <c:pt idx="195">
                  <c:v>0.77491864387618403</c:v>
                </c:pt>
                <c:pt idx="196">
                  <c:v>0.75976639299895199</c:v>
                </c:pt>
                <c:pt idx="197">
                  <c:v>0.74373403269615901</c:v>
                </c:pt>
                <c:pt idx="198">
                  <c:v>0.7268394651934853</c:v>
                </c:pt>
                <c:pt idx="199">
                  <c:v>0.70910156745122155</c:v>
                </c:pt>
                <c:pt idx="200">
                  <c:v>0.6905401725272351</c:v>
                </c:pt>
                <c:pt idx="201">
                  <c:v>0.67117605009383496</c:v>
                </c:pt>
                <c:pt idx="202">
                  <c:v>0.65103088613914017</c:v>
                </c:pt>
                <c:pt idx="203">
                  <c:v>0.63012726188360335</c:v>
                </c:pt>
                <c:pt idx="204">
                  <c:v>0.60848863194215641</c:v>
                </c:pt>
                <c:pt idx="205">
                  <c:v>0.58613930176197515</c:v>
                </c:pt>
                <c:pt idx="206">
                  <c:v>0.56310440436514475</c:v>
                </c:pt>
                <c:pt idx="207">
                  <c:v>0.53940987642449745</c:v>
                </c:pt>
                <c:pt idx="208">
                  <c:v>0.51508243369961071</c:v>
                </c:pt>
                <c:pt idx="209">
                  <c:v>0.49014954585837689</c:v>
                </c:pt>
                <c:pt idx="210">
                  <c:v>0.46463941070769965</c:v>
                </c:pt>
                <c:pt idx="211">
                  <c:v>0.4385809278547203</c:v>
                </c:pt>
                <c:pt idx="212">
                  <c:v>0.41200367181755826</c:v>
                </c:pt>
                <c:pt idx="213">
                  <c:v>0.38493786460184048</c:v>
                </c:pt>
                <c:pt idx="214">
                  <c:v>0.35741434775634523</c:v>
                </c:pt>
                <c:pt idx="215">
                  <c:v>0.32946455391787904</c:v>
                </c:pt>
                <c:pt idx="216">
                  <c:v>0.30112047785208113</c:v>
                </c:pt>
                <c:pt idx="217">
                  <c:v>0.2724146469932382</c:v>
                </c:pt>
                <c:pt idx="218">
                  <c:v>0.2433800914824035</c:v>
                </c:pt>
                <c:pt idx="219">
                  <c:v>0.21405031369921523</c:v>
                </c:pt>
                <c:pt idx="220">
                  <c:v>0.18445925727881768</c:v>
                </c:pt>
                <c:pt idx="221">
                  <c:v>0.15464127560127588</c:v>
                </c:pt>
                <c:pt idx="222">
                  <c:v>0.12463109973687386</c:v>
                </c:pt>
                <c:pt idx="223">
                  <c:v>9.44638058267874E-2</c:v>
                </c:pt>
                <c:pt idx="224">
                  <c:v>6.4174781874867914E-2</c:v>
                </c:pt>
                <c:pt idx="225">
                  <c:v>3.3799693922752588E-2</c:v>
                </c:pt>
                <c:pt idx="226">
                  <c:v>3.3744515773100926E-3</c:v>
                </c:pt>
                <c:pt idx="227">
                  <c:v>-2.7064827143394064E-2</c:v>
                </c:pt>
                <c:pt idx="228">
                  <c:v>-5.748185168175575E-2</c:v>
                </c:pt>
                <c:pt idx="229">
                  <c:v>-8.7840195567821272E-2</c:v>
                </c:pt>
                <c:pt idx="230">
                  <c:v>-0.11810333384100827</c:v>
                </c:pt>
                <c:pt idx="231">
                  <c:v>-0.14823468130568626</c:v>
                </c:pt>
                <c:pt idx="232">
                  <c:v>-0.17819763165943081</c:v>
                </c:pt>
                <c:pt idx="233">
                  <c:v>-0.20795559753129012</c:v>
                </c:pt>
                <c:pt idx="234">
                  <c:v>-0.23747205146491659</c:v>
                </c:pt>
                <c:pt idx="235">
                  <c:v>-0.26671056787780872</c:v>
                </c:pt>
                <c:pt idx="236">
                  <c:v>-0.29563486602314359</c:v>
                </c:pt>
                <c:pt idx="237">
                  <c:v>-0.32420885397467081</c:v>
                </c:pt>
                <c:pt idx="238">
                  <c:v>-0.35239667364787008</c:v>
                </c:pt>
                <c:pt idx="239">
                  <c:v>-0.38016274686200791</c:v>
                </c:pt>
                <c:pt idx="240">
                  <c:v>-0.40747182243786018</c:v>
                </c:pt>
                <c:pt idx="241">
                  <c:v>-0.43428902431472982</c:v>
                </c:pt>
                <c:pt idx="242">
                  <c:v>-0.46057990065798943</c:v>
                </c:pt>
                <c:pt idx="243">
                  <c:v>-0.48631047391484145</c:v>
                </c:pt>
                <c:pt idx="244">
                  <c:v>-0.5114472917613393</c:v>
                </c:pt>
                <c:pt idx="245">
                  <c:v>-0.53595747886813749</c:v>
                </c:pt>
                <c:pt idx="246">
                  <c:v>-0.55980878939605461</c:v>
                </c:pt>
                <c:pt idx="247">
                  <c:v>-0.58296966011552565</c:v>
                </c:pt>
                <c:pt idx="248">
                  <c:v>-0.60540926402661033</c:v>
                </c:pt>
                <c:pt idx="249">
                  <c:v>-0.62709756433863695</c:v>
                </c:pt>
                <c:pt idx="250">
                  <c:v>-0.64800536865105585</c:v>
                </c:pt>
                <c:pt idx="251">
                  <c:v>-0.6681043831599256</c:v>
                </c:pt>
                <c:pt idx="252">
                  <c:v>-0.68736726669798387</c:v>
                </c:pt>
                <c:pt idx="253">
                  <c:v>-0.70576768440070858</c:v>
                </c:pt>
                <c:pt idx="254">
                  <c:v>-0.72328036077652857</c:v>
                </c:pt>
                <c:pt idx="255">
                  <c:v>-0.73988113194666483</c:v>
                </c:pt>
                <c:pt idx="256">
                  <c:v>-0.75554699680928783</c:v>
                </c:pt>
                <c:pt idx="257">
                  <c:v>-0.77025616687404797</c:v>
                </c:pt>
                <c:pt idx="258">
                  <c:v>-0.78398811450684602</c:v>
                </c:pt>
                <c:pt idx="259">
                  <c:v>-0.79672361932117586</c:v>
                </c:pt>
                <c:pt idx="260">
                  <c:v>-0.80844481245172128</c:v>
                </c:pt>
                <c:pt idx="261">
                  <c:v>-0.81913521844823645</c:v>
                </c:pt>
                <c:pt idx="262">
                  <c:v>-0.82877979453323725</c:v>
                </c:pt>
                <c:pt idx="263">
                  <c:v>-0.83736496697569229</c:v>
                </c:pt>
                <c:pt idx="264">
                  <c:v>-0.84487866434475611</c:v>
                </c:pt>
                <c:pt idx="265">
                  <c:v>-0.85131034742254563</c:v>
                </c:pt>
                <c:pt idx="266">
                  <c:v>-0.85665103557291533</c:v>
                </c:pt>
                <c:pt idx="267">
                  <c:v>-0.86089332938395347</c:v>
                </c:pt>
                <c:pt idx="268">
                  <c:v>-0.86403142942524958</c:v>
                </c:pt>
                <c:pt idx="269">
                  <c:v>-0.86606115098659509</c:v>
                </c:pt>
                <c:pt idx="270">
                  <c:v>-0.86697993469231427</c:v>
                </c:pt>
                <c:pt idx="271">
                  <c:v>-0.86678685291451596</c:v>
                </c:pt>
                <c:pt idx="272">
                  <c:v>-0.86548261193877452</c:v>
                </c:pt>
                <c:pt idx="273">
                  <c:v>-0.86306954986665763</c:v>
                </c:pt>
                <c:pt idx="274">
                  <c:v>-0.85955163027066117</c:v>
                </c:pt>
                <c:pt idx="275">
                  <c:v>-0.85493443164801686</c:v>
                </c:pt>
                <c:pt idx="276">
                  <c:v>-0.84922513275006395</c:v>
                </c:pt>
                <c:pt idx="277">
                  <c:v>-0.84243249389296038</c:v>
                </c:pt>
                <c:pt idx="278">
                  <c:v>-0.83456683438305324</c:v>
                </c:pt>
                <c:pt idx="279">
                  <c:v>-0.825640006215831</c:v>
                </c:pt>
                <c:pt idx="280">
                  <c:v>-0.8156653642307139</c:v>
                </c:pt>
                <c:pt idx="281">
                  <c:v>-0.8046577329247091</c:v>
                </c:pt>
                <c:pt idx="282">
                  <c:v>-0.79263337014589874</c:v>
                </c:pt>
                <c:pt idx="283">
                  <c:v>-0.77960992790270334</c:v>
                </c:pt>
                <c:pt idx="284">
                  <c:v>-0.76560641053670464</c:v>
                </c:pt>
                <c:pt idx="285">
                  <c:v>-0.75064313051548337</c:v>
                </c:pt>
                <c:pt idx="286">
                  <c:v>-0.73474166210741276</c:v>
                </c:pt>
                <c:pt idx="287">
                  <c:v>-0.71792479320271463</c:v>
                </c:pt>
                <c:pt idx="288">
                  <c:v>-0.70021647554441457</c:v>
                </c:pt>
                <c:pt idx="289">
                  <c:v>-0.68164177362931355</c:v>
                </c:pt>
                <c:pt idx="290">
                  <c:v>-0.66222681253289706</c:v>
                </c:pt>
                <c:pt idx="291">
                  <c:v>-0.64199872490347054</c:v>
                </c:pt>
                <c:pt idx="292">
                  <c:v>-0.62098559736002545</c:v>
                </c:pt>
                <c:pt idx="293">
                  <c:v>-0.59921641651565738</c:v>
                </c:pt>
                <c:pt idx="294">
                  <c:v>-0.57672101483409643</c:v>
                </c:pt>
                <c:pt idx="295">
                  <c:v>-0.55353001651139899</c:v>
                </c:pt>
                <c:pt idx="296">
                  <c:v>-0.5296747835583373</c:v>
                </c:pt>
                <c:pt idx="297">
                  <c:v>-0.50518736224191207</c:v>
                </c:pt>
                <c:pt idx="298">
                  <c:v>-0.48010043002686803</c:v>
                </c:pt>
                <c:pt idx="299">
                  <c:v>-0.45444724314055157</c:v>
                </c:pt>
                <c:pt idx="300">
                  <c:v>-0.4282615848669904</c:v>
                </c:pt>
                <c:pt idx="301">
                  <c:v>-0.40157771465911013</c:v>
                </c:pt>
                <c:pt idx="302">
                  <c:v>-0.37443031814160027</c:v>
                </c:pt>
                <c:pt idx="303">
                  <c:v>-0.34685445806135057</c:v>
                </c:pt>
                <c:pt idx="304">
                  <c:v>-0.31888552622777744</c:v>
                </c:pt>
                <c:pt idx="305">
                  <c:v>-0.29055919647176137</c:v>
                </c:pt>
                <c:pt idx="306">
                  <c:v>-0.26191137863957847</c:v>
                </c:pt>
                <c:pt idx="307">
                  <c:v>-0.2329781736270157</c:v>
                </c:pt>
                <c:pt idx="308">
                  <c:v>-0.20379582944904306</c:v>
                </c:pt>
                <c:pt idx="309">
                  <c:v>-0.17440069833180294</c:v>
                </c:pt>
                <c:pt idx="310">
                  <c:v>-0.14482919480644424</c:v>
                </c:pt>
                <c:pt idx="311">
                  <c:v>-0.11511775477830398</c:v>
                </c:pt>
                <c:pt idx="312">
                  <c:v>-8.5302795540164039E-2</c:v>
                </c:pt>
                <c:pt idx="313">
                  <c:v>-5.5420676694737568E-2</c:v>
                </c:pt>
                <c:pt idx="314">
                  <c:v>-2.5507661949005389E-2</c:v>
                </c:pt>
                <c:pt idx="315">
                  <c:v>4.4001182583977057E-3</c:v>
                </c:pt>
                <c:pt idx="316">
                  <c:v>3.4266703336115076E-2</c:v>
                </c:pt>
                <c:pt idx="317">
                  <c:v>6.4056338364307935E-2</c:v>
                </c:pt>
                <c:pt idx="318">
                  <c:v>9.3733509202145557E-2</c:v>
                </c:pt>
                <c:pt idx="319">
                  <c:v>0.12326297691468566</c:v>
                </c:pt>
                <c:pt idx="320">
                  <c:v>0.15260981155297665</c:v>
                </c:pt>
                <c:pt idx="321">
                  <c:v>0.1817394253183951</c:v>
                </c:pt>
                <c:pt idx="322">
                  <c:v>0.2106176051389953</c:v>
                </c:pt>
                <c:pt idx="323">
                  <c:v>0.23921054468216701</c:v>
                </c:pt>
                <c:pt idx="324">
                  <c:v>0.26748487582410141</c:v>
                </c:pt>
                <c:pt idx="325">
                  <c:v>0.29540769959270474</c:v>
                </c:pt>
                <c:pt idx="326">
                  <c:v>0.32294661659655954</c:v>
                </c:pt>
                <c:pt idx="327">
                  <c:v>0.35006975694855946</c:v>
                </c:pt>
                <c:pt idx="328">
                  <c:v>0.37674580968881777</c:v>
                </c:pt>
                <c:pt idx="329">
                  <c:v>0.40294405170756759</c:v>
                </c:pt>
                <c:pt idx="330">
                  <c:v>0.42863437616499062</c:v>
                </c:pt>
                <c:pt idx="331">
                  <c:v>0.45378732040127007</c:v>
                </c:pt>
                <c:pt idx="332">
                  <c:v>0.47837409332677727</c:v>
                </c:pt>
                <c:pt idx="333">
                  <c:v>0.5023666022790555</c:v>
                </c:pt>
                <c:pt idx="334">
                  <c:v>0.52573747933035297</c:v>
                </c:pt>
                <c:pt idx="335">
                  <c:v>0.548460107026708</c:v>
                </c:pt>
                <c:pt idx="336">
                  <c:v>0.57050864353720976</c:v>
                </c:pt>
                <c:pt idx="337">
                  <c:v>0.59185804718987201</c:v>
                </c:pt>
                <c:pt idx="338">
                  <c:v>0.6124841003687197</c:v>
                </c:pt>
                <c:pt idx="339">
                  <c:v>0.63236343274511175</c:v>
                </c:pt>
                <c:pt idx="340">
                  <c:v>0.65147354381502276</c:v>
                </c:pt>
                <c:pt idx="341">
                  <c:v>0.66979282471302282</c:v>
                </c:pt>
                <c:pt idx="342">
                  <c:v>0.68730057927294597</c:v>
                </c:pt>
                <c:pt idx="343">
                  <c:v>0.70397704430480379</c:v>
                </c:pt>
                <c:pt idx="344">
                  <c:v>0.71980340905728035</c:v>
                </c:pt>
                <c:pt idx="345">
                  <c:v>0.73476183383522431</c:v>
                </c:pt>
                <c:pt idx="346">
                  <c:v>0.74883546774182796</c:v>
                </c:pt>
                <c:pt idx="347">
                  <c:v>0.76200846551572021</c:v>
                </c:pt>
                <c:pt idx="348">
                  <c:v>0.77426600343393337</c:v>
                </c:pt>
                <c:pt idx="349">
                  <c:v>0.7855942942526416</c:v>
                </c:pt>
                <c:pt idx="350">
                  <c:v>0.79598060115870561</c:v>
                </c:pt>
                <c:pt idx="351">
                  <c:v>0.8054132507063545</c:v>
                </c:pt>
                <c:pt idx="352">
                  <c:v>0.81388164471481239</c:v>
                </c:pt>
                <c:pt idx="353">
                  <c:v>0.82137627110428169</c:v>
                </c:pt>
                <c:pt idx="354">
                  <c:v>0.8278887136494576</c:v>
                </c:pt>
                <c:pt idx="355">
                  <c:v>0.83341166063160843</c:v>
                </c:pt>
                <c:pt idx="356">
                  <c:v>0.83793891237224394</c:v>
                </c:pt>
                <c:pt idx="357">
                  <c:v>0.84146538763346379</c:v>
                </c:pt>
                <c:pt idx="358">
                  <c:v>0.84398712887223482</c:v>
                </c:pt>
                <c:pt idx="359">
                  <c:v>0.84550130633807474</c:v>
                </c:pt>
                <c:pt idx="360">
                  <c:v>0.84600622100589329</c:v>
                </c:pt>
              </c:numCache>
            </c:numRef>
          </c:val>
          <c:smooth val="0"/>
          <c:extLst>
            <c:ext xmlns:c16="http://schemas.microsoft.com/office/drawing/2014/chart" uri="{C3380CC4-5D6E-409C-BE32-E72D297353CC}">
              <c16:uniqueId val="{00000000-7050-4F06-9C2C-E412AE2A11BC}"/>
            </c:ext>
          </c:extLst>
        </c:ser>
        <c:dLbls>
          <c:showLegendKey val="0"/>
          <c:showVal val="0"/>
          <c:showCatName val="0"/>
          <c:showSerName val="0"/>
          <c:showPercent val="0"/>
          <c:showBubbleSize val="0"/>
        </c:dLbls>
        <c:smooth val="0"/>
        <c:axId val="349682183"/>
        <c:axId val="349690887"/>
      </c:lineChart>
      <c:catAx>
        <c:axId val="349682183"/>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49690887"/>
        <c:crosses val="autoZero"/>
        <c:auto val="1"/>
        <c:lblAlgn val="ctr"/>
        <c:lblOffset val="100"/>
        <c:noMultiLvlLbl val="0"/>
      </c:catAx>
      <c:valAx>
        <c:axId val="34969088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4968218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Position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8575" cap="rnd">
              <a:solidFill>
                <a:schemeClr val="accent1">
                  <a:shade val="95000"/>
                  <a:satMod val="105000"/>
                </a:schemeClr>
              </a:solidFill>
              <a:round/>
            </a:ln>
            <a:effectLst/>
          </c:spPr>
          <c:marker>
            <c:symbol val="none"/>
          </c:marker>
          <c:xVal>
            <c:numRef>
              <c:f>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Calculations!$J$3:$J$363</c:f>
              <c:numCache>
                <c:formatCode>0.000</c:formatCode>
                <c:ptCount val="361"/>
                <c:pt idx="0">
                  <c:v>81.400000000000006</c:v>
                </c:pt>
                <c:pt idx="1">
                  <c:v>81.399017335813909</c:v>
                </c:pt>
                <c:pt idx="2">
                  <c:v>81.396066067337983</c:v>
                </c:pt>
                <c:pt idx="3">
                  <c:v>81.391136368091395</c:v>
                </c:pt>
                <c:pt idx="4">
                  <c:v>81.384211864855587</c:v>
                </c:pt>
                <c:pt idx="5">
                  <c:v>81.375269644077264</c:v>
                </c:pt>
                <c:pt idx="6">
                  <c:v>81.364280260891036</c:v>
                </c:pt>
                <c:pt idx="7">
                  <c:v>81.351207750819867</c:v>
                </c:pt>
                <c:pt idx="8">
                  <c:v>81.336009644227914</c:v>
                </c:pt>
                <c:pt idx="9">
                  <c:v>81.318636983618291</c:v>
                </c:pt>
                <c:pt idx="10">
                  <c:v>81.299034343884301</c:v>
                </c:pt>
                <c:pt idx="11">
                  <c:v>81.277139855639746</c:v>
                </c:pt>
                <c:pt idx="12">
                  <c:v>81.252885231771813</c:v>
                </c:pt>
                <c:pt idx="13">
                  <c:v>81.226195797376533</c:v>
                </c:pt>
                <c:pt idx="14">
                  <c:v>81.196990523254698</c:v>
                </c:pt>
                <c:pt idx="15">
                  <c:v>81.165182063163314</c:v>
                </c:pt>
                <c:pt idx="16">
                  <c:v>81.13067679503564</c:v>
                </c:pt>
                <c:pt idx="17">
                  <c:v>81.093374866399927</c:v>
                </c:pt>
                <c:pt idx="18">
                  <c:v>81.053170244245905</c:v>
                </c:pt>
                <c:pt idx="19">
                  <c:v>81.009950769604387</c:v>
                </c:pt>
                <c:pt idx="20">
                  <c:v>80.963598217123945</c:v>
                </c:pt>
                <c:pt idx="21">
                  <c:v>80.913988359946217</c:v>
                </c:pt>
                <c:pt idx="22">
                  <c:v>80.860991040199565</c:v>
                </c:pt>
                <c:pt idx="23">
                  <c:v>80.804470245446055</c:v>
                </c:pt>
                <c:pt idx="24">
                  <c:v>80.744284191436947</c:v>
                </c:pt>
                <c:pt idx="25">
                  <c:v>80.680285411545356</c:v>
                </c:pt>
                <c:pt idx="26">
                  <c:v>80.612320853263924</c:v>
                </c:pt>
                <c:pt idx="27">
                  <c:v>80.540231982168336</c:v>
                </c:pt>
                <c:pt idx="28">
                  <c:v>80.463854893764022</c:v>
                </c:pt>
                <c:pt idx="29">
                  <c:v>80.383020433647118</c:v>
                </c:pt>
                <c:pt idx="30">
                  <c:v>80.297554326422642</c:v>
                </c:pt>
                <c:pt idx="31">
                  <c:v>80.207277313835732</c:v>
                </c:pt>
                <c:pt idx="32">
                  <c:v>80.112005302581196</c:v>
                </c:pt>
                <c:pt idx="33">
                  <c:v>80.01154952226517</c:v>
                </c:pt>
                <c:pt idx="34">
                  <c:v>79.905716693999352</c:v>
                </c:pt>
                <c:pt idx="35">
                  <c:v>79.794309210113141</c:v>
                </c:pt>
                <c:pt idx="36">
                  <c:v>79.6771253254702</c:v>
                </c:pt>
                <c:pt idx="37">
                  <c:v>79.553959360875723</c:v>
                </c:pt>
                <c:pt idx="38">
                  <c:v>79.424601919057096</c:v>
                </c:pt>
                <c:pt idx="39">
                  <c:v>79.288840113693453</c:v>
                </c:pt>
                <c:pt idx="40">
                  <c:v>79.146457811959465</c:v>
                </c:pt>
                <c:pt idx="41">
                  <c:v>78.997235891033341</c:v>
                </c:pt>
                <c:pt idx="42">
                  <c:v>78.840952509001255</c:v>
                </c:pt>
                <c:pt idx="43">
                  <c:v>78.677383390566462</c:v>
                </c:pt>
                <c:pt idx="44">
                  <c:v>78.506302127943627</c:v>
                </c:pt>
                <c:pt idx="45">
                  <c:v>78.327480497284995</c:v>
                </c:pt>
                <c:pt idx="46">
                  <c:v>78.140688790946371</c:v>
                </c:pt>
                <c:pt idx="47">
                  <c:v>77.945696165856518</c:v>
                </c:pt>
                <c:pt idx="48">
                  <c:v>77.742271008202366</c:v>
                </c:pt>
                <c:pt idx="49">
                  <c:v>77.530181314585548</c:v>
                </c:pt>
                <c:pt idx="50">
                  <c:v>77.309195089742929</c:v>
                </c:pt>
                <c:pt idx="51">
                  <c:v>77.079080760853202</c:v>
                </c:pt>
                <c:pt idx="52">
                  <c:v>76.839607608375232</c:v>
                </c:pt>
                <c:pt idx="53">
                  <c:v>76.590546213280845</c:v>
                </c:pt>
                <c:pt idx="54">
                  <c:v>76.331668920454845</c:v>
                </c:pt>
                <c:pt idx="55">
                  <c:v>76.062750317938352</c:v>
                </c:pt>
                <c:pt idx="56">
                  <c:v>75.7835677315895</c:v>
                </c:pt>
                <c:pt idx="57">
                  <c:v>75.493901734626775</c:v>
                </c:pt>
                <c:pt idx="58">
                  <c:v>75.193536671407003</c:v>
                </c:pt>
                <c:pt idx="59">
                  <c:v>74.882261194669738</c:v>
                </c:pt>
                <c:pt idx="60">
                  <c:v>74.559868815358385</c:v>
                </c:pt>
                <c:pt idx="61">
                  <c:v>74.22615846400025</c:v>
                </c:pt>
                <c:pt idx="62">
                  <c:v>73.880935062498821</c:v>
                </c:pt>
                <c:pt idx="63">
                  <c:v>73.524010105060711</c:v>
                </c:pt>
                <c:pt idx="64">
                  <c:v>73.155202246847622</c:v>
                </c:pt>
                <c:pt idx="65">
                  <c:v>72.774337898813002</c:v>
                </c:pt>
                <c:pt idx="66">
                  <c:v>72.381251827053617</c:v>
                </c:pt>
                <c:pt idx="67">
                  <c:v>71.975787754881438</c:v>
                </c:pt>
                <c:pt idx="68">
                  <c:v>71.557798965699362</c:v>
                </c:pt>
                <c:pt idx="69">
                  <c:v>71.127148904650738</c:v>
                </c:pt>
                <c:pt idx="70">
                  <c:v>70.683711776905994</c:v>
                </c:pt>
                <c:pt idx="71">
                  <c:v>70.227373140353109</c:v>
                </c:pt>
                <c:pt idx="72">
                  <c:v>69.758030490372789</c:v>
                </c:pt>
                <c:pt idx="73">
                  <c:v>69.275593834307173</c:v>
                </c:pt>
                <c:pt idx="74">
                  <c:v>68.779986253171501</c:v>
                </c:pt>
                <c:pt idx="75">
                  <c:v>68.27114444811717</c:v>
                </c:pt>
                <c:pt idx="76">
                  <c:v>67.749019269126933</c:v>
                </c:pt>
                <c:pt idx="77">
                  <c:v>67.213576223417903</c:v>
                </c:pt>
                <c:pt idx="78">
                  <c:v>66.664795961038706</c:v>
                </c:pt>
                <c:pt idx="79">
                  <c:v>66.102674735178908</c:v>
                </c:pt>
                <c:pt idx="80">
                  <c:v>65.527224834762904</c:v>
                </c:pt>
                <c:pt idx="81">
                  <c:v>64.938474986972281</c:v>
                </c:pt>
                <c:pt idx="82">
                  <c:v>64.336470727436065</c:v>
                </c:pt>
                <c:pt idx="83">
                  <c:v>63.721274735943922</c:v>
                </c:pt>
                <c:pt idx="84">
                  <c:v>63.092967135671358</c:v>
                </c:pt>
                <c:pt idx="85">
                  <c:v>62.451645754062127</c:v>
                </c:pt>
                <c:pt idx="86">
                  <c:v>61.79742634368597</c:v>
                </c:pt>
                <c:pt idx="87">
                  <c:v>61.13044276157855</c:v>
                </c:pt>
                <c:pt idx="88">
                  <c:v>60.450847105777939</c:v>
                </c:pt>
                <c:pt idx="89">
                  <c:v>59.758809807988115</c:v>
                </c:pt>
                <c:pt idx="90">
                  <c:v>59.0545196815319</c:v>
                </c:pt>
                <c:pt idx="91">
                  <c:v>58.338183923993256</c:v>
                </c:pt>
                <c:pt idx="92">
                  <c:v>57.610028074194361</c:v>
                </c:pt>
                <c:pt idx="93">
                  <c:v>56.870295923402935</c:v>
                </c:pt>
                <c:pt idx="94">
                  <c:v>56.119249380914169</c:v>
                </c:pt>
                <c:pt idx="95">
                  <c:v>55.357168294402754</c:v>
                </c:pt>
                <c:pt idx="96">
                  <c:v>54.584350225684375</c:v>
                </c:pt>
                <c:pt idx="97">
                  <c:v>53.801110182764916</c:v>
                </c:pt>
                <c:pt idx="98">
                  <c:v>53.007780309286758</c:v>
                </c:pt>
                <c:pt idx="99">
                  <c:v>52.204709532697493</c:v>
                </c:pt>
                <c:pt idx="100">
                  <c:v>51.392263172674774</c:v>
                </c:pt>
                <c:pt idx="101">
                  <c:v>50.570822511528149</c:v>
                </c:pt>
                <c:pt idx="102">
                  <c:v>49.740784328473083</c:v>
                </c:pt>
                <c:pt idx="103">
                  <c:v>48.90256039982728</c:v>
                </c:pt>
                <c:pt idx="104">
                  <c:v>48.056576967313958</c:v>
                </c:pt>
                <c:pt idx="105">
                  <c:v>47.203274176771984</c:v>
                </c:pt>
                <c:pt idx="106">
                  <c:v>46.343105489667778</c:v>
                </c:pt>
                <c:pt idx="107">
                  <c:v>45.476537069876386</c:v>
                </c:pt>
                <c:pt idx="108">
                  <c:v>44.604047148252079</c:v>
                </c:pt>
                <c:pt idx="109">
                  <c:v>43.726125367540547</c:v>
                </c:pt>
                <c:pt idx="110">
                  <c:v>42.843272110196551</c:v>
                </c:pt>
                <c:pt idx="111">
                  <c:v>41.955997811663281</c:v>
                </c:pt>
                <c:pt idx="112">
                  <c:v>41.064822261644139</c:v>
                </c:pt>
                <c:pt idx="113">
                  <c:v>40.17027389585455</c:v>
                </c:pt>
                <c:pt idx="114">
                  <c:v>39.27288908068347</c:v>
                </c:pt>
                <c:pt idx="115">
                  <c:v>38.373211393120059</c:v>
                </c:pt>
                <c:pt idx="116">
                  <c:v>37.471790898216724</c:v>
                </c:pt>
                <c:pt idx="117">
                  <c:v>36.569183426261617</c:v>
                </c:pt>
                <c:pt idx="118">
                  <c:v>35.665949851727305</c:v>
                </c:pt>
                <c:pt idx="119">
                  <c:v>34.762655375948398</c:v>
                </c:pt>
                <c:pt idx="120">
                  <c:v>33.859868815358368</c:v>
                </c:pt>
                <c:pt idx="121">
                  <c:v>32.958161896991314</c:v>
                </c:pt>
                <c:pt idx="122">
                  <c:v>32.058108562824117</c:v>
                </c:pt>
                <c:pt idx="123">
                  <c:v>31.160284284403573</c:v>
                </c:pt>
                <c:pt idx="124">
                  <c:v>30.265265389070692</c:v>
                </c:pt>
                <c:pt idx="125">
                  <c:v>29.373628398963191</c:v>
                </c:pt>
                <c:pt idx="126">
                  <c:v>28.485949383847512</c:v>
                </c:pt>
                <c:pt idx="127">
                  <c:v>27.602803328704084</c:v>
                </c:pt>
                <c:pt idx="128">
                  <c:v>26.724763516866645</c:v>
                </c:pt>
                <c:pt idx="129">
                  <c:v>25.852400929396453</c:v>
                </c:pt>
                <c:pt idx="130">
                  <c:v>24.986283661258625</c:v>
                </c:pt>
                <c:pt idx="131">
                  <c:v>24.126976354758227</c:v>
                </c:pt>
                <c:pt idx="132">
                  <c:v>23.275039650591296</c:v>
                </c:pt>
                <c:pt idx="133">
                  <c:v>22.431029656769127</c:v>
                </c:pt>
                <c:pt idx="134">
                  <c:v>21.595497435583979</c:v>
                </c:pt>
                <c:pt idx="135">
                  <c:v>20.768988508700033</c:v>
                </c:pt>
                <c:pt idx="136">
                  <c:v>19.952042380377435</c:v>
                </c:pt>
                <c:pt idx="137">
                  <c:v>19.145192078766001</c:v>
                </c:pt>
                <c:pt idx="138">
                  <c:v>18.348963715141338</c:v>
                </c:pt>
                <c:pt idx="139">
                  <c:v>17.563876060899702</c:v>
                </c:pt>
                <c:pt idx="140">
                  <c:v>16.79044014207463</c:v>
                </c:pt>
                <c:pt idx="141">
                  <c:v>16.029158851096014</c:v>
                </c:pt>
                <c:pt idx="142">
                  <c:v>15.280526575469935</c:v>
                </c:pt>
                <c:pt idx="143">
                  <c:v>14.545028843026103</c:v>
                </c:pt>
                <c:pt idx="144">
                  <c:v>13.823141983349473</c:v>
                </c:pt>
                <c:pt idx="145">
                  <c:v>13.11533280498918</c:v>
                </c:pt>
                <c:pt idx="146">
                  <c:v>12.422058288018945</c:v>
                </c:pt>
                <c:pt idx="147">
                  <c:v>11.743765291507628</c:v>
                </c:pt>
                <c:pt idx="148">
                  <c:v>11.080890275448127</c:v>
                </c:pt>
                <c:pt idx="149">
                  <c:v>10.433859036683799</c:v>
                </c:pt>
                <c:pt idx="150">
                  <c:v>9.8030864583693358</c:v>
                </c:pt>
                <c:pt idx="151">
                  <c:v>9.1889762725002981</c:v>
                </c:pt>
                <c:pt idx="152">
                  <c:v>8.5919208350473468</c:v>
                </c:pt>
                <c:pt idx="153">
                  <c:v>8.0123009132351797</c:v>
                </c:pt>
                <c:pt idx="154">
                  <c:v>7.4504854845117165</c:v>
                </c:pt>
                <c:pt idx="155">
                  <c:v>6.9068315467620494</c:v>
                </c:pt>
                <c:pt idx="156">
                  <c:v>6.3816839393292071</c:v>
                </c:pt>
                <c:pt idx="157">
                  <c:v>5.8753751744174281</c:v>
                </c:pt>
                <c:pt idx="158">
                  <c:v>5.388225278463068</c:v>
                </c:pt>
                <c:pt idx="159">
                  <c:v>4.9205416430739888</c:v>
                </c:pt>
                <c:pt idx="160">
                  <c:v>4.4726188851509789</c:v>
                </c:pt>
                <c:pt idx="161">
                  <c:v>4.0447387158200172</c:v>
                </c:pt>
                <c:pt idx="162">
                  <c:v>3.6371698178204213</c:v>
                </c:pt>
                <c:pt idx="163">
                  <c:v>3.2501677310088155</c:v>
                </c:pt>
                <c:pt idx="164">
                  <c:v>2.8839747456564737</c:v>
                </c:pt>
                <c:pt idx="165">
                  <c:v>2.5388198032331672</c:v>
                </c:pt>
                <c:pt idx="166">
                  <c:v>2.2149184043885839</c:v>
                </c:pt>
                <c:pt idx="167">
                  <c:v>1.9124725238583835</c:v>
                </c:pt>
                <c:pt idx="168">
                  <c:v>1.6316705320400331</c:v>
                </c:pt>
                <c:pt idx="169">
                  <c:v>1.3726871229999063</c:v>
                </c:pt>
                <c:pt idx="170">
                  <c:v>1.1356832486905546</c:v>
                </c:pt>
                <c:pt idx="171">
                  <c:v>0.9208060591740832</c:v>
                </c:pt>
                <c:pt idx="172">
                  <c:v>0.72818884866410372</c:v>
                </c:pt>
                <c:pt idx="173">
                  <c:v>0.55795100721624635</c:v>
                </c:pt>
                <c:pt idx="174">
                  <c:v>0.41019797791358314</c:v>
                </c:pt>
                <c:pt idx="175">
                  <c:v>0.28502121940917391</c:v>
                </c:pt>
                <c:pt idx="176">
                  <c:v>0.18249817370588062</c:v>
                </c:pt>
                <c:pt idx="177">
                  <c:v>0.10269223906908564</c:v>
                </c:pt>
                <c:pt idx="178">
                  <c:v>4.5652747983609743E-2</c:v>
                </c:pt>
                <c:pt idx="179">
                  <c:v>1.1414950083661779E-2</c:v>
                </c:pt>
                <c:pt idx="180">
                  <c:v>0</c:v>
                </c:pt>
                <c:pt idx="181">
                  <c:v>1.1414950083661779E-2</c:v>
                </c:pt>
                <c:pt idx="182">
                  <c:v>4.5652747983609743E-2</c:v>
                </c:pt>
                <c:pt idx="183">
                  <c:v>0.10269223906908564</c:v>
                </c:pt>
                <c:pt idx="184">
                  <c:v>0.18249817370588062</c:v>
                </c:pt>
                <c:pt idx="185">
                  <c:v>0.28502121940917391</c:v>
                </c:pt>
                <c:pt idx="186">
                  <c:v>0.41019797791358314</c:v>
                </c:pt>
                <c:pt idx="187">
                  <c:v>0.55795100721624635</c:v>
                </c:pt>
                <c:pt idx="188">
                  <c:v>0.72818884866410372</c:v>
                </c:pt>
                <c:pt idx="189">
                  <c:v>0.9208060591740832</c:v>
                </c:pt>
                <c:pt idx="190">
                  <c:v>1.1356832486905546</c:v>
                </c:pt>
                <c:pt idx="191">
                  <c:v>1.3726871229999063</c:v>
                </c:pt>
                <c:pt idx="192">
                  <c:v>1.6316705320400331</c:v>
                </c:pt>
                <c:pt idx="193">
                  <c:v>1.9124725238583835</c:v>
                </c:pt>
                <c:pt idx="194">
                  <c:v>2.2149184043885839</c:v>
                </c:pt>
                <c:pt idx="195">
                  <c:v>2.5388198032331672</c:v>
                </c:pt>
                <c:pt idx="196">
                  <c:v>2.8839747456564737</c:v>
                </c:pt>
                <c:pt idx="197">
                  <c:v>3.2501677310088155</c:v>
                </c:pt>
                <c:pt idx="198">
                  <c:v>3.6371698178204213</c:v>
                </c:pt>
                <c:pt idx="199">
                  <c:v>4.0447387158200172</c:v>
                </c:pt>
                <c:pt idx="200">
                  <c:v>4.4726188851509789</c:v>
                </c:pt>
                <c:pt idx="201">
                  <c:v>4.9205416430739888</c:v>
                </c:pt>
                <c:pt idx="202">
                  <c:v>5.388225278463068</c:v>
                </c:pt>
                <c:pt idx="203">
                  <c:v>5.8753751744174281</c:v>
                </c:pt>
                <c:pt idx="204">
                  <c:v>6.3816839393292071</c:v>
                </c:pt>
                <c:pt idx="205">
                  <c:v>6.9068315467620494</c:v>
                </c:pt>
                <c:pt idx="206">
                  <c:v>7.4504854845117165</c:v>
                </c:pt>
                <c:pt idx="207">
                  <c:v>8.0123009132351797</c:v>
                </c:pt>
                <c:pt idx="208">
                  <c:v>8.5919208350473468</c:v>
                </c:pt>
                <c:pt idx="209">
                  <c:v>9.1889762725002981</c:v>
                </c:pt>
                <c:pt idx="210">
                  <c:v>9.8030864583693358</c:v>
                </c:pt>
                <c:pt idx="211">
                  <c:v>10.433859036683799</c:v>
                </c:pt>
                <c:pt idx="212">
                  <c:v>11.080890275448127</c:v>
                </c:pt>
                <c:pt idx="213">
                  <c:v>11.743765291507628</c:v>
                </c:pt>
                <c:pt idx="214">
                  <c:v>12.422058288018945</c:v>
                </c:pt>
                <c:pt idx="215">
                  <c:v>13.11533280498918</c:v>
                </c:pt>
                <c:pt idx="216">
                  <c:v>13.823141983349473</c:v>
                </c:pt>
                <c:pt idx="217">
                  <c:v>14.545028843026103</c:v>
                </c:pt>
                <c:pt idx="218">
                  <c:v>15.280526575469935</c:v>
                </c:pt>
                <c:pt idx="219">
                  <c:v>16.029158851096014</c:v>
                </c:pt>
                <c:pt idx="220">
                  <c:v>16.79044014207463</c:v>
                </c:pt>
                <c:pt idx="221">
                  <c:v>17.563876060899702</c:v>
                </c:pt>
                <c:pt idx="222">
                  <c:v>18.348963715141338</c:v>
                </c:pt>
                <c:pt idx="223">
                  <c:v>19.145192078766001</c:v>
                </c:pt>
                <c:pt idx="224">
                  <c:v>19.952042380377435</c:v>
                </c:pt>
                <c:pt idx="225">
                  <c:v>20.768988508700033</c:v>
                </c:pt>
                <c:pt idx="226">
                  <c:v>21.595497435583979</c:v>
                </c:pt>
                <c:pt idx="227">
                  <c:v>22.431029656769127</c:v>
                </c:pt>
                <c:pt idx="228">
                  <c:v>23.275039650591296</c:v>
                </c:pt>
                <c:pt idx="229">
                  <c:v>24.126976354758227</c:v>
                </c:pt>
                <c:pt idx="230">
                  <c:v>24.986283661258625</c:v>
                </c:pt>
                <c:pt idx="231">
                  <c:v>25.852400929396453</c:v>
                </c:pt>
                <c:pt idx="232">
                  <c:v>26.724763516866645</c:v>
                </c:pt>
                <c:pt idx="233">
                  <c:v>27.602803328704084</c:v>
                </c:pt>
                <c:pt idx="234">
                  <c:v>28.485949383847512</c:v>
                </c:pt>
                <c:pt idx="235">
                  <c:v>29.373628398963191</c:v>
                </c:pt>
                <c:pt idx="236">
                  <c:v>30.265265389070692</c:v>
                </c:pt>
                <c:pt idx="237">
                  <c:v>31.160284284403573</c:v>
                </c:pt>
                <c:pt idx="238">
                  <c:v>32.058108562824117</c:v>
                </c:pt>
                <c:pt idx="239">
                  <c:v>32.958161896991314</c:v>
                </c:pt>
                <c:pt idx="240">
                  <c:v>33.859868815358368</c:v>
                </c:pt>
                <c:pt idx="241">
                  <c:v>34.762655375948398</c:v>
                </c:pt>
                <c:pt idx="242">
                  <c:v>35.665949851727305</c:v>
                </c:pt>
                <c:pt idx="243">
                  <c:v>36.569183426261617</c:v>
                </c:pt>
                <c:pt idx="244">
                  <c:v>37.471790898216724</c:v>
                </c:pt>
                <c:pt idx="245">
                  <c:v>38.373211393120059</c:v>
                </c:pt>
                <c:pt idx="246">
                  <c:v>39.27288908068347</c:v>
                </c:pt>
                <c:pt idx="247">
                  <c:v>40.17027389585455</c:v>
                </c:pt>
                <c:pt idx="248">
                  <c:v>41.064822261644139</c:v>
                </c:pt>
                <c:pt idx="249">
                  <c:v>41.955997811663281</c:v>
                </c:pt>
                <c:pt idx="250">
                  <c:v>42.843272110196551</c:v>
                </c:pt>
                <c:pt idx="251">
                  <c:v>43.726125367540547</c:v>
                </c:pt>
                <c:pt idx="252">
                  <c:v>44.604047148252079</c:v>
                </c:pt>
                <c:pt idx="253">
                  <c:v>45.476537069876386</c:v>
                </c:pt>
                <c:pt idx="254">
                  <c:v>46.343105489667778</c:v>
                </c:pt>
                <c:pt idx="255">
                  <c:v>47.203274176771984</c:v>
                </c:pt>
                <c:pt idx="256">
                  <c:v>48.056576967313958</c:v>
                </c:pt>
                <c:pt idx="257">
                  <c:v>48.90256039982728</c:v>
                </c:pt>
                <c:pt idx="258">
                  <c:v>49.740784328473083</c:v>
                </c:pt>
                <c:pt idx="259">
                  <c:v>50.570822511528149</c:v>
                </c:pt>
                <c:pt idx="260">
                  <c:v>51.392263172674774</c:v>
                </c:pt>
                <c:pt idx="261">
                  <c:v>52.204709532697493</c:v>
                </c:pt>
                <c:pt idx="262">
                  <c:v>53.007780309286758</c:v>
                </c:pt>
                <c:pt idx="263">
                  <c:v>53.801110182764916</c:v>
                </c:pt>
                <c:pt idx="264">
                  <c:v>54.584350225684375</c:v>
                </c:pt>
                <c:pt idx="265">
                  <c:v>55.357168294402754</c:v>
                </c:pt>
                <c:pt idx="266">
                  <c:v>56.119249380914169</c:v>
                </c:pt>
                <c:pt idx="267">
                  <c:v>56.870295923402935</c:v>
                </c:pt>
                <c:pt idx="268">
                  <c:v>57.610028074194361</c:v>
                </c:pt>
                <c:pt idx="269">
                  <c:v>58.338183923993256</c:v>
                </c:pt>
                <c:pt idx="270">
                  <c:v>59.0545196815319</c:v>
                </c:pt>
                <c:pt idx="271">
                  <c:v>59.758809807988115</c:v>
                </c:pt>
                <c:pt idx="272">
                  <c:v>60.450847105777939</c:v>
                </c:pt>
                <c:pt idx="273">
                  <c:v>61.13044276157855</c:v>
                </c:pt>
                <c:pt idx="274">
                  <c:v>61.79742634368597</c:v>
                </c:pt>
                <c:pt idx="275">
                  <c:v>62.451645754062127</c:v>
                </c:pt>
                <c:pt idx="276">
                  <c:v>63.092967135671358</c:v>
                </c:pt>
                <c:pt idx="277">
                  <c:v>63.721274735943922</c:v>
                </c:pt>
                <c:pt idx="278">
                  <c:v>64.336470727436065</c:v>
                </c:pt>
                <c:pt idx="279">
                  <c:v>64.938474986972281</c:v>
                </c:pt>
                <c:pt idx="280">
                  <c:v>65.527224834762904</c:v>
                </c:pt>
                <c:pt idx="281">
                  <c:v>66.102674735178908</c:v>
                </c:pt>
                <c:pt idx="282">
                  <c:v>66.664795961038706</c:v>
                </c:pt>
                <c:pt idx="283">
                  <c:v>67.213576223417903</c:v>
                </c:pt>
                <c:pt idx="284">
                  <c:v>67.749019269126933</c:v>
                </c:pt>
                <c:pt idx="285">
                  <c:v>68.27114444811717</c:v>
                </c:pt>
                <c:pt idx="286">
                  <c:v>68.779986253171501</c:v>
                </c:pt>
                <c:pt idx="287">
                  <c:v>69.275593834307173</c:v>
                </c:pt>
                <c:pt idx="288">
                  <c:v>69.758030490372789</c:v>
                </c:pt>
                <c:pt idx="289">
                  <c:v>70.227373140353109</c:v>
                </c:pt>
                <c:pt idx="290">
                  <c:v>70.683711776905994</c:v>
                </c:pt>
                <c:pt idx="291">
                  <c:v>71.127148904650738</c:v>
                </c:pt>
                <c:pt idx="292">
                  <c:v>71.557798965699362</c:v>
                </c:pt>
                <c:pt idx="293">
                  <c:v>71.975787754881438</c:v>
                </c:pt>
                <c:pt idx="294">
                  <c:v>72.381251827053617</c:v>
                </c:pt>
                <c:pt idx="295">
                  <c:v>72.774337898813002</c:v>
                </c:pt>
                <c:pt idx="296">
                  <c:v>73.155202246847622</c:v>
                </c:pt>
                <c:pt idx="297">
                  <c:v>73.524010105060711</c:v>
                </c:pt>
                <c:pt idx="298">
                  <c:v>73.880935062498821</c:v>
                </c:pt>
                <c:pt idx="299">
                  <c:v>74.22615846400025</c:v>
                </c:pt>
                <c:pt idx="300">
                  <c:v>74.559868815358385</c:v>
                </c:pt>
                <c:pt idx="301">
                  <c:v>74.882261194669738</c:v>
                </c:pt>
                <c:pt idx="302">
                  <c:v>75.193536671407003</c:v>
                </c:pt>
                <c:pt idx="303">
                  <c:v>75.493901734626775</c:v>
                </c:pt>
                <c:pt idx="304">
                  <c:v>75.7835677315895</c:v>
                </c:pt>
                <c:pt idx="305">
                  <c:v>76.062750317938352</c:v>
                </c:pt>
                <c:pt idx="306">
                  <c:v>76.331668920454845</c:v>
                </c:pt>
                <c:pt idx="307">
                  <c:v>76.590546213280845</c:v>
                </c:pt>
                <c:pt idx="308">
                  <c:v>76.839607608375232</c:v>
                </c:pt>
                <c:pt idx="309">
                  <c:v>77.079080760853202</c:v>
                </c:pt>
                <c:pt idx="310">
                  <c:v>77.309195089742929</c:v>
                </c:pt>
                <c:pt idx="311">
                  <c:v>77.530181314585548</c:v>
                </c:pt>
                <c:pt idx="312">
                  <c:v>77.742271008202366</c:v>
                </c:pt>
                <c:pt idx="313">
                  <c:v>77.945696165856518</c:v>
                </c:pt>
                <c:pt idx="314">
                  <c:v>78.140688790946371</c:v>
                </c:pt>
                <c:pt idx="315">
                  <c:v>78.327480497284995</c:v>
                </c:pt>
                <c:pt idx="316">
                  <c:v>78.506302127943627</c:v>
                </c:pt>
                <c:pt idx="317">
                  <c:v>78.677383390566462</c:v>
                </c:pt>
                <c:pt idx="318">
                  <c:v>78.840952509001255</c:v>
                </c:pt>
                <c:pt idx="319">
                  <c:v>78.997235891033341</c:v>
                </c:pt>
                <c:pt idx="320">
                  <c:v>79.146457811959465</c:v>
                </c:pt>
                <c:pt idx="321">
                  <c:v>79.288840113693453</c:v>
                </c:pt>
                <c:pt idx="322">
                  <c:v>79.424601919057096</c:v>
                </c:pt>
                <c:pt idx="323">
                  <c:v>79.553959360875723</c:v>
                </c:pt>
                <c:pt idx="324">
                  <c:v>79.6771253254702</c:v>
                </c:pt>
                <c:pt idx="325">
                  <c:v>79.794309210113141</c:v>
                </c:pt>
                <c:pt idx="326">
                  <c:v>79.905716693999352</c:v>
                </c:pt>
                <c:pt idx="327">
                  <c:v>80.01154952226517</c:v>
                </c:pt>
                <c:pt idx="328">
                  <c:v>80.112005302581196</c:v>
                </c:pt>
                <c:pt idx="329">
                  <c:v>80.207277313835732</c:v>
                </c:pt>
                <c:pt idx="330">
                  <c:v>80.297554326422642</c:v>
                </c:pt>
                <c:pt idx="331">
                  <c:v>80.383020433647118</c:v>
                </c:pt>
                <c:pt idx="332">
                  <c:v>80.463854893764022</c:v>
                </c:pt>
                <c:pt idx="333">
                  <c:v>80.540231982168336</c:v>
                </c:pt>
                <c:pt idx="334">
                  <c:v>80.612320853263924</c:v>
                </c:pt>
                <c:pt idx="335">
                  <c:v>80.680285411545356</c:v>
                </c:pt>
                <c:pt idx="336">
                  <c:v>80.744284191436947</c:v>
                </c:pt>
                <c:pt idx="337">
                  <c:v>80.804470245446055</c:v>
                </c:pt>
                <c:pt idx="338">
                  <c:v>80.860991040199565</c:v>
                </c:pt>
                <c:pt idx="339">
                  <c:v>80.913988359946217</c:v>
                </c:pt>
                <c:pt idx="340">
                  <c:v>80.963598217123945</c:v>
                </c:pt>
                <c:pt idx="341">
                  <c:v>81.009950769604387</c:v>
                </c:pt>
                <c:pt idx="342">
                  <c:v>81.053170244245905</c:v>
                </c:pt>
                <c:pt idx="343">
                  <c:v>81.093374866399927</c:v>
                </c:pt>
                <c:pt idx="344">
                  <c:v>81.13067679503564</c:v>
                </c:pt>
                <c:pt idx="345">
                  <c:v>81.165182063163314</c:v>
                </c:pt>
                <c:pt idx="346">
                  <c:v>81.196990523254698</c:v>
                </c:pt>
                <c:pt idx="347">
                  <c:v>81.226195797376533</c:v>
                </c:pt>
                <c:pt idx="348">
                  <c:v>81.252885231771813</c:v>
                </c:pt>
                <c:pt idx="349">
                  <c:v>81.277139855639746</c:v>
                </c:pt>
                <c:pt idx="350">
                  <c:v>81.299034343884301</c:v>
                </c:pt>
                <c:pt idx="351">
                  <c:v>81.318636983618291</c:v>
                </c:pt>
                <c:pt idx="352">
                  <c:v>81.336009644227914</c:v>
                </c:pt>
                <c:pt idx="353">
                  <c:v>81.351207750819867</c:v>
                </c:pt>
                <c:pt idx="354">
                  <c:v>81.364280260891036</c:v>
                </c:pt>
                <c:pt idx="355">
                  <c:v>81.375269644077264</c:v>
                </c:pt>
                <c:pt idx="356">
                  <c:v>81.384211864855587</c:v>
                </c:pt>
                <c:pt idx="357">
                  <c:v>81.391136368091395</c:v>
                </c:pt>
                <c:pt idx="358">
                  <c:v>81.396066067337983</c:v>
                </c:pt>
                <c:pt idx="359">
                  <c:v>81.399017335813909</c:v>
                </c:pt>
                <c:pt idx="360">
                  <c:v>81.400000000000006</c:v>
                </c:pt>
              </c:numCache>
            </c:numRef>
          </c:yVal>
          <c:smooth val="0"/>
          <c:extLst>
            <c:ext xmlns:c16="http://schemas.microsoft.com/office/drawing/2014/chart" uri="{C3380CC4-5D6E-409C-BE32-E72D297353CC}">
              <c16:uniqueId val="{00000000-C988-DF42-88FF-05101455A4D0}"/>
            </c:ext>
          </c:extLst>
        </c:ser>
        <c:dLbls>
          <c:showLegendKey val="0"/>
          <c:showVal val="0"/>
          <c:showCatName val="0"/>
          <c:showSerName val="0"/>
          <c:showPercent val="0"/>
          <c:showBubbleSize val="0"/>
        </c:dLbls>
        <c:axId val="1215239823"/>
        <c:axId val="1221948159"/>
      </c:scatterChart>
      <c:valAx>
        <c:axId val="1215239823"/>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1948159"/>
        <c:crosses val="autoZero"/>
        <c:crossBetween val="midCat"/>
        <c:majorUnit val="45"/>
      </c:valAx>
      <c:valAx>
        <c:axId val="122194815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 Pisition (mm)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23982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userShapes r:id="rId3"/>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Position and Velocity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8575" cap="rnd">
              <a:solidFill>
                <a:schemeClr val="accent1"/>
              </a:solidFill>
              <a:round/>
            </a:ln>
            <a:effectLst/>
          </c:spPr>
          <c:marker>
            <c:symbol val="none"/>
          </c:marker>
          <c:xVal>
            <c:numRef>
              <c:f>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Calculations!$J$3:$J$363</c:f>
              <c:numCache>
                <c:formatCode>0.000</c:formatCode>
                <c:ptCount val="361"/>
                <c:pt idx="0">
                  <c:v>81.400000000000006</c:v>
                </c:pt>
                <c:pt idx="1">
                  <c:v>81.399017335813909</c:v>
                </c:pt>
                <c:pt idx="2">
                  <c:v>81.396066067337983</c:v>
                </c:pt>
                <c:pt idx="3">
                  <c:v>81.391136368091395</c:v>
                </c:pt>
                <c:pt idx="4">
                  <c:v>81.384211864855587</c:v>
                </c:pt>
                <c:pt idx="5">
                  <c:v>81.375269644077264</c:v>
                </c:pt>
                <c:pt idx="6">
                  <c:v>81.364280260891036</c:v>
                </c:pt>
                <c:pt idx="7">
                  <c:v>81.351207750819867</c:v>
                </c:pt>
                <c:pt idx="8">
                  <c:v>81.336009644227914</c:v>
                </c:pt>
                <c:pt idx="9">
                  <c:v>81.318636983618291</c:v>
                </c:pt>
                <c:pt idx="10">
                  <c:v>81.299034343884301</c:v>
                </c:pt>
                <c:pt idx="11">
                  <c:v>81.277139855639746</c:v>
                </c:pt>
                <c:pt idx="12">
                  <c:v>81.252885231771813</c:v>
                </c:pt>
                <c:pt idx="13">
                  <c:v>81.226195797376533</c:v>
                </c:pt>
                <c:pt idx="14">
                  <c:v>81.196990523254698</c:v>
                </c:pt>
                <c:pt idx="15">
                  <c:v>81.165182063163314</c:v>
                </c:pt>
                <c:pt idx="16">
                  <c:v>81.13067679503564</c:v>
                </c:pt>
                <c:pt idx="17">
                  <c:v>81.093374866399927</c:v>
                </c:pt>
                <c:pt idx="18">
                  <c:v>81.053170244245905</c:v>
                </c:pt>
                <c:pt idx="19">
                  <c:v>81.009950769604387</c:v>
                </c:pt>
                <c:pt idx="20">
                  <c:v>80.963598217123945</c:v>
                </c:pt>
                <c:pt idx="21">
                  <c:v>80.913988359946217</c:v>
                </c:pt>
                <c:pt idx="22">
                  <c:v>80.860991040199565</c:v>
                </c:pt>
                <c:pt idx="23">
                  <c:v>80.804470245446055</c:v>
                </c:pt>
                <c:pt idx="24">
                  <c:v>80.744284191436947</c:v>
                </c:pt>
                <c:pt idx="25">
                  <c:v>80.680285411545356</c:v>
                </c:pt>
                <c:pt idx="26">
                  <c:v>80.612320853263924</c:v>
                </c:pt>
                <c:pt idx="27">
                  <c:v>80.540231982168336</c:v>
                </c:pt>
                <c:pt idx="28">
                  <c:v>80.463854893764022</c:v>
                </c:pt>
                <c:pt idx="29">
                  <c:v>80.383020433647118</c:v>
                </c:pt>
                <c:pt idx="30">
                  <c:v>80.297554326422642</c:v>
                </c:pt>
                <c:pt idx="31">
                  <c:v>80.207277313835732</c:v>
                </c:pt>
                <c:pt idx="32">
                  <c:v>80.112005302581196</c:v>
                </c:pt>
                <c:pt idx="33">
                  <c:v>80.01154952226517</c:v>
                </c:pt>
                <c:pt idx="34">
                  <c:v>79.905716693999352</c:v>
                </c:pt>
                <c:pt idx="35">
                  <c:v>79.794309210113141</c:v>
                </c:pt>
                <c:pt idx="36">
                  <c:v>79.6771253254702</c:v>
                </c:pt>
                <c:pt idx="37">
                  <c:v>79.553959360875723</c:v>
                </c:pt>
                <c:pt idx="38">
                  <c:v>79.424601919057096</c:v>
                </c:pt>
                <c:pt idx="39">
                  <c:v>79.288840113693453</c:v>
                </c:pt>
                <c:pt idx="40">
                  <c:v>79.146457811959465</c:v>
                </c:pt>
                <c:pt idx="41">
                  <c:v>78.997235891033341</c:v>
                </c:pt>
                <c:pt idx="42">
                  <c:v>78.840952509001255</c:v>
                </c:pt>
                <c:pt idx="43">
                  <c:v>78.677383390566462</c:v>
                </c:pt>
                <c:pt idx="44">
                  <c:v>78.506302127943627</c:v>
                </c:pt>
                <c:pt idx="45">
                  <c:v>78.327480497284995</c:v>
                </c:pt>
                <c:pt idx="46">
                  <c:v>78.140688790946371</c:v>
                </c:pt>
                <c:pt idx="47">
                  <c:v>77.945696165856518</c:v>
                </c:pt>
                <c:pt idx="48">
                  <c:v>77.742271008202366</c:v>
                </c:pt>
                <c:pt idx="49">
                  <c:v>77.530181314585548</c:v>
                </c:pt>
                <c:pt idx="50">
                  <c:v>77.309195089742929</c:v>
                </c:pt>
                <c:pt idx="51">
                  <c:v>77.079080760853202</c:v>
                </c:pt>
                <c:pt idx="52">
                  <c:v>76.839607608375232</c:v>
                </c:pt>
                <c:pt idx="53">
                  <c:v>76.590546213280845</c:v>
                </c:pt>
                <c:pt idx="54">
                  <c:v>76.331668920454845</c:v>
                </c:pt>
                <c:pt idx="55">
                  <c:v>76.062750317938352</c:v>
                </c:pt>
                <c:pt idx="56">
                  <c:v>75.7835677315895</c:v>
                </c:pt>
                <c:pt idx="57">
                  <c:v>75.493901734626775</c:v>
                </c:pt>
                <c:pt idx="58">
                  <c:v>75.193536671407003</c:v>
                </c:pt>
                <c:pt idx="59">
                  <c:v>74.882261194669738</c:v>
                </c:pt>
                <c:pt idx="60">
                  <c:v>74.559868815358385</c:v>
                </c:pt>
                <c:pt idx="61">
                  <c:v>74.22615846400025</c:v>
                </c:pt>
                <c:pt idx="62">
                  <c:v>73.880935062498821</c:v>
                </c:pt>
                <c:pt idx="63">
                  <c:v>73.524010105060711</c:v>
                </c:pt>
                <c:pt idx="64">
                  <c:v>73.155202246847622</c:v>
                </c:pt>
                <c:pt idx="65">
                  <c:v>72.774337898813002</c:v>
                </c:pt>
                <c:pt idx="66">
                  <c:v>72.381251827053617</c:v>
                </c:pt>
                <c:pt idx="67">
                  <c:v>71.975787754881438</c:v>
                </c:pt>
                <c:pt idx="68">
                  <c:v>71.557798965699362</c:v>
                </c:pt>
                <c:pt idx="69">
                  <c:v>71.127148904650738</c:v>
                </c:pt>
                <c:pt idx="70">
                  <c:v>70.683711776905994</c:v>
                </c:pt>
                <c:pt idx="71">
                  <c:v>70.227373140353109</c:v>
                </c:pt>
                <c:pt idx="72">
                  <c:v>69.758030490372789</c:v>
                </c:pt>
                <c:pt idx="73">
                  <c:v>69.275593834307173</c:v>
                </c:pt>
                <c:pt idx="74">
                  <c:v>68.779986253171501</c:v>
                </c:pt>
                <c:pt idx="75">
                  <c:v>68.27114444811717</c:v>
                </c:pt>
                <c:pt idx="76">
                  <c:v>67.749019269126933</c:v>
                </c:pt>
                <c:pt idx="77">
                  <c:v>67.213576223417903</c:v>
                </c:pt>
                <c:pt idx="78">
                  <c:v>66.664795961038706</c:v>
                </c:pt>
                <c:pt idx="79">
                  <c:v>66.102674735178908</c:v>
                </c:pt>
                <c:pt idx="80">
                  <c:v>65.527224834762904</c:v>
                </c:pt>
                <c:pt idx="81">
                  <c:v>64.938474986972281</c:v>
                </c:pt>
                <c:pt idx="82">
                  <c:v>64.336470727436065</c:v>
                </c:pt>
                <c:pt idx="83">
                  <c:v>63.721274735943922</c:v>
                </c:pt>
                <c:pt idx="84">
                  <c:v>63.092967135671358</c:v>
                </c:pt>
                <c:pt idx="85">
                  <c:v>62.451645754062127</c:v>
                </c:pt>
                <c:pt idx="86">
                  <c:v>61.79742634368597</c:v>
                </c:pt>
                <c:pt idx="87">
                  <c:v>61.13044276157855</c:v>
                </c:pt>
                <c:pt idx="88">
                  <c:v>60.450847105777939</c:v>
                </c:pt>
                <c:pt idx="89">
                  <c:v>59.758809807988115</c:v>
                </c:pt>
                <c:pt idx="90">
                  <c:v>59.0545196815319</c:v>
                </c:pt>
                <c:pt idx="91">
                  <c:v>58.338183923993256</c:v>
                </c:pt>
                <c:pt idx="92">
                  <c:v>57.610028074194361</c:v>
                </c:pt>
                <c:pt idx="93">
                  <c:v>56.870295923402935</c:v>
                </c:pt>
                <c:pt idx="94">
                  <c:v>56.119249380914169</c:v>
                </c:pt>
                <c:pt idx="95">
                  <c:v>55.357168294402754</c:v>
                </c:pt>
                <c:pt idx="96">
                  <c:v>54.584350225684375</c:v>
                </c:pt>
                <c:pt idx="97">
                  <c:v>53.801110182764916</c:v>
                </c:pt>
                <c:pt idx="98">
                  <c:v>53.007780309286758</c:v>
                </c:pt>
                <c:pt idx="99">
                  <c:v>52.204709532697493</c:v>
                </c:pt>
                <c:pt idx="100">
                  <c:v>51.392263172674774</c:v>
                </c:pt>
                <c:pt idx="101">
                  <c:v>50.570822511528149</c:v>
                </c:pt>
                <c:pt idx="102">
                  <c:v>49.740784328473083</c:v>
                </c:pt>
                <c:pt idx="103">
                  <c:v>48.90256039982728</c:v>
                </c:pt>
                <c:pt idx="104">
                  <c:v>48.056576967313958</c:v>
                </c:pt>
                <c:pt idx="105">
                  <c:v>47.203274176771984</c:v>
                </c:pt>
                <c:pt idx="106">
                  <c:v>46.343105489667778</c:v>
                </c:pt>
                <c:pt idx="107">
                  <c:v>45.476537069876386</c:v>
                </c:pt>
                <c:pt idx="108">
                  <c:v>44.604047148252079</c:v>
                </c:pt>
                <c:pt idx="109">
                  <c:v>43.726125367540547</c:v>
                </c:pt>
                <c:pt idx="110">
                  <c:v>42.843272110196551</c:v>
                </c:pt>
                <c:pt idx="111">
                  <c:v>41.955997811663281</c:v>
                </c:pt>
                <c:pt idx="112">
                  <c:v>41.064822261644139</c:v>
                </c:pt>
                <c:pt idx="113">
                  <c:v>40.17027389585455</c:v>
                </c:pt>
                <c:pt idx="114">
                  <c:v>39.27288908068347</c:v>
                </c:pt>
                <c:pt idx="115">
                  <c:v>38.373211393120059</c:v>
                </c:pt>
                <c:pt idx="116">
                  <c:v>37.471790898216724</c:v>
                </c:pt>
                <c:pt idx="117">
                  <c:v>36.569183426261617</c:v>
                </c:pt>
                <c:pt idx="118">
                  <c:v>35.665949851727305</c:v>
                </c:pt>
                <c:pt idx="119">
                  <c:v>34.762655375948398</c:v>
                </c:pt>
                <c:pt idx="120">
                  <c:v>33.859868815358368</c:v>
                </c:pt>
                <c:pt idx="121">
                  <c:v>32.958161896991314</c:v>
                </c:pt>
                <c:pt idx="122">
                  <c:v>32.058108562824117</c:v>
                </c:pt>
                <c:pt idx="123">
                  <c:v>31.160284284403573</c:v>
                </c:pt>
                <c:pt idx="124">
                  <c:v>30.265265389070692</c:v>
                </c:pt>
                <c:pt idx="125">
                  <c:v>29.373628398963191</c:v>
                </c:pt>
                <c:pt idx="126">
                  <c:v>28.485949383847512</c:v>
                </c:pt>
                <c:pt idx="127">
                  <c:v>27.602803328704084</c:v>
                </c:pt>
                <c:pt idx="128">
                  <c:v>26.724763516866645</c:v>
                </c:pt>
                <c:pt idx="129">
                  <c:v>25.852400929396453</c:v>
                </c:pt>
                <c:pt idx="130">
                  <c:v>24.986283661258625</c:v>
                </c:pt>
                <c:pt idx="131">
                  <c:v>24.126976354758227</c:v>
                </c:pt>
                <c:pt idx="132">
                  <c:v>23.275039650591296</c:v>
                </c:pt>
                <c:pt idx="133">
                  <c:v>22.431029656769127</c:v>
                </c:pt>
                <c:pt idx="134">
                  <c:v>21.595497435583979</c:v>
                </c:pt>
                <c:pt idx="135">
                  <c:v>20.768988508700033</c:v>
                </c:pt>
                <c:pt idx="136">
                  <c:v>19.952042380377435</c:v>
                </c:pt>
                <c:pt idx="137">
                  <c:v>19.145192078766001</c:v>
                </c:pt>
                <c:pt idx="138">
                  <c:v>18.348963715141338</c:v>
                </c:pt>
                <c:pt idx="139">
                  <c:v>17.563876060899702</c:v>
                </c:pt>
                <c:pt idx="140">
                  <c:v>16.79044014207463</c:v>
                </c:pt>
                <c:pt idx="141">
                  <c:v>16.029158851096014</c:v>
                </c:pt>
                <c:pt idx="142">
                  <c:v>15.280526575469935</c:v>
                </c:pt>
                <c:pt idx="143">
                  <c:v>14.545028843026103</c:v>
                </c:pt>
                <c:pt idx="144">
                  <c:v>13.823141983349473</c:v>
                </c:pt>
                <c:pt idx="145">
                  <c:v>13.11533280498918</c:v>
                </c:pt>
                <c:pt idx="146">
                  <c:v>12.422058288018945</c:v>
                </c:pt>
                <c:pt idx="147">
                  <c:v>11.743765291507628</c:v>
                </c:pt>
                <c:pt idx="148">
                  <c:v>11.080890275448127</c:v>
                </c:pt>
                <c:pt idx="149">
                  <c:v>10.433859036683799</c:v>
                </c:pt>
                <c:pt idx="150">
                  <c:v>9.8030864583693358</c:v>
                </c:pt>
                <c:pt idx="151">
                  <c:v>9.1889762725002981</c:v>
                </c:pt>
                <c:pt idx="152">
                  <c:v>8.5919208350473468</c:v>
                </c:pt>
                <c:pt idx="153">
                  <c:v>8.0123009132351797</c:v>
                </c:pt>
                <c:pt idx="154">
                  <c:v>7.4504854845117165</c:v>
                </c:pt>
                <c:pt idx="155">
                  <c:v>6.9068315467620494</c:v>
                </c:pt>
                <c:pt idx="156">
                  <c:v>6.3816839393292071</c:v>
                </c:pt>
                <c:pt idx="157">
                  <c:v>5.8753751744174281</c:v>
                </c:pt>
                <c:pt idx="158">
                  <c:v>5.388225278463068</c:v>
                </c:pt>
                <c:pt idx="159">
                  <c:v>4.9205416430739888</c:v>
                </c:pt>
                <c:pt idx="160">
                  <c:v>4.4726188851509789</c:v>
                </c:pt>
                <c:pt idx="161">
                  <c:v>4.0447387158200172</c:v>
                </c:pt>
                <c:pt idx="162">
                  <c:v>3.6371698178204213</c:v>
                </c:pt>
                <c:pt idx="163">
                  <c:v>3.2501677310088155</c:v>
                </c:pt>
                <c:pt idx="164">
                  <c:v>2.8839747456564737</c:v>
                </c:pt>
                <c:pt idx="165">
                  <c:v>2.5388198032331672</c:v>
                </c:pt>
                <c:pt idx="166">
                  <c:v>2.2149184043885839</c:v>
                </c:pt>
                <c:pt idx="167">
                  <c:v>1.9124725238583835</c:v>
                </c:pt>
                <c:pt idx="168">
                  <c:v>1.6316705320400331</c:v>
                </c:pt>
                <c:pt idx="169">
                  <c:v>1.3726871229999063</c:v>
                </c:pt>
                <c:pt idx="170">
                  <c:v>1.1356832486905546</c:v>
                </c:pt>
                <c:pt idx="171">
                  <c:v>0.9208060591740832</c:v>
                </c:pt>
                <c:pt idx="172">
                  <c:v>0.72818884866410372</c:v>
                </c:pt>
                <c:pt idx="173">
                  <c:v>0.55795100721624635</c:v>
                </c:pt>
                <c:pt idx="174">
                  <c:v>0.41019797791358314</c:v>
                </c:pt>
                <c:pt idx="175">
                  <c:v>0.28502121940917391</c:v>
                </c:pt>
                <c:pt idx="176">
                  <c:v>0.18249817370588062</c:v>
                </c:pt>
                <c:pt idx="177">
                  <c:v>0.10269223906908564</c:v>
                </c:pt>
                <c:pt idx="178">
                  <c:v>4.5652747983609743E-2</c:v>
                </c:pt>
                <c:pt idx="179">
                  <c:v>1.1414950083661779E-2</c:v>
                </c:pt>
                <c:pt idx="180">
                  <c:v>0</c:v>
                </c:pt>
                <c:pt idx="181">
                  <c:v>1.1414950083661779E-2</c:v>
                </c:pt>
                <c:pt idx="182">
                  <c:v>4.5652747983609743E-2</c:v>
                </c:pt>
                <c:pt idx="183">
                  <c:v>0.10269223906908564</c:v>
                </c:pt>
                <c:pt idx="184">
                  <c:v>0.18249817370588062</c:v>
                </c:pt>
                <c:pt idx="185">
                  <c:v>0.28502121940917391</c:v>
                </c:pt>
                <c:pt idx="186">
                  <c:v>0.41019797791358314</c:v>
                </c:pt>
                <c:pt idx="187">
                  <c:v>0.55795100721624635</c:v>
                </c:pt>
                <c:pt idx="188">
                  <c:v>0.72818884866410372</c:v>
                </c:pt>
                <c:pt idx="189">
                  <c:v>0.9208060591740832</c:v>
                </c:pt>
                <c:pt idx="190">
                  <c:v>1.1356832486905546</c:v>
                </c:pt>
                <c:pt idx="191">
                  <c:v>1.3726871229999063</c:v>
                </c:pt>
                <c:pt idx="192">
                  <c:v>1.6316705320400331</c:v>
                </c:pt>
                <c:pt idx="193">
                  <c:v>1.9124725238583835</c:v>
                </c:pt>
                <c:pt idx="194">
                  <c:v>2.2149184043885839</c:v>
                </c:pt>
                <c:pt idx="195">
                  <c:v>2.5388198032331672</c:v>
                </c:pt>
                <c:pt idx="196">
                  <c:v>2.8839747456564737</c:v>
                </c:pt>
                <c:pt idx="197">
                  <c:v>3.2501677310088155</c:v>
                </c:pt>
                <c:pt idx="198">
                  <c:v>3.6371698178204213</c:v>
                </c:pt>
                <c:pt idx="199">
                  <c:v>4.0447387158200172</c:v>
                </c:pt>
                <c:pt idx="200">
                  <c:v>4.4726188851509789</c:v>
                </c:pt>
                <c:pt idx="201">
                  <c:v>4.9205416430739888</c:v>
                </c:pt>
                <c:pt idx="202">
                  <c:v>5.388225278463068</c:v>
                </c:pt>
                <c:pt idx="203">
                  <c:v>5.8753751744174281</c:v>
                </c:pt>
                <c:pt idx="204">
                  <c:v>6.3816839393292071</c:v>
                </c:pt>
                <c:pt idx="205">
                  <c:v>6.9068315467620494</c:v>
                </c:pt>
                <c:pt idx="206">
                  <c:v>7.4504854845117165</c:v>
                </c:pt>
                <c:pt idx="207">
                  <c:v>8.0123009132351797</c:v>
                </c:pt>
                <c:pt idx="208">
                  <c:v>8.5919208350473468</c:v>
                </c:pt>
                <c:pt idx="209">
                  <c:v>9.1889762725002981</c:v>
                </c:pt>
                <c:pt idx="210">
                  <c:v>9.8030864583693358</c:v>
                </c:pt>
                <c:pt idx="211">
                  <c:v>10.433859036683799</c:v>
                </c:pt>
                <c:pt idx="212">
                  <c:v>11.080890275448127</c:v>
                </c:pt>
                <c:pt idx="213">
                  <c:v>11.743765291507628</c:v>
                </c:pt>
                <c:pt idx="214">
                  <c:v>12.422058288018945</c:v>
                </c:pt>
                <c:pt idx="215">
                  <c:v>13.11533280498918</c:v>
                </c:pt>
                <c:pt idx="216">
                  <c:v>13.823141983349473</c:v>
                </c:pt>
                <c:pt idx="217">
                  <c:v>14.545028843026103</c:v>
                </c:pt>
                <c:pt idx="218">
                  <c:v>15.280526575469935</c:v>
                </c:pt>
                <c:pt idx="219">
                  <c:v>16.029158851096014</c:v>
                </c:pt>
                <c:pt idx="220">
                  <c:v>16.79044014207463</c:v>
                </c:pt>
                <c:pt idx="221">
                  <c:v>17.563876060899702</c:v>
                </c:pt>
                <c:pt idx="222">
                  <c:v>18.348963715141338</c:v>
                </c:pt>
                <c:pt idx="223">
                  <c:v>19.145192078766001</c:v>
                </c:pt>
                <c:pt idx="224">
                  <c:v>19.952042380377435</c:v>
                </c:pt>
                <c:pt idx="225">
                  <c:v>20.768988508700033</c:v>
                </c:pt>
                <c:pt idx="226">
                  <c:v>21.595497435583979</c:v>
                </c:pt>
                <c:pt idx="227">
                  <c:v>22.431029656769127</c:v>
                </c:pt>
                <c:pt idx="228">
                  <c:v>23.275039650591296</c:v>
                </c:pt>
                <c:pt idx="229">
                  <c:v>24.126976354758227</c:v>
                </c:pt>
                <c:pt idx="230">
                  <c:v>24.986283661258625</c:v>
                </c:pt>
                <c:pt idx="231">
                  <c:v>25.852400929396453</c:v>
                </c:pt>
                <c:pt idx="232">
                  <c:v>26.724763516866645</c:v>
                </c:pt>
                <c:pt idx="233">
                  <c:v>27.602803328704084</c:v>
                </c:pt>
                <c:pt idx="234">
                  <c:v>28.485949383847512</c:v>
                </c:pt>
                <c:pt idx="235">
                  <c:v>29.373628398963191</c:v>
                </c:pt>
                <c:pt idx="236">
                  <c:v>30.265265389070692</c:v>
                </c:pt>
                <c:pt idx="237">
                  <c:v>31.160284284403573</c:v>
                </c:pt>
                <c:pt idx="238">
                  <c:v>32.058108562824117</c:v>
                </c:pt>
                <c:pt idx="239">
                  <c:v>32.958161896991314</c:v>
                </c:pt>
                <c:pt idx="240">
                  <c:v>33.859868815358368</c:v>
                </c:pt>
                <c:pt idx="241">
                  <c:v>34.762655375948398</c:v>
                </c:pt>
                <c:pt idx="242">
                  <c:v>35.665949851727305</c:v>
                </c:pt>
                <c:pt idx="243">
                  <c:v>36.569183426261617</c:v>
                </c:pt>
                <c:pt idx="244">
                  <c:v>37.471790898216724</c:v>
                </c:pt>
                <c:pt idx="245">
                  <c:v>38.373211393120059</c:v>
                </c:pt>
                <c:pt idx="246">
                  <c:v>39.27288908068347</c:v>
                </c:pt>
                <c:pt idx="247">
                  <c:v>40.17027389585455</c:v>
                </c:pt>
                <c:pt idx="248">
                  <c:v>41.064822261644139</c:v>
                </c:pt>
                <c:pt idx="249">
                  <c:v>41.955997811663281</c:v>
                </c:pt>
                <c:pt idx="250">
                  <c:v>42.843272110196551</c:v>
                </c:pt>
                <c:pt idx="251">
                  <c:v>43.726125367540547</c:v>
                </c:pt>
                <c:pt idx="252">
                  <c:v>44.604047148252079</c:v>
                </c:pt>
                <c:pt idx="253">
                  <c:v>45.476537069876386</c:v>
                </c:pt>
                <c:pt idx="254">
                  <c:v>46.343105489667778</c:v>
                </c:pt>
                <c:pt idx="255">
                  <c:v>47.203274176771984</c:v>
                </c:pt>
                <c:pt idx="256">
                  <c:v>48.056576967313958</c:v>
                </c:pt>
                <c:pt idx="257">
                  <c:v>48.90256039982728</c:v>
                </c:pt>
                <c:pt idx="258">
                  <c:v>49.740784328473083</c:v>
                </c:pt>
                <c:pt idx="259">
                  <c:v>50.570822511528149</c:v>
                </c:pt>
                <c:pt idx="260">
                  <c:v>51.392263172674774</c:v>
                </c:pt>
                <c:pt idx="261">
                  <c:v>52.204709532697493</c:v>
                </c:pt>
                <c:pt idx="262">
                  <c:v>53.007780309286758</c:v>
                </c:pt>
                <c:pt idx="263">
                  <c:v>53.801110182764916</c:v>
                </c:pt>
                <c:pt idx="264">
                  <c:v>54.584350225684375</c:v>
                </c:pt>
                <c:pt idx="265">
                  <c:v>55.357168294402754</c:v>
                </c:pt>
                <c:pt idx="266">
                  <c:v>56.119249380914169</c:v>
                </c:pt>
                <c:pt idx="267">
                  <c:v>56.870295923402935</c:v>
                </c:pt>
                <c:pt idx="268">
                  <c:v>57.610028074194361</c:v>
                </c:pt>
                <c:pt idx="269">
                  <c:v>58.338183923993256</c:v>
                </c:pt>
                <c:pt idx="270">
                  <c:v>59.0545196815319</c:v>
                </c:pt>
                <c:pt idx="271">
                  <c:v>59.758809807988115</c:v>
                </c:pt>
                <c:pt idx="272">
                  <c:v>60.450847105777939</c:v>
                </c:pt>
                <c:pt idx="273">
                  <c:v>61.13044276157855</c:v>
                </c:pt>
                <c:pt idx="274">
                  <c:v>61.79742634368597</c:v>
                </c:pt>
                <c:pt idx="275">
                  <c:v>62.451645754062127</c:v>
                </c:pt>
                <c:pt idx="276">
                  <c:v>63.092967135671358</c:v>
                </c:pt>
                <c:pt idx="277">
                  <c:v>63.721274735943922</c:v>
                </c:pt>
                <c:pt idx="278">
                  <c:v>64.336470727436065</c:v>
                </c:pt>
                <c:pt idx="279">
                  <c:v>64.938474986972281</c:v>
                </c:pt>
                <c:pt idx="280">
                  <c:v>65.527224834762904</c:v>
                </c:pt>
                <c:pt idx="281">
                  <c:v>66.102674735178908</c:v>
                </c:pt>
                <c:pt idx="282">
                  <c:v>66.664795961038706</c:v>
                </c:pt>
                <c:pt idx="283">
                  <c:v>67.213576223417903</c:v>
                </c:pt>
                <c:pt idx="284">
                  <c:v>67.749019269126933</c:v>
                </c:pt>
                <c:pt idx="285">
                  <c:v>68.27114444811717</c:v>
                </c:pt>
                <c:pt idx="286">
                  <c:v>68.779986253171501</c:v>
                </c:pt>
                <c:pt idx="287">
                  <c:v>69.275593834307173</c:v>
                </c:pt>
                <c:pt idx="288">
                  <c:v>69.758030490372789</c:v>
                </c:pt>
                <c:pt idx="289">
                  <c:v>70.227373140353109</c:v>
                </c:pt>
                <c:pt idx="290">
                  <c:v>70.683711776905994</c:v>
                </c:pt>
                <c:pt idx="291">
                  <c:v>71.127148904650738</c:v>
                </c:pt>
                <c:pt idx="292">
                  <c:v>71.557798965699362</c:v>
                </c:pt>
                <c:pt idx="293">
                  <c:v>71.975787754881438</c:v>
                </c:pt>
                <c:pt idx="294">
                  <c:v>72.381251827053617</c:v>
                </c:pt>
                <c:pt idx="295">
                  <c:v>72.774337898813002</c:v>
                </c:pt>
                <c:pt idx="296">
                  <c:v>73.155202246847622</c:v>
                </c:pt>
                <c:pt idx="297">
                  <c:v>73.524010105060711</c:v>
                </c:pt>
                <c:pt idx="298">
                  <c:v>73.880935062498821</c:v>
                </c:pt>
                <c:pt idx="299">
                  <c:v>74.22615846400025</c:v>
                </c:pt>
                <c:pt idx="300">
                  <c:v>74.559868815358385</c:v>
                </c:pt>
                <c:pt idx="301">
                  <c:v>74.882261194669738</c:v>
                </c:pt>
                <c:pt idx="302">
                  <c:v>75.193536671407003</c:v>
                </c:pt>
                <c:pt idx="303">
                  <c:v>75.493901734626775</c:v>
                </c:pt>
                <c:pt idx="304">
                  <c:v>75.7835677315895</c:v>
                </c:pt>
                <c:pt idx="305">
                  <c:v>76.062750317938352</c:v>
                </c:pt>
                <c:pt idx="306">
                  <c:v>76.331668920454845</c:v>
                </c:pt>
                <c:pt idx="307">
                  <c:v>76.590546213280845</c:v>
                </c:pt>
                <c:pt idx="308">
                  <c:v>76.839607608375232</c:v>
                </c:pt>
                <c:pt idx="309">
                  <c:v>77.079080760853202</c:v>
                </c:pt>
                <c:pt idx="310">
                  <c:v>77.309195089742929</c:v>
                </c:pt>
                <c:pt idx="311">
                  <c:v>77.530181314585548</c:v>
                </c:pt>
                <c:pt idx="312">
                  <c:v>77.742271008202366</c:v>
                </c:pt>
                <c:pt idx="313">
                  <c:v>77.945696165856518</c:v>
                </c:pt>
                <c:pt idx="314">
                  <c:v>78.140688790946371</c:v>
                </c:pt>
                <c:pt idx="315">
                  <c:v>78.327480497284995</c:v>
                </c:pt>
                <c:pt idx="316">
                  <c:v>78.506302127943627</c:v>
                </c:pt>
                <c:pt idx="317">
                  <c:v>78.677383390566462</c:v>
                </c:pt>
                <c:pt idx="318">
                  <c:v>78.840952509001255</c:v>
                </c:pt>
                <c:pt idx="319">
                  <c:v>78.997235891033341</c:v>
                </c:pt>
                <c:pt idx="320">
                  <c:v>79.146457811959465</c:v>
                </c:pt>
                <c:pt idx="321">
                  <c:v>79.288840113693453</c:v>
                </c:pt>
                <c:pt idx="322">
                  <c:v>79.424601919057096</c:v>
                </c:pt>
                <c:pt idx="323">
                  <c:v>79.553959360875723</c:v>
                </c:pt>
                <c:pt idx="324">
                  <c:v>79.6771253254702</c:v>
                </c:pt>
                <c:pt idx="325">
                  <c:v>79.794309210113141</c:v>
                </c:pt>
                <c:pt idx="326">
                  <c:v>79.905716693999352</c:v>
                </c:pt>
                <c:pt idx="327">
                  <c:v>80.01154952226517</c:v>
                </c:pt>
                <c:pt idx="328">
                  <c:v>80.112005302581196</c:v>
                </c:pt>
                <c:pt idx="329">
                  <c:v>80.207277313835732</c:v>
                </c:pt>
                <c:pt idx="330">
                  <c:v>80.297554326422642</c:v>
                </c:pt>
                <c:pt idx="331">
                  <c:v>80.383020433647118</c:v>
                </c:pt>
                <c:pt idx="332">
                  <c:v>80.463854893764022</c:v>
                </c:pt>
                <c:pt idx="333">
                  <c:v>80.540231982168336</c:v>
                </c:pt>
                <c:pt idx="334">
                  <c:v>80.612320853263924</c:v>
                </c:pt>
                <c:pt idx="335">
                  <c:v>80.680285411545356</c:v>
                </c:pt>
                <c:pt idx="336">
                  <c:v>80.744284191436947</c:v>
                </c:pt>
                <c:pt idx="337">
                  <c:v>80.804470245446055</c:v>
                </c:pt>
                <c:pt idx="338">
                  <c:v>80.860991040199565</c:v>
                </c:pt>
                <c:pt idx="339">
                  <c:v>80.913988359946217</c:v>
                </c:pt>
                <c:pt idx="340">
                  <c:v>80.963598217123945</c:v>
                </c:pt>
                <c:pt idx="341">
                  <c:v>81.009950769604387</c:v>
                </c:pt>
                <c:pt idx="342">
                  <c:v>81.053170244245905</c:v>
                </c:pt>
                <c:pt idx="343">
                  <c:v>81.093374866399927</c:v>
                </c:pt>
                <c:pt idx="344">
                  <c:v>81.13067679503564</c:v>
                </c:pt>
                <c:pt idx="345">
                  <c:v>81.165182063163314</c:v>
                </c:pt>
                <c:pt idx="346">
                  <c:v>81.196990523254698</c:v>
                </c:pt>
                <c:pt idx="347">
                  <c:v>81.226195797376533</c:v>
                </c:pt>
                <c:pt idx="348">
                  <c:v>81.252885231771813</c:v>
                </c:pt>
                <c:pt idx="349">
                  <c:v>81.277139855639746</c:v>
                </c:pt>
                <c:pt idx="350">
                  <c:v>81.299034343884301</c:v>
                </c:pt>
                <c:pt idx="351">
                  <c:v>81.318636983618291</c:v>
                </c:pt>
                <c:pt idx="352">
                  <c:v>81.336009644227914</c:v>
                </c:pt>
                <c:pt idx="353">
                  <c:v>81.351207750819867</c:v>
                </c:pt>
                <c:pt idx="354">
                  <c:v>81.364280260891036</c:v>
                </c:pt>
                <c:pt idx="355">
                  <c:v>81.375269644077264</c:v>
                </c:pt>
                <c:pt idx="356">
                  <c:v>81.384211864855587</c:v>
                </c:pt>
                <c:pt idx="357">
                  <c:v>81.391136368091395</c:v>
                </c:pt>
                <c:pt idx="358">
                  <c:v>81.396066067337983</c:v>
                </c:pt>
                <c:pt idx="359">
                  <c:v>81.399017335813909</c:v>
                </c:pt>
                <c:pt idx="360">
                  <c:v>81.400000000000006</c:v>
                </c:pt>
              </c:numCache>
            </c:numRef>
          </c:yVal>
          <c:smooth val="0"/>
          <c:extLst>
            <c:ext xmlns:c16="http://schemas.microsoft.com/office/drawing/2014/chart" uri="{C3380CC4-5D6E-409C-BE32-E72D297353CC}">
              <c16:uniqueId val="{00000000-78D3-6E4A-BC78-4525EFEF4B4C}"/>
            </c:ext>
          </c:extLst>
        </c:ser>
        <c:dLbls>
          <c:showLegendKey val="0"/>
          <c:showVal val="0"/>
          <c:showCatName val="0"/>
          <c:showSerName val="0"/>
          <c:showPercent val="0"/>
          <c:showBubbleSize val="0"/>
        </c:dLbls>
        <c:axId val="1215239823"/>
        <c:axId val="1221948159"/>
      </c:scatterChart>
      <c:scatterChart>
        <c:scatterStyle val="lineMarker"/>
        <c:varyColors val="0"/>
        <c:ser>
          <c:idx val="1"/>
          <c:order val="1"/>
          <c:tx>
            <c:v>Velocity</c:v>
          </c:tx>
          <c:spPr>
            <a:ln w="25400" cap="rnd">
              <a:solidFill>
                <a:schemeClr val="accent6">
                  <a:lumMod val="75000"/>
                </a:schemeClr>
              </a:solidFill>
              <a:round/>
            </a:ln>
            <a:effectLst/>
          </c:spPr>
          <c:marker>
            <c:symbol val="none"/>
          </c:marker>
          <c:xVal>
            <c:numRef>
              <c:f>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Calculations!$M$3:$M$363</c:f>
              <c:numCache>
                <c:formatCode>0.000</c:formatCode>
                <c:ptCount val="361"/>
                <c:pt idx="0">
                  <c:v>-2.0886791678634759E-15</c:v>
                </c:pt>
                <c:pt idx="1">
                  <c:v>-0.29753518937718632</c:v>
                </c:pt>
                <c:pt idx="2">
                  <c:v>-0.59497974665340569</c:v>
                </c:pt>
                <c:pt idx="3">
                  <c:v>-0.89224306733508862</c:v>
                </c:pt>
                <c:pt idx="4">
                  <c:v>-1.1892346021351163</c:v>
                </c:pt>
                <c:pt idx="5">
                  <c:v>-1.4858638845549517</c:v>
                </c:pt>
                <c:pt idx="6">
                  <c:v>-1.7820405584416725</c:v>
                </c:pt>
                <c:pt idx="7">
                  <c:v>-2.0776744055112699</c:v>
                </c:pt>
                <c:pt idx="8">
                  <c:v>-2.3726753728300651</c:v>
                </c:pt>
                <c:pt idx="9">
                  <c:v>-2.6669536002456806</c:v>
                </c:pt>
                <c:pt idx="10">
                  <c:v>-2.9604194477592944</c:v>
                </c:pt>
                <c:pt idx="11">
                  <c:v>-3.2529835228309012</c:v>
                </c:pt>
                <c:pt idx="12">
                  <c:v>-3.5445567076090874</c:v>
                </c:pt>
                <c:pt idx="13">
                  <c:v>-3.8350501860772508</c:v>
                </c:pt>
                <c:pt idx="14">
                  <c:v>-4.1243754711077631</c:v>
                </c:pt>
                <c:pt idx="15">
                  <c:v>-4.4124444314160609</c:v>
                </c:pt>
                <c:pt idx="16">
                  <c:v>-4.6991693184062324</c:v>
                </c:pt>
                <c:pt idx="17">
                  <c:v>-4.9844627929001426</c:v>
                </c:pt>
                <c:pt idx="18">
                  <c:v>-5.2682379517417663</c:v>
                </c:pt>
                <c:pt idx="19">
                  <c:v>-5.5504083542687166</c:v>
                </c:pt>
                <c:pt idx="20">
                  <c:v>-5.8308880486429508</c:v>
                </c:pt>
                <c:pt idx="21">
                  <c:v>-6.1095915980324795</c:v>
                </c:pt>
                <c:pt idx="22">
                  <c:v>-6.3864341066363126</c:v>
                </c:pt>
                <c:pt idx="23">
                  <c:v>-6.6613312455444804</c:v>
                </c:pt>
                <c:pt idx="24">
                  <c:v>-6.9341992784254973</c:v>
                </c:pt>
                <c:pt idx="25">
                  <c:v>-7.2049550870332029</c:v>
                </c:pt>
                <c:pt idx="26">
                  <c:v>-7.4735161965254298</c:v>
                </c:pt>
                <c:pt idx="27">
                  <c:v>-7.7398008005866252</c:v>
                </c:pt>
                <c:pt idx="28">
                  <c:v>-8.0037277863468219</c:v>
                </c:pt>
                <c:pt idx="29">
                  <c:v>-8.2652167590894514</c:v>
                </c:pt>
                <c:pt idx="30">
                  <c:v>-8.5241880667403027</c:v>
                </c:pt>
                <c:pt idx="31">
                  <c:v>-8.780562824130369</c:v>
                </c:pt>
                <c:pt idx="32">
                  <c:v>-9.034262937024975</c:v>
                </c:pt>
                <c:pt idx="33">
                  <c:v>-9.2852111259121006</c:v>
                </c:pt>
                <c:pt idx="34">
                  <c:v>-9.5333309495424068</c:v>
                </c:pt>
                <c:pt idx="35">
                  <c:v>-9.7785468282140311</c:v>
                </c:pt>
                <c:pt idx="36">
                  <c:v>-10.02078406679488</c:v>
                </c:pt>
                <c:pt idx="37">
                  <c:v>-10.259968877475458</c:v>
                </c:pt>
                <c:pt idx="38">
                  <c:v>-10.496028402245415</c:v>
                </c:pt>
                <c:pt idx="39">
                  <c:v>-10.728890735086731</c:v>
                </c:pt>
                <c:pt idx="40">
                  <c:v>-10.958484943877048</c:v>
                </c:pt>
                <c:pt idx="41">
                  <c:v>-11.184741091996226</c:v>
                </c:pt>
                <c:pt idx="42">
                  <c:v>-11.407590259629769</c:v>
                </c:pt>
                <c:pt idx="43">
                  <c:v>-11.626964564762416</c:v>
                </c:pt>
                <c:pt idx="44">
                  <c:v>-11.842797183855698</c:v>
                </c:pt>
                <c:pt idx="45">
                  <c:v>-12.055022372203032</c:v>
                </c:pt>
                <c:pt idx="46">
                  <c:v>-12.263575483956165</c:v>
                </c:pt>
                <c:pt idx="47">
                  <c:v>-12.468392991816966</c:v>
                </c:pt>
                <c:pt idx="48">
                  <c:v>-12.66941250638842</c:v>
                </c:pt>
                <c:pt idx="49">
                  <c:v>-12.866572795179078</c:v>
                </c:pt>
                <c:pt idx="50">
                  <c:v>-13.059813801255029</c:v>
                </c:pt>
                <c:pt idx="51">
                  <c:v>-13.249076661533866</c:v>
                </c:pt>
                <c:pt idx="52">
                  <c:v>-13.434303724714908</c:v>
                </c:pt>
                <c:pt idx="53">
                  <c:v>-13.615438568840379</c:v>
                </c:pt>
                <c:pt idx="54">
                  <c:v>-13.79242601848207</c:v>
                </c:pt>
                <c:pt idx="55">
                  <c:v>-13.965212161548296</c:v>
                </c:pt>
                <c:pt idx="56">
                  <c:v>-14.133744365706072</c:v>
                </c:pt>
                <c:pt idx="57">
                  <c:v>-14.297971294413394</c:v>
                </c:pt>
                <c:pt idx="58">
                  <c:v>-14.457842922556882</c:v>
                </c:pt>
                <c:pt idx="59">
                  <c:v>-14.613310551689889</c:v>
                </c:pt>
                <c:pt idx="60">
                  <c:v>-14.764326824866533</c:v>
                </c:pt>
                <c:pt idx="61">
                  <c:v>-14.910845741067076</c:v>
                </c:pt>
                <c:pt idx="62">
                  <c:v>-15.052822669210283</c:v>
                </c:pt>
                <c:pt idx="63">
                  <c:v>-15.190214361748485</c:v>
                </c:pt>
                <c:pt idx="64">
                  <c:v>-15.322978967841182</c:v>
                </c:pt>
                <c:pt idx="65">
                  <c:v>-15.451076046103251</c:v>
                </c:pt>
                <c:pt idx="66">
                  <c:v>-15.574466576923736</c:v>
                </c:pt>
                <c:pt idx="67">
                  <c:v>-15.693112974351648</c:v>
                </c:pt>
                <c:pt idx="68">
                  <c:v>-15.806979097544975</c:v>
                </c:pt>
                <c:pt idx="69">
                  <c:v>-15.916030261779541</c:v>
                </c:pt>
                <c:pt idx="70">
                  <c:v>-16.020233249014325</c:v>
                </c:pt>
                <c:pt idx="71">
                  <c:v>-16.119556318009973</c:v>
                </c:pt>
                <c:pt idx="72">
                  <c:v>-16.213969213997508</c:v>
                </c:pt>
                <c:pt idx="73">
                  <c:v>-16.303443177894213</c:v>
                </c:pt>
                <c:pt idx="74">
                  <c:v>-16.387950955063928</c:v>
                </c:pt>
                <c:pt idx="75">
                  <c:v>-16.467466803619089</c:v>
                </c:pt>
                <c:pt idx="76">
                  <c:v>-16.541966502261932</c:v>
                </c:pt>
                <c:pt idx="77">
                  <c:v>-16.61142735766256</c:v>
                </c:pt>
                <c:pt idx="78">
                  <c:v>-16.675828211371531</c:v>
                </c:pt>
                <c:pt idx="79">
                  <c:v>-16.735149446264945</c:v>
                </c:pt>
                <c:pt idx="80">
                  <c:v>-16.789372992519993</c:v>
                </c:pt>
                <c:pt idx="81">
                  <c:v>-16.838482333119213</c:v>
                </c:pt>
                <c:pt idx="82">
                  <c:v>-16.882462508881723</c:v>
                </c:pt>
                <c:pt idx="83">
                  <c:v>-16.92130012301994</c:v>
                </c:pt>
                <c:pt idx="84">
                  <c:v>-16.95498334522037</c:v>
                </c:pt>
                <c:pt idx="85">
                  <c:v>-16.983501915247235</c:v>
                </c:pt>
                <c:pt idx="86">
                  <c:v>-17.006847146067837</c:v>
                </c:pt>
                <c:pt idx="87">
                  <c:v>-17.025011926498721</c:v>
                </c:pt>
                <c:pt idx="88">
                  <c:v>-17.037990723371799</c:v>
                </c:pt>
                <c:pt idx="89">
                  <c:v>-17.045779583219815</c:v>
                </c:pt>
                <c:pt idx="90">
                  <c:v>-17.048376133480609</c:v>
                </c:pt>
                <c:pt idx="91">
                  <c:v>-17.045779583219815</c:v>
                </c:pt>
                <c:pt idx="92">
                  <c:v>-17.037990723371799</c:v>
                </c:pt>
                <c:pt idx="93">
                  <c:v>-17.025011926498721</c:v>
                </c:pt>
                <c:pt idx="94">
                  <c:v>-17.006847146067837</c:v>
                </c:pt>
                <c:pt idx="95">
                  <c:v>-16.983501915247235</c:v>
                </c:pt>
                <c:pt idx="96">
                  <c:v>-16.95498334522037</c:v>
                </c:pt>
                <c:pt idx="97">
                  <c:v>-16.92130012301994</c:v>
                </c:pt>
                <c:pt idx="98">
                  <c:v>-16.882462508881723</c:v>
                </c:pt>
                <c:pt idx="99">
                  <c:v>-16.838482333119213</c:v>
                </c:pt>
                <c:pt idx="100">
                  <c:v>-16.789372992519993</c:v>
                </c:pt>
                <c:pt idx="101">
                  <c:v>-16.735149446264945</c:v>
                </c:pt>
                <c:pt idx="102">
                  <c:v>-16.675828211371531</c:v>
                </c:pt>
                <c:pt idx="103">
                  <c:v>-16.61142735766256</c:v>
                </c:pt>
                <c:pt idx="104">
                  <c:v>-16.541966502261932</c:v>
                </c:pt>
                <c:pt idx="105">
                  <c:v>-16.467466803619089</c:v>
                </c:pt>
                <c:pt idx="106">
                  <c:v>-16.387950955063928</c:v>
                </c:pt>
                <c:pt idx="107">
                  <c:v>-16.303443177894213</c:v>
                </c:pt>
                <c:pt idx="108">
                  <c:v>-16.213969213997508</c:v>
                </c:pt>
                <c:pt idx="109">
                  <c:v>-16.119556318009973</c:v>
                </c:pt>
                <c:pt idx="110">
                  <c:v>-16.020233249014325</c:v>
                </c:pt>
                <c:pt idx="111">
                  <c:v>-15.916030261779541</c:v>
                </c:pt>
                <c:pt idx="112">
                  <c:v>-15.806979097544975</c:v>
                </c:pt>
                <c:pt idx="113">
                  <c:v>-15.693112974351649</c:v>
                </c:pt>
                <c:pt idx="114">
                  <c:v>-15.574466576923736</c:v>
                </c:pt>
                <c:pt idx="115">
                  <c:v>-15.45107604610325</c:v>
                </c:pt>
                <c:pt idx="116">
                  <c:v>-15.322978967841184</c:v>
                </c:pt>
                <c:pt idx="117">
                  <c:v>-15.190214361748483</c:v>
                </c:pt>
                <c:pt idx="118">
                  <c:v>-15.052822669210283</c:v>
                </c:pt>
                <c:pt idx="119">
                  <c:v>-14.910845741067074</c:v>
                </c:pt>
                <c:pt idx="120">
                  <c:v>-14.764326824866531</c:v>
                </c:pt>
                <c:pt idx="121">
                  <c:v>-14.613310551689889</c:v>
                </c:pt>
                <c:pt idx="122">
                  <c:v>-14.45784292255688</c:v>
                </c:pt>
                <c:pt idx="123">
                  <c:v>-14.297971294413395</c:v>
                </c:pt>
                <c:pt idx="124">
                  <c:v>-14.133744365706072</c:v>
                </c:pt>
                <c:pt idx="125">
                  <c:v>-13.965212161548299</c:v>
                </c:pt>
                <c:pt idx="126">
                  <c:v>-13.79242601848207</c:v>
                </c:pt>
                <c:pt idx="127">
                  <c:v>-13.61543856884038</c:v>
                </c:pt>
                <c:pt idx="128">
                  <c:v>-13.434303724714908</c:v>
                </c:pt>
                <c:pt idx="129">
                  <c:v>-13.249076661533865</c:v>
                </c:pt>
                <c:pt idx="130">
                  <c:v>-13.059813801255029</c:v>
                </c:pt>
                <c:pt idx="131">
                  <c:v>-12.866572795179076</c:v>
                </c:pt>
                <c:pt idx="132">
                  <c:v>-12.66941250638842</c:v>
                </c:pt>
                <c:pt idx="133">
                  <c:v>-12.468392991816964</c:v>
                </c:pt>
                <c:pt idx="134">
                  <c:v>-12.263575483956165</c:v>
                </c:pt>
                <c:pt idx="135">
                  <c:v>-12.05502237220303</c:v>
                </c:pt>
                <c:pt idx="136">
                  <c:v>-11.8427971838557</c:v>
                </c:pt>
                <c:pt idx="137">
                  <c:v>-11.626964564762414</c:v>
                </c:pt>
                <c:pt idx="138">
                  <c:v>-11.407590259629767</c:v>
                </c:pt>
                <c:pt idx="139">
                  <c:v>-11.184741091996226</c:v>
                </c:pt>
                <c:pt idx="140">
                  <c:v>-10.958484943877044</c:v>
                </c:pt>
                <c:pt idx="141">
                  <c:v>-10.728890735086731</c:v>
                </c:pt>
                <c:pt idx="142">
                  <c:v>-10.496028402245413</c:v>
                </c:pt>
                <c:pt idx="143">
                  <c:v>-10.25996887747546</c:v>
                </c:pt>
                <c:pt idx="144">
                  <c:v>-10.020784066794878</c:v>
                </c:pt>
                <c:pt idx="145">
                  <c:v>-9.7785468282140329</c:v>
                </c:pt>
                <c:pt idx="146">
                  <c:v>-9.5333309495424068</c:v>
                </c:pt>
                <c:pt idx="147">
                  <c:v>-9.2852111259120971</c:v>
                </c:pt>
                <c:pt idx="148">
                  <c:v>-9.034262937024975</c:v>
                </c:pt>
                <c:pt idx="149">
                  <c:v>-8.7805628241303655</c:v>
                </c:pt>
                <c:pt idx="150">
                  <c:v>-8.5241880667403027</c:v>
                </c:pt>
                <c:pt idx="151">
                  <c:v>-8.2652167590894496</c:v>
                </c:pt>
                <c:pt idx="152">
                  <c:v>-8.0037277863468237</c:v>
                </c:pt>
                <c:pt idx="153">
                  <c:v>-7.7398008005866235</c:v>
                </c:pt>
                <c:pt idx="154">
                  <c:v>-7.4735161965254315</c:v>
                </c:pt>
                <c:pt idx="155">
                  <c:v>-7.2049550870332011</c:v>
                </c:pt>
                <c:pt idx="156">
                  <c:v>-6.9341992784254929</c:v>
                </c:pt>
                <c:pt idx="157">
                  <c:v>-6.6613312455444804</c:v>
                </c:pt>
                <c:pt idx="158">
                  <c:v>-6.3864341066363091</c:v>
                </c:pt>
                <c:pt idx="159">
                  <c:v>-6.1095915980324804</c:v>
                </c:pt>
                <c:pt idx="160">
                  <c:v>-5.8308880486429473</c:v>
                </c:pt>
                <c:pt idx="161">
                  <c:v>-5.5504083542687193</c:v>
                </c:pt>
                <c:pt idx="162">
                  <c:v>-5.2682379517417646</c:v>
                </c:pt>
                <c:pt idx="163">
                  <c:v>-4.9844627929001453</c:v>
                </c:pt>
                <c:pt idx="164">
                  <c:v>-4.6991693184062306</c:v>
                </c:pt>
                <c:pt idx="165">
                  <c:v>-4.4124444314160556</c:v>
                </c:pt>
                <c:pt idx="166">
                  <c:v>-4.1243754711077631</c:v>
                </c:pt>
                <c:pt idx="167">
                  <c:v>-3.8350501860772477</c:v>
                </c:pt>
                <c:pt idx="168">
                  <c:v>-3.5445567076090878</c:v>
                </c:pt>
                <c:pt idx="169">
                  <c:v>-3.2529835228308981</c:v>
                </c:pt>
                <c:pt idx="170">
                  <c:v>-2.9604194477592958</c:v>
                </c:pt>
                <c:pt idx="171">
                  <c:v>-2.6669536002456788</c:v>
                </c:pt>
                <c:pt idx="172">
                  <c:v>-2.3726753728300669</c:v>
                </c:pt>
                <c:pt idx="173">
                  <c:v>-2.0776744055112686</c:v>
                </c:pt>
                <c:pt idx="174">
                  <c:v>-1.7820405584416679</c:v>
                </c:pt>
                <c:pt idx="175">
                  <c:v>-1.4858638845549512</c:v>
                </c:pt>
                <c:pt idx="176">
                  <c:v>-1.1892346021351126</c:v>
                </c:pt>
                <c:pt idx="177">
                  <c:v>-0.89224306733508918</c:v>
                </c:pt>
                <c:pt idx="178">
                  <c:v>-0.5949797466534027</c:v>
                </c:pt>
                <c:pt idx="179">
                  <c:v>-0.29753518937718759</c:v>
                </c:pt>
                <c:pt idx="180">
                  <c:v>0</c:v>
                </c:pt>
                <c:pt idx="181">
                  <c:v>0.29753518937718759</c:v>
                </c:pt>
                <c:pt idx="182">
                  <c:v>0.5949797466534027</c:v>
                </c:pt>
                <c:pt idx="183">
                  <c:v>0.89224306733508918</c:v>
                </c:pt>
                <c:pt idx="184">
                  <c:v>1.1892346021351126</c:v>
                </c:pt>
                <c:pt idx="185">
                  <c:v>1.4858638845549512</c:v>
                </c:pt>
                <c:pt idx="186">
                  <c:v>1.7820405584416679</c:v>
                </c:pt>
                <c:pt idx="187">
                  <c:v>2.0776744055112686</c:v>
                </c:pt>
                <c:pt idx="188">
                  <c:v>2.3726753728300669</c:v>
                </c:pt>
                <c:pt idx="189">
                  <c:v>2.6669536002456788</c:v>
                </c:pt>
                <c:pt idx="190">
                  <c:v>2.9604194477592958</c:v>
                </c:pt>
                <c:pt idx="191">
                  <c:v>3.2529835228308981</c:v>
                </c:pt>
                <c:pt idx="192">
                  <c:v>3.5445567076090878</c:v>
                </c:pt>
                <c:pt idx="193">
                  <c:v>3.8350501860772477</c:v>
                </c:pt>
                <c:pt idx="194">
                  <c:v>4.1243754711077631</c:v>
                </c:pt>
                <c:pt idx="195">
                  <c:v>4.4124444314160556</c:v>
                </c:pt>
                <c:pt idx="196">
                  <c:v>4.6991693184062306</c:v>
                </c:pt>
                <c:pt idx="197">
                  <c:v>4.9844627929001453</c:v>
                </c:pt>
                <c:pt idx="198">
                  <c:v>5.2682379517417646</c:v>
                </c:pt>
                <c:pt idx="199">
                  <c:v>5.5504083542687193</c:v>
                </c:pt>
                <c:pt idx="200">
                  <c:v>5.8308880486429473</c:v>
                </c:pt>
                <c:pt idx="201">
                  <c:v>6.1095915980324804</c:v>
                </c:pt>
                <c:pt idx="202">
                  <c:v>6.3864341066363091</c:v>
                </c:pt>
                <c:pt idx="203">
                  <c:v>6.6613312455444804</c:v>
                </c:pt>
                <c:pt idx="204">
                  <c:v>6.9341992784254929</c:v>
                </c:pt>
                <c:pt idx="205">
                  <c:v>7.2049550870332011</c:v>
                </c:pt>
                <c:pt idx="206">
                  <c:v>7.4735161965254315</c:v>
                </c:pt>
                <c:pt idx="207">
                  <c:v>7.7398008005866235</c:v>
                </c:pt>
                <c:pt idx="208">
                  <c:v>8.0037277863468237</c:v>
                </c:pt>
                <c:pt idx="209">
                  <c:v>8.2652167590894496</c:v>
                </c:pt>
                <c:pt idx="210">
                  <c:v>8.5241880667403027</c:v>
                </c:pt>
                <c:pt idx="211">
                  <c:v>8.7805628241303655</c:v>
                </c:pt>
                <c:pt idx="212">
                  <c:v>9.034262937024975</c:v>
                </c:pt>
                <c:pt idx="213">
                  <c:v>9.2852111259120971</c:v>
                </c:pt>
                <c:pt idx="214">
                  <c:v>9.5333309495424068</c:v>
                </c:pt>
                <c:pt idx="215">
                  <c:v>9.7785468282140329</c:v>
                </c:pt>
                <c:pt idx="216">
                  <c:v>10.020784066794878</c:v>
                </c:pt>
                <c:pt idx="217">
                  <c:v>10.25996887747546</c:v>
                </c:pt>
                <c:pt idx="218">
                  <c:v>10.496028402245413</c:v>
                </c:pt>
                <c:pt idx="219">
                  <c:v>10.728890735086731</c:v>
                </c:pt>
                <c:pt idx="220">
                  <c:v>10.958484943877044</c:v>
                </c:pt>
                <c:pt idx="221">
                  <c:v>11.184741091996226</c:v>
                </c:pt>
                <c:pt idx="222">
                  <c:v>11.407590259629767</c:v>
                </c:pt>
                <c:pt idx="223">
                  <c:v>11.626964564762414</c:v>
                </c:pt>
                <c:pt idx="224">
                  <c:v>11.8427971838557</c:v>
                </c:pt>
                <c:pt idx="225">
                  <c:v>12.05502237220303</c:v>
                </c:pt>
                <c:pt idx="226">
                  <c:v>12.263575483956165</c:v>
                </c:pt>
                <c:pt idx="227">
                  <c:v>12.468392991816964</c:v>
                </c:pt>
                <c:pt idx="228">
                  <c:v>12.66941250638842</c:v>
                </c:pt>
                <c:pt idx="229">
                  <c:v>12.866572795179076</c:v>
                </c:pt>
                <c:pt idx="230">
                  <c:v>13.059813801255029</c:v>
                </c:pt>
                <c:pt idx="231">
                  <c:v>13.249076661533865</c:v>
                </c:pt>
                <c:pt idx="232">
                  <c:v>13.434303724714908</c:v>
                </c:pt>
                <c:pt idx="233">
                  <c:v>13.61543856884038</c:v>
                </c:pt>
                <c:pt idx="234">
                  <c:v>13.79242601848207</c:v>
                </c:pt>
                <c:pt idx="235">
                  <c:v>13.965212161548299</c:v>
                </c:pt>
                <c:pt idx="236">
                  <c:v>14.133744365706072</c:v>
                </c:pt>
                <c:pt idx="237">
                  <c:v>14.297971294413395</c:v>
                </c:pt>
                <c:pt idx="238">
                  <c:v>14.45784292255688</c:v>
                </c:pt>
                <c:pt idx="239">
                  <c:v>14.613310551689889</c:v>
                </c:pt>
                <c:pt idx="240">
                  <c:v>14.764326824866531</c:v>
                </c:pt>
                <c:pt idx="241">
                  <c:v>14.910845741067074</c:v>
                </c:pt>
                <c:pt idx="242">
                  <c:v>15.052822669210283</c:v>
                </c:pt>
                <c:pt idx="243">
                  <c:v>15.190214361748483</c:v>
                </c:pt>
                <c:pt idx="244">
                  <c:v>15.322978967841184</c:v>
                </c:pt>
                <c:pt idx="245">
                  <c:v>15.45107604610325</c:v>
                </c:pt>
                <c:pt idx="246">
                  <c:v>15.574466576923736</c:v>
                </c:pt>
                <c:pt idx="247">
                  <c:v>15.693112974351649</c:v>
                </c:pt>
                <c:pt idx="248">
                  <c:v>15.806979097544975</c:v>
                </c:pt>
                <c:pt idx="249">
                  <c:v>15.916030261779541</c:v>
                </c:pt>
                <c:pt idx="250">
                  <c:v>16.020233249014325</c:v>
                </c:pt>
                <c:pt idx="251">
                  <c:v>16.119556318009973</c:v>
                </c:pt>
                <c:pt idx="252">
                  <c:v>16.213969213997508</c:v>
                </c:pt>
                <c:pt idx="253">
                  <c:v>16.303443177894213</c:v>
                </c:pt>
                <c:pt idx="254">
                  <c:v>16.387950955063928</c:v>
                </c:pt>
                <c:pt idx="255">
                  <c:v>16.467466803619089</c:v>
                </c:pt>
                <c:pt idx="256">
                  <c:v>16.541966502261932</c:v>
                </c:pt>
                <c:pt idx="257">
                  <c:v>16.61142735766256</c:v>
                </c:pt>
                <c:pt idx="258">
                  <c:v>16.675828211371531</c:v>
                </c:pt>
                <c:pt idx="259">
                  <c:v>16.735149446264945</c:v>
                </c:pt>
                <c:pt idx="260">
                  <c:v>16.789372992519993</c:v>
                </c:pt>
                <c:pt idx="261">
                  <c:v>16.838482333119213</c:v>
                </c:pt>
                <c:pt idx="262">
                  <c:v>16.882462508881723</c:v>
                </c:pt>
                <c:pt idx="263">
                  <c:v>16.92130012301994</c:v>
                </c:pt>
                <c:pt idx="264">
                  <c:v>16.95498334522037</c:v>
                </c:pt>
                <c:pt idx="265">
                  <c:v>16.983501915247235</c:v>
                </c:pt>
                <c:pt idx="266">
                  <c:v>17.006847146067837</c:v>
                </c:pt>
                <c:pt idx="267">
                  <c:v>17.025011926498721</c:v>
                </c:pt>
                <c:pt idx="268">
                  <c:v>17.037990723371799</c:v>
                </c:pt>
                <c:pt idx="269">
                  <c:v>17.045779583219815</c:v>
                </c:pt>
                <c:pt idx="270">
                  <c:v>17.048376133480609</c:v>
                </c:pt>
                <c:pt idx="271">
                  <c:v>17.045779583219815</c:v>
                </c:pt>
                <c:pt idx="272">
                  <c:v>17.037990723371799</c:v>
                </c:pt>
                <c:pt idx="273">
                  <c:v>17.025011926498721</c:v>
                </c:pt>
                <c:pt idx="274">
                  <c:v>17.006847146067837</c:v>
                </c:pt>
                <c:pt idx="275">
                  <c:v>16.983501915247235</c:v>
                </c:pt>
                <c:pt idx="276">
                  <c:v>16.95498334522037</c:v>
                </c:pt>
                <c:pt idx="277">
                  <c:v>16.92130012301994</c:v>
                </c:pt>
                <c:pt idx="278">
                  <c:v>16.882462508881723</c:v>
                </c:pt>
                <c:pt idx="279">
                  <c:v>16.838482333119213</c:v>
                </c:pt>
                <c:pt idx="280">
                  <c:v>16.789372992519993</c:v>
                </c:pt>
                <c:pt idx="281">
                  <c:v>16.735149446264945</c:v>
                </c:pt>
                <c:pt idx="282">
                  <c:v>16.675828211371531</c:v>
                </c:pt>
                <c:pt idx="283">
                  <c:v>16.61142735766256</c:v>
                </c:pt>
                <c:pt idx="284">
                  <c:v>16.541966502261932</c:v>
                </c:pt>
                <c:pt idx="285">
                  <c:v>16.467466803619089</c:v>
                </c:pt>
                <c:pt idx="286">
                  <c:v>16.387950955063928</c:v>
                </c:pt>
                <c:pt idx="287">
                  <c:v>16.303443177894213</c:v>
                </c:pt>
                <c:pt idx="288">
                  <c:v>16.213969213997508</c:v>
                </c:pt>
                <c:pt idx="289">
                  <c:v>16.119556318009973</c:v>
                </c:pt>
                <c:pt idx="290">
                  <c:v>16.020233249014325</c:v>
                </c:pt>
                <c:pt idx="291">
                  <c:v>15.916030261779541</c:v>
                </c:pt>
                <c:pt idx="292">
                  <c:v>15.806979097544975</c:v>
                </c:pt>
                <c:pt idx="293">
                  <c:v>15.693112974351648</c:v>
                </c:pt>
                <c:pt idx="294">
                  <c:v>15.574466576923736</c:v>
                </c:pt>
                <c:pt idx="295">
                  <c:v>15.451076046103251</c:v>
                </c:pt>
                <c:pt idx="296">
                  <c:v>15.322978967841182</c:v>
                </c:pt>
                <c:pt idx="297">
                  <c:v>15.190214361748485</c:v>
                </c:pt>
                <c:pt idx="298">
                  <c:v>15.052822669210283</c:v>
                </c:pt>
                <c:pt idx="299">
                  <c:v>14.910845741067076</c:v>
                </c:pt>
                <c:pt idx="300">
                  <c:v>14.764326824866533</c:v>
                </c:pt>
                <c:pt idx="301">
                  <c:v>14.613310551689889</c:v>
                </c:pt>
                <c:pt idx="302">
                  <c:v>14.457842922556882</c:v>
                </c:pt>
                <c:pt idx="303">
                  <c:v>14.297971294413394</c:v>
                </c:pt>
                <c:pt idx="304">
                  <c:v>14.133744365706072</c:v>
                </c:pt>
                <c:pt idx="305">
                  <c:v>13.965212161548296</c:v>
                </c:pt>
                <c:pt idx="306">
                  <c:v>13.79242601848207</c:v>
                </c:pt>
                <c:pt idx="307">
                  <c:v>13.615438568840379</c:v>
                </c:pt>
                <c:pt idx="308">
                  <c:v>13.434303724714908</c:v>
                </c:pt>
                <c:pt idx="309">
                  <c:v>13.249076661533866</c:v>
                </c:pt>
                <c:pt idx="310">
                  <c:v>13.059813801255029</c:v>
                </c:pt>
                <c:pt idx="311">
                  <c:v>12.866572795179078</c:v>
                </c:pt>
                <c:pt idx="312">
                  <c:v>12.66941250638842</c:v>
                </c:pt>
                <c:pt idx="313">
                  <c:v>12.468392991816966</c:v>
                </c:pt>
                <c:pt idx="314">
                  <c:v>12.263575483956165</c:v>
                </c:pt>
                <c:pt idx="315">
                  <c:v>12.055022372203032</c:v>
                </c:pt>
                <c:pt idx="316">
                  <c:v>11.842797183855698</c:v>
                </c:pt>
                <c:pt idx="317">
                  <c:v>11.626964564762416</c:v>
                </c:pt>
                <c:pt idx="318">
                  <c:v>11.407590259629769</c:v>
                </c:pt>
                <c:pt idx="319">
                  <c:v>11.184741091996226</c:v>
                </c:pt>
                <c:pt idx="320">
                  <c:v>10.958484943877048</c:v>
                </c:pt>
                <c:pt idx="321">
                  <c:v>10.728890735086731</c:v>
                </c:pt>
                <c:pt idx="322">
                  <c:v>10.496028402245415</c:v>
                </c:pt>
                <c:pt idx="323">
                  <c:v>10.259968877475458</c:v>
                </c:pt>
                <c:pt idx="324">
                  <c:v>10.02078406679488</c:v>
                </c:pt>
                <c:pt idx="325">
                  <c:v>9.7785468282140311</c:v>
                </c:pt>
                <c:pt idx="326">
                  <c:v>9.5333309495424068</c:v>
                </c:pt>
                <c:pt idx="327">
                  <c:v>9.2852111259121006</c:v>
                </c:pt>
                <c:pt idx="328">
                  <c:v>9.034262937024975</c:v>
                </c:pt>
                <c:pt idx="329">
                  <c:v>8.780562824130369</c:v>
                </c:pt>
                <c:pt idx="330">
                  <c:v>8.5241880667403027</c:v>
                </c:pt>
                <c:pt idx="331">
                  <c:v>8.2652167590894514</c:v>
                </c:pt>
                <c:pt idx="332">
                  <c:v>8.0037277863468219</c:v>
                </c:pt>
                <c:pt idx="333">
                  <c:v>7.7398008005866252</c:v>
                </c:pt>
                <c:pt idx="334">
                  <c:v>7.4735161965254298</c:v>
                </c:pt>
                <c:pt idx="335">
                  <c:v>7.2049550870332029</c:v>
                </c:pt>
                <c:pt idx="336">
                  <c:v>6.9341992784254973</c:v>
                </c:pt>
                <c:pt idx="337">
                  <c:v>6.6613312455444804</c:v>
                </c:pt>
                <c:pt idx="338">
                  <c:v>6.3864341066363126</c:v>
                </c:pt>
                <c:pt idx="339">
                  <c:v>6.1095915980324795</c:v>
                </c:pt>
                <c:pt idx="340">
                  <c:v>5.8308880486429508</c:v>
                </c:pt>
                <c:pt idx="341">
                  <c:v>5.5504083542687166</c:v>
                </c:pt>
                <c:pt idx="342">
                  <c:v>5.2682379517417663</c:v>
                </c:pt>
                <c:pt idx="343">
                  <c:v>4.9844627929001426</c:v>
                </c:pt>
                <c:pt idx="344">
                  <c:v>4.6991693184062324</c:v>
                </c:pt>
                <c:pt idx="345">
                  <c:v>4.4124444314160609</c:v>
                </c:pt>
                <c:pt idx="346">
                  <c:v>4.1243754711077631</c:v>
                </c:pt>
                <c:pt idx="347">
                  <c:v>3.8350501860772508</c:v>
                </c:pt>
                <c:pt idx="348">
                  <c:v>3.5445567076090874</c:v>
                </c:pt>
                <c:pt idx="349">
                  <c:v>3.2529835228309012</c:v>
                </c:pt>
                <c:pt idx="350">
                  <c:v>2.9604194477592944</c:v>
                </c:pt>
                <c:pt idx="351">
                  <c:v>2.6669536002456806</c:v>
                </c:pt>
                <c:pt idx="352">
                  <c:v>2.3726753728300651</c:v>
                </c:pt>
                <c:pt idx="353">
                  <c:v>2.0776744055112699</c:v>
                </c:pt>
                <c:pt idx="354">
                  <c:v>1.7820405584416725</c:v>
                </c:pt>
                <c:pt idx="355">
                  <c:v>1.4858638845549517</c:v>
                </c:pt>
                <c:pt idx="356">
                  <c:v>1.1892346021351163</c:v>
                </c:pt>
                <c:pt idx="357">
                  <c:v>0.89224306733508862</c:v>
                </c:pt>
                <c:pt idx="358">
                  <c:v>0.59497974665340569</c:v>
                </c:pt>
                <c:pt idx="359">
                  <c:v>0.29753518937718632</c:v>
                </c:pt>
                <c:pt idx="360">
                  <c:v>2.0886791678634759E-15</c:v>
                </c:pt>
              </c:numCache>
            </c:numRef>
          </c:yVal>
          <c:smooth val="0"/>
          <c:extLst>
            <c:ext xmlns:c16="http://schemas.microsoft.com/office/drawing/2014/chart" uri="{C3380CC4-5D6E-409C-BE32-E72D297353CC}">
              <c16:uniqueId val="{00000001-78D3-6E4A-BC78-4525EFEF4B4C}"/>
            </c:ext>
          </c:extLst>
        </c:ser>
        <c:dLbls>
          <c:showLegendKey val="0"/>
          <c:showVal val="0"/>
          <c:showCatName val="0"/>
          <c:showSerName val="0"/>
          <c:showPercent val="0"/>
          <c:showBubbleSize val="0"/>
        </c:dLbls>
        <c:axId val="1261972415"/>
        <c:axId val="1261762303"/>
      </c:scatterChart>
      <c:valAx>
        <c:axId val="1215239823"/>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1948159"/>
        <c:crosses val="autoZero"/>
        <c:crossBetween val="midCat"/>
        <c:majorUnit val="45"/>
      </c:valAx>
      <c:valAx>
        <c:axId val="1221948159"/>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239823"/>
        <c:crosses val="autoZero"/>
        <c:crossBetween val="midCat"/>
      </c:valAx>
      <c:valAx>
        <c:axId val="1261762303"/>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 Speed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1972415"/>
        <c:crosses val="max"/>
        <c:crossBetween val="midCat"/>
      </c:valAx>
      <c:valAx>
        <c:axId val="1261972415"/>
        <c:scaling>
          <c:orientation val="minMax"/>
        </c:scaling>
        <c:delete val="1"/>
        <c:axPos val="b"/>
        <c:numFmt formatCode="General" sourceLinked="1"/>
        <c:majorTickMark val="out"/>
        <c:minorTickMark val="none"/>
        <c:tickLblPos val="nextTo"/>
        <c:crossAx val="126176230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userShapes r:id="rId3"/>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Position and Acceleration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8575" cap="rnd">
              <a:solidFill>
                <a:schemeClr val="accent1"/>
              </a:solidFill>
              <a:round/>
            </a:ln>
            <a:effectLst/>
          </c:spPr>
          <c:marker>
            <c:symbol val="none"/>
          </c:marker>
          <c:xVal>
            <c:numRef>
              <c:f>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Calculations!$J$3:$J$363</c:f>
              <c:numCache>
                <c:formatCode>0.000</c:formatCode>
                <c:ptCount val="361"/>
                <c:pt idx="0">
                  <c:v>81.400000000000006</c:v>
                </c:pt>
                <c:pt idx="1">
                  <c:v>81.399017335813909</c:v>
                </c:pt>
                <c:pt idx="2">
                  <c:v>81.396066067337983</c:v>
                </c:pt>
                <c:pt idx="3">
                  <c:v>81.391136368091395</c:v>
                </c:pt>
                <c:pt idx="4">
                  <c:v>81.384211864855587</c:v>
                </c:pt>
                <c:pt idx="5">
                  <c:v>81.375269644077264</c:v>
                </c:pt>
                <c:pt idx="6">
                  <c:v>81.364280260891036</c:v>
                </c:pt>
                <c:pt idx="7">
                  <c:v>81.351207750819867</c:v>
                </c:pt>
                <c:pt idx="8">
                  <c:v>81.336009644227914</c:v>
                </c:pt>
                <c:pt idx="9">
                  <c:v>81.318636983618291</c:v>
                </c:pt>
                <c:pt idx="10">
                  <c:v>81.299034343884301</c:v>
                </c:pt>
                <c:pt idx="11">
                  <c:v>81.277139855639746</c:v>
                </c:pt>
                <c:pt idx="12">
                  <c:v>81.252885231771813</c:v>
                </c:pt>
                <c:pt idx="13">
                  <c:v>81.226195797376533</c:v>
                </c:pt>
                <c:pt idx="14">
                  <c:v>81.196990523254698</c:v>
                </c:pt>
                <c:pt idx="15">
                  <c:v>81.165182063163314</c:v>
                </c:pt>
                <c:pt idx="16">
                  <c:v>81.13067679503564</c:v>
                </c:pt>
                <c:pt idx="17">
                  <c:v>81.093374866399927</c:v>
                </c:pt>
                <c:pt idx="18">
                  <c:v>81.053170244245905</c:v>
                </c:pt>
                <c:pt idx="19">
                  <c:v>81.009950769604387</c:v>
                </c:pt>
                <c:pt idx="20">
                  <c:v>80.963598217123945</c:v>
                </c:pt>
                <c:pt idx="21">
                  <c:v>80.913988359946217</c:v>
                </c:pt>
                <c:pt idx="22">
                  <c:v>80.860991040199565</c:v>
                </c:pt>
                <c:pt idx="23">
                  <c:v>80.804470245446055</c:v>
                </c:pt>
                <c:pt idx="24">
                  <c:v>80.744284191436947</c:v>
                </c:pt>
                <c:pt idx="25">
                  <c:v>80.680285411545356</c:v>
                </c:pt>
                <c:pt idx="26">
                  <c:v>80.612320853263924</c:v>
                </c:pt>
                <c:pt idx="27">
                  <c:v>80.540231982168336</c:v>
                </c:pt>
                <c:pt idx="28">
                  <c:v>80.463854893764022</c:v>
                </c:pt>
                <c:pt idx="29">
                  <c:v>80.383020433647118</c:v>
                </c:pt>
                <c:pt idx="30">
                  <c:v>80.297554326422642</c:v>
                </c:pt>
                <c:pt idx="31">
                  <c:v>80.207277313835732</c:v>
                </c:pt>
                <c:pt idx="32">
                  <c:v>80.112005302581196</c:v>
                </c:pt>
                <c:pt idx="33">
                  <c:v>80.01154952226517</c:v>
                </c:pt>
                <c:pt idx="34">
                  <c:v>79.905716693999352</c:v>
                </c:pt>
                <c:pt idx="35">
                  <c:v>79.794309210113141</c:v>
                </c:pt>
                <c:pt idx="36">
                  <c:v>79.6771253254702</c:v>
                </c:pt>
                <c:pt idx="37">
                  <c:v>79.553959360875723</c:v>
                </c:pt>
                <c:pt idx="38">
                  <c:v>79.424601919057096</c:v>
                </c:pt>
                <c:pt idx="39">
                  <c:v>79.288840113693453</c:v>
                </c:pt>
                <c:pt idx="40">
                  <c:v>79.146457811959465</c:v>
                </c:pt>
                <c:pt idx="41">
                  <c:v>78.997235891033341</c:v>
                </c:pt>
                <c:pt idx="42">
                  <c:v>78.840952509001255</c:v>
                </c:pt>
                <c:pt idx="43">
                  <c:v>78.677383390566462</c:v>
                </c:pt>
                <c:pt idx="44">
                  <c:v>78.506302127943627</c:v>
                </c:pt>
                <c:pt idx="45">
                  <c:v>78.327480497284995</c:v>
                </c:pt>
                <c:pt idx="46">
                  <c:v>78.140688790946371</c:v>
                </c:pt>
                <c:pt idx="47">
                  <c:v>77.945696165856518</c:v>
                </c:pt>
                <c:pt idx="48">
                  <c:v>77.742271008202366</c:v>
                </c:pt>
                <c:pt idx="49">
                  <c:v>77.530181314585548</c:v>
                </c:pt>
                <c:pt idx="50">
                  <c:v>77.309195089742929</c:v>
                </c:pt>
                <c:pt idx="51">
                  <c:v>77.079080760853202</c:v>
                </c:pt>
                <c:pt idx="52">
                  <c:v>76.839607608375232</c:v>
                </c:pt>
                <c:pt idx="53">
                  <c:v>76.590546213280845</c:v>
                </c:pt>
                <c:pt idx="54">
                  <c:v>76.331668920454845</c:v>
                </c:pt>
                <c:pt idx="55">
                  <c:v>76.062750317938352</c:v>
                </c:pt>
                <c:pt idx="56">
                  <c:v>75.7835677315895</c:v>
                </c:pt>
                <c:pt idx="57">
                  <c:v>75.493901734626775</c:v>
                </c:pt>
                <c:pt idx="58">
                  <c:v>75.193536671407003</c:v>
                </c:pt>
                <c:pt idx="59">
                  <c:v>74.882261194669738</c:v>
                </c:pt>
                <c:pt idx="60">
                  <c:v>74.559868815358385</c:v>
                </c:pt>
                <c:pt idx="61">
                  <c:v>74.22615846400025</c:v>
                </c:pt>
                <c:pt idx="62">
                  <c:v>73.880935062498821</c:v>
                </c:pt>
                <c:pt idx="63">
                  <c:v>73.524010105060711</c:v>
                </c:pt>
                <c:pt idx="64">
                  <c:v>73.155202246847622</c:v>
                </c:pt>
                <c:pt idx="65">
                  <c:v>72.774337898813002</c:v>
                </c:pt>
                <c:pt idx="66">
                  <c:v>72.381251827053617</c:v>
                </c:pt>
                <c:pt idx="67">
                  <c:v>71.975787754881438</c:v>
                </c:pt>
                <c:pt idx="68">
                  <c:v>71.557798965699362</c:v>
                </c:pt>
                <c:pt idx="69">
                  <c:v>71.127148904650738</c:v>
                </c:pt>
                <c:pt idx="70">
                  <c:v>70.683711776905994</c:v>
                </c:pt>
                <c:pt idx="71">
                  <c:v>70.227373140353109</c:v>
                </c:pt>
                <c:pt idx="72">
                  <c:v>69.758030490372789</c:v>
                </c:pt>
                <c:pt idx="73">
                  <c:v>69.275593834307173</c:v>
                </c:pt>
                <c:pt idx="74">
                  <c:v>68.779986253171501</c:v>
                </c:pt>
                <c:pt idx="75">
                  <c:v>68.27114444811717</c:v>
                </c:pt>
                <c:pt idx="76">
                  <c:v>67.749019269126933</c:v>
                </c:pt>
                <c:pt idx="77">
                  <c:v>67.213576223417903</c:v>
                </c:pt>
                <c:pt idx="78">
                  <c:v>66.664795961038706</c:v>
                </c:pt>
                <c:pt idx="79">
                  <c:v>66.102674735178908</c:v>
                </c:pt>
                <c:pt idx="80">
                  <c:v>65.527224834762904</c:v>
                </c:pt>
                <c:pt idx="81">
                  <c:v>64.938474986972281</c:v>
                </c:pt>
                <c:pt idx="82">
                  <c:v>64.336470727436065</c:v>
                </c:pt>
                <c:pt idx="83">
                  <c:v>63.721274735943922</c:v>
                </c:pt>
                <c:pt idx="84">
                  <c:v>63.092967135671358</c:v>
                </c:pt>
                <c:pt idx="85">
                  <c:v>62.451645754062127</c:v>
                </c:pt>
                <c:pt idx="86">
                  <c:v>61.79742634368597</c:v>
                </c:pt>
                <c:pt idx="87">
                  <c:v>61.13044276157855</c:v>
                </c:pt>
                <c:pt idx="88">
                  <c:v>60.450847105777939</c:v>
                </c:pt>
                <c:pt idx="89">
                  <c:v>59.758809807988115</c:v>
                </c:pt>
                <c:pt idx="90">
                  <c:v>59.0545196815319</c:v>
                </c:pt>
                <c:pt idx="91">
                  <c:v>58.338183923993256</c:v>
                </c:pt>
                <c:pt idx="92">
                  <c:v>57.610028074194361</c:v>
                </c:pt>
                <c:pt idx="93">
                  <c:v>56.870295923402935</c:v>
                </c:pt>
                <c:pt idx="94">
                  <c:v>56.119249380914169</c:v>
                </c:pt>
                <c:pt idx="95">
                  <c:v>55.357168294402754</c:v>
                </c:pt>
                <c:pt idx="96">
                  <c:v>54.584350225684375</c:v>
                </c:pt>
                <c:pt idx="97">
                  <c:v>53.801110182764916</c:v>
                </c:pt>
                <c:pt idx="98">
                  <c:v>53.007780309286758</c:v>
                </c:pt>
                <c:pt idx="99">
                  <c:v>52.204709532697493</c:v>
                </c:pt>
                <c:pt idx="100">
                  <c:v>51.392263172674774</c:v>
                </c:pt>
                <c:pt idx="101">
                  <c:v>50.570822511528149</c:v>
                </c:pt>
                <c:pt idx="102">
                  <c:v>49.740784328473083</c:v>
                </c:pt>
                <c:pt idx="103">
                  <c:v>48.90256039982728</c:v>
                </c:pt>
                <c:pt idx="104">
                  <c:v>48.056576967313958</c:v>
                </c:pt>
                <c:pt idx="105">
                  <c:v>47.203274176771984</c:v>
                </c:pt>
                <c:pt idx="106">
                  <c:v>46.343105489667778</c:v>
                </c:pt>
                <c:pt idx="107">
                  <c:v>45.476537069876386</c:v>
                </c:pt>
                <c:pt idx="108">
                  <c:v>44.604047148252079</c:v>
                </c:pt>
                <c:pt idx="109">
                  <c:v>43.726125367540547</c:v>
                </c:pt>
                <c:pt idx="110">
                  <c:v>42.843272110196551</c:v>
                </c:pt>
                <c:pt idx="111">
                  <c:v>41.955997811663281</c:v>
                </c:pt>
                <c:pt idx="112">
                  <c:v>41.064822261644139</c:v>
                </c:pt>
                <c:pt idx="113">
                  <c:v>40.17027389585455</c:v>
                </c:pt>
                <c:pt idx="114">
                  <c:v>39.27288908068347</c:v>
                </c:pt>
                <c:pt idx="115">
                  <c:v>38.373211393120059</c:v>
                </c:pt>
                <c:pt idx="116">
                  <c:v>37.471790898216724</c:v>
                </c:pt>
                <c:pt idx="117">
                  <c:v>36.569183426261617</c:v>
                </c:pt>
                <c:pt idx="118">
                  <c:v>35.665949851727305</c:v>
                </c:pt>
                <c:pt idx="119">
                  <c:v>34.762655375948398</c:v>
                </c:pt>
                <c:pt idx="120">
                  <c:v>33.859868815358368</c:v>
                </c:pt>
                <c:pt idx="121">
                  <c:v>32.958161896991314</c:v>
                </c:pt>
                <c:pt idx="122">
                  <c:v>32.058108562824117</c:v>
                </c:pt>
                <c:pt idx="123">
                  <c:v>31.160284284403573</c:v>
                </c:pt>
                <c:pt idx="124">
                  <c:v>30.265265389070692</c:v>
                </c:pt>
                <c:pt idx="125">
                  <c:v>29.373628398963191</c:v>
                </c:pt>
                <c:pt idx="126">
                  <c:v>28.485949383847512</c:v>
                </c:pt>
                <c:pt idx="127">
                  <c:v>27.602803328704084</c:v>
                </c:pt>
                <c:pt idx="128">
                  <c:v>26.724763516866645</c:v>
                </c:pt>
                <c:pt idx="129">
                  <c:v>25.852400929396453</c:v>
                </c:pt>
                <c:pt idx="130">
                  <c:v>24.986283661258625</c:v>
                </c:pt>
                <c:pt idx="131">
                  <c:v>24.126976354758227</c:v>
                </c:pt>
                <c:pt idx="132">
                  <c:v>23.275039650591296</c:v>
                </c:pt>
                <c:pt idx="133">
                  <c:v>22.431029656769127</c:v>
                </c:pt>
                <c:pt idx="134">
                  <c:v>21.595497435583979</c:v>
                </c:pt>
                <c:pt idx="135">
                  <c:v>20.768988508700033</c:v>
                </c:pt>
                <c:pt idx="136">
                  <c:v>19.952042380377435</c:v>
                </c:pt>
                <c:pt idx="137">
                  <c:v>19.145192078766001</c:v>
                </c:pt>
                <c:pt idx="138">
                  <c:v>18.348963715141338</c:v>
                </c:pt>
                <c:pt idx="139">
                  <c:v>17.563876060899702</c:v>
                </c:pt>
                <c:pt idx="140">
                  <c:v>16.79044014207463</c:v>
                </c:pt>
                <c:pt idx="141">
                  <c:v>16.029158851096014</c:v>
                </c:pt>
                <c:pt idx="142">
                  <c:v>15.280526575469935</c:v>
                </c:pt>
                <c:pt idx="143">
                  <c:v>14.545028843026103</c:v>
                </c:pt>
                <c:pt idx="144">
                  <c:v>13.823141983349473</c:v>
                </c:pt>
                <c:pt idx="145">
                  <c:v>13.11533280498918</c:v>
                </c:pt>
                <c:pt idx="146">
                  <c:v>12.422058288018945</c:v>
                </c:pt>
                <c:pt idx="147">
                  <c:v>11.743765291507628</c:v>
                </c:pt>
                <c:pt idx="148">
                  <c:v>11.080890275448127</c:v>
                </c:pt>
                <c:pt idx="149">
                  <c:v>10.433859036683799</c:v>
                </c:pt>
                <c:pt idx="150">
                  <c:v>9.8030864583693358</c:v>
                </c:pt>
                <c:pt idx="151">
                  <c:v>9.1889762725002981</c:v>
                </c:pt>
                <c:pt idx="152">
                  <c:v>8.5919208350473468</c:v>
                </c:pt>
                <c:pt idx="153">
                  <c:v>8.0123009132351797</c:v>
                </c:pt>
                <c:pt idx="154">
                  <c:v>7.4504854845117165</c:v>
                </c:pt>
                <c:pt idx="155">
                  <c:v>6.9068315467620494</c:v>
                </c:pt>
                <c:pt idx="156">
                  <c:v>6.3816839393292071</c:v>
                </c:pt>
                <c:pt idx="157">
                  <c:v>5.8753751744174281</c:v>
                </c:pt>
                <c:pt idx="158">
                  <c:v>5.388225278463068</c:v>
                </c:pt>
                <c:pt idx="159">
                  <c:v>4.9205416430739888</c:v>
                </c:pt>
                <c:pt idx="160">
                  <c:v>4.4726188851509789</c:v>
                </c:pt>
                <c:pt idx="161">
                  <c:v>4.0447387158200172</c:v>
                </c:pt>
                <c:pt idx="162">
                  <c:v>3.6371698178204213</c:v>
                </c:pt>
                <c:pt idx="163">
                  <c:v>3.2501677310088155</c:v>
                </c:pt>
                <c:pt idx="164">
                  <c:v>2.8839747456564737</c:v>
                </c:pt>
                <c:pt idx="165">
                  <c:v>2.5388198032331672</c:v>
                </c:pt>
                <c:pt idx="166">
                  <c:v>2.2149184043885839</c:v>
                </c:pt>
                <c:pt idx="167">
                  <c:v>1.9124725238583835</c:v>
                </c:pt>
                <c:pt idx="168">
                  <c:v>1.6316705320400331</c:v>
                </c:pt>
                <c:pt idx="169">
                  <c:v>1.3726871229999063</c:v>
                </c:pt>
                <c:pt idx="170">
                  <c:v>1.1356832486905546</c:v>
                </c:pt>
                <c:pt idx="171">
                  <c:v>0.9208060591740832</c:v>
                </c:pt>
                <c:pt idx="172">
                  <c:v>0.72818884866410372</c:v>
                </c:pt>
                <c:pt idx="173">
                  <c:v>0.55795100721624635</c:v>
                </c:pt>
                <c:pt idx="174">
                  <c:v>0.41019797791358314</c:v>
                </c:pt>
                <c:pt idx="175">
                  <c:v>0.28502121940917391</c:v>
                </c:pt>
                <c:pt idx="176">
                  <c:v>0.18249817370588062</c:v>
                </c:pt>
                <c:pt idx="177">
                  <c:v>0.10269223906908564</c:v>
                </c:pt>
                <c:pt idx="178">
                  <c:v>4.5652747983609743E-2</c:v>
                </c:pt>
                <c:pt idx="179">
                  <c:v>1.1414950083661779E-2</c:v>
                </c:pt>
                <c:pt idx="180">
                  <c:v>0</c:v>
                </c:pt>
                <c:pt idx="181">
                  <c:v>1.1414950083661779E-2</c:v>
                </c:pt>
                <c:pt idx="182">
                  <c:v>4.5652747983609743E-2</c:v>
                </c:pt>
                <c:pt idx="183">
                  <c:v>0.10269223906908564</c:v>
                </c:pt>
                <c:pt idx="184">
                  <c:v>0.18249817370588062</c:v>
                </c:pt>
                <c:pt idx="185">
                  <c:v>0.28502121940917391</c:v>
                </c:pt>
                <c:pt idx="186">
                  <c:v>0.41019797791358314</c:v>
                </c:pt>
                <c:pt idx="187">
                  <c:v>0.55795100721624635</c:v>
                </c:pt>
                <c:pt idx="188">
                  <c:v>0.72818884866410372</c:v>
                </c:pt>
                <c:pt idx="189">
                  <c:v>0.9208060591740832</c:v>
                </c:pt>
                <c:pt idx="190">
                  <c:v>1.1356832486905546</c:v>
                </c:pt>
                <c:pt idx="191">
                  <c:v>1.3726871229999063</c:v>
                </c:pt>
                <c:pt idx="192">
                  <c:v>1.6316705320400331</c:v>
                </c:pt>
                <c:pt idx="193">
                  <c:v>1.9124725238583835</c:v>
                </c:pt>
                <c:pt idx="194">
                  <c:v>2.2149184043885839</c:v>
                </c:pt>
                <c:pt idx="195">
                  <c:v>2.5388198032331672</c:v>
                </c:pt>
                <c:pt idx="196">
                  <c:v>2.8839747456564737</c:v>
                </c:pt>
                <c:pt idx="197">
                  <c:v>3.2501677310088155</c:v>
                </c:pt>
                <c:pt idx="198">
                  <c:v>3.6371698178204213</c:v>
                </c:pt>
                <c:pt idx="199">
                  <c:v>4.0447387158200172</c:v>
                </c:pt>
                <c:pt idx="200">
                  <c:v>4.4726188851509789</c:v>
                </c:pt>
                <c:pt idx="201">
                  <c:v>4.9205416430739888</c:v>
                </c:pt>
                <c:pt idx="202">
                  <c:v>5.388225278463068</c:v>
                </c:pt>
                <c:pt idx="203">
                  <c:v>5.8753751744174281</c:v>
                </c:pt>
                <c:pt idx="204">
                  <c:v>6.3816839393292071</c:v>
                </c:pt>
                <c:pt idx="205">
                  <c:v>6.9068315467620494</c:v>
                </c:pt>
                <c:pt idx="206">
                  <c:v>7.4504854845117165</c:v>
                </c:pt>
                <c:pt idx="207">
                  <c:v>8.0123009132351797</c:v>
                </c:pt>
                <c:pt idx="208">
                  <c:v>8.5919208350473468</c:v>
                </c:pt>
                <c:pt idx="209">
                  <c:v>9.1889762725002981</c:v>
                </c:pt>
                <c:pt idx="210">
                  <c:v>9.8030864583693358</c:v>
                </c:pt>
                <c:pt idx="211">
                  <c:v>10.433859036683799</c:v>
                </c:pt>
                <c:pt idx="212">
                  <c:v>11.080890275448127</c:v>
                </c:pt>
                <c:pt idx="213">
                  <c:v>11.743765291507628</c:v>
                </c:pt>
                <c:pt idx="214">
                  <c:v>12.422058288018945</c:v>
                </c:pt>
                <c:pt idx="215">
                  <c:v>13.11533280498918</c:v>
                </c:pt>
                <c:pt idx="216">
                  <c:v>13.823141983349473</c:v>
                </c:pt>
                <c:pt idx="217">
                  <c:v>14.545028843026103</c:v>
                </c:pt>
                <c:pt idx="218">
                  <c:v>15.280526575469935</c:v>
                </c:pt>
                <c:pt idx="219">
                  <c:v>16.029158851096014</c:v>
                </c:pt>
                <c:pt idx="220">
                  <c:v>16.79044014207463</c:v>
                </c:pt>
                <c:pt idx="221">
                  <c:v>17.563876060899702</c:v>
                </c:pt>
                <c:pt idx="222">
                  <c:v>18.348963715141338</c:v>
                </c:pt>
                <c:pt idx="223">
                  <c:v>19.145192078766001</c:v>
                </c:pt>
                <c:pt idx="224">
                  <c:v>19.952042380377435</c:v>
                </c:pt>
                <c:pt idx="225">
                  <c:v>20.768988508700033</c:v>
                </c:pt>
                <c:pt idx="226">
                  <c:v>21.595497435583979</c:v>
                </c:pt>
                <c:pt idx="227">
                  <c:v>22.431029656769127</c:v>
                </c:pt>
                <c:pt idx="228">
                  <c:v>23.275039650591296</c:v>
                </c:pt>
                <c:pt idx="229">
                  <c:v>24.126976354758227</c:v>
                </c:pt>
                <c:pt idx="230">
                  <c:v>24.986283661258625</c:v>
                </c:pt>
                <c:pt idx="231">
                  <c:v>25.852400929396453</c:v>
                </c:pt>
                <c:pt idx="232">
                  <c:v>26.724763516866645</c:v>
                </c:pt>
                <c:pt idx="233">
                  <c:v>27.602803328704084</c:v>
                </c:pt>
                <c:pt idx="234">
                  <c:v>28.485949383847512</c:v>
                </c:pt>
                <c:pt idx="235">
                  <c:v>29.373628398963191</c:v>
                </c:pt>
                <c:pt idx="236">
                  <c:v>30.265265389070692</c:v>
                </c:pt>
                <c:pt idx="237">
                  <c:v>31.160284284403573</c:v>
                </c:pt>
                <c:pt idx="238">
                  <c:v>32.058108562824117</c:v>
                </c:pt>
                <c:pt idx="239">
                  <c:v>32.958161896991314</c:v>
                </c:pt>
                <c:pt idx="240">
                  <c:v>33.859868815358368</c:v>
                </c:pt>
                <c:pt idx="241">
                  <c:v>34.762655375948398</c:v>
                </c:pt>
                <c:pt idx="242">
                  <c:v>35.665949851727305</c:v>
                </c:pt>
                <c:pt idx="243">
                  <c:v>36.569183426261617</c:v>
                </c:pt>
                <c:pt idx="244">
                  <c:v>37.471790898216724</c:v>
                </c:pt>
                <c:pt idx="245">
                  <c:v>38.373211393120059</c:v>
                </c:pt>
                <c:pt idx="246">
                  <c:v>39.27288908068347</c:v>
                </c:pt>
                <c:pt idx="247">
                  <c:v>40.17027389585455</c:v>
                </c:pt>
                <c:pt idx="248">
                  <c:v>41.064822261644139</c:v>
                </c:pt>
                <c:pt idx="249">
                  <c:v>41.955997811663281</c:v>
                </c:pt>
                <c:pt idx="250">
                  <c:v>42.843272110196551</c:v>
                </c:pt>
                <c:pt idx="251">
                  <c:v>43.726125367540547</c:v>
                </c:pt>
                <c:pt idx="252">
                  <c:v>44.604047148252079</c:v>
                </c:pt>
                <c:pt idx="253">
                  <c:v>45.476537069876386</c:v>
                </c:pt>
                <c:pt idx="254">
                  <c:v>46.343105489667778</c:v>
                </c:pt>
                <c:pt idx="255">
                  <c:v>47.203274176771984</c:v>
                </c:pt>
                <c:pt idx="256">
                  <c:v>48.056576967313958</c:v>
                </c:pt>
                <c:pt idx="257">
                  <c:v>48.90256039982728</c:v>
                </c:pt>
                <c:pt idx="258">
                  <c:v>49.740784328473083</c:v>
                </c:pt>
                <c:pt idx="259">
                  <c:v>50.570822511528149</c:v>
                </c:pt>
                <c:pt idx="260">
                  <c:v>51.392263172674774</c:v>
                </c:pt>
                <c:pt idx="261">
                  <c:v>52.204709532697493</c:v>
                </c:pt>
                <c:pt idx="262">
                  <c:v>53.007780309286758</c:v>
                </c:pt>
                <c:pt idx="263">
                  <c:v>53.801110182764916</c:v>
                </c:pt>
                <c:pt idx="264">
                  <c:v>54.584350225684375</c:v>
                </c:pt>
                <c:pt idx="265">
                  <c:v>55.357168294402754</c:v>
                </c:pt>
                <c:pt idx="266">
                  <c:v>56.119249380914169</c:v>
                </c:pt>
                <c:pt idx="267">
                  <c:v>56.870295923402935</c:v>
                </c:pt>
                <c:pt idx="268">
                  <c:v>57.610028074194361</c:v>
                </c:pt>
                <c:pt idx="269">
                  <c:v>58.338183923993256</c:v>
                </c:pt>
                <c:pt idx="270">
                  <c:v>59.0545196815319</c:v>
                </c:pt>
                <c:pt idx="271">
                  <c:v>59.758809807988115</c:v>
                </c:pt>
                <c:pt idx="272">
                  <c:v>60.450847105777939</c:v>
                </c:pt>
                <c:pt idx="273">
                  <c:v>61.13044276157855</c:v>
                </c:pt>
                <c:pt idx="274">
                  <c:v>61.79742634368597</c:v>
                </c:pt>
                <c:pt idx="275">
                  <c:v>62.451645754062127</c:v>
                </c:pt>
                <c:pt idx="276">
                  <c:v>63.092967135671358</c:v>
                </c:pt>
                <c:pt idx="277">
                  <c:v>63.721274735943922</c:v>
                </c:pt>
                <c:pt idx="278">
                  <c:v>64.336470727436065</c:v>
                </c:pt>
                <c:pt idx="279">
                  <c:v>64.938474986972281</c:v>
                </c:pt>
                <c:pt idx="280">
                  <c:v>65.527224834762904</c:v>
                </c:pt>
                <c:pt idx="281">
                  <c:v>66.102674735178908</c:v>
                </c:pt>
                <c:pt idx="282">
                  <c:v>66.664795961038706</c:v>
                </c:pt>
                <c:pt idx="283">
                  <c:v>67.213576223417903</c:v>
                </c:pt>
                <c:pt idx="284">
                  <c:v>67.749019269126933</c:v>
                </c:pt>
                <c:pt idx="285">
                  <c:v>68.27114444811717</c:v>
                </c:pt>
                <c:pt idx="286">
                  <c:v>68.779986253171501</c:v>
                </c:pt>
                <c:pt idx="287">
                  <c:v>69.275593834307173</c:v>
                </c:pt>
                <c:pt idx="288">
                  <c:v>69.758030490372789</c:v>
                </c:pt>
                <c:pt idx="289">
                  <c:v>70.227373140353109</c:v>
                </c:pt>
                <c:pt idx="290">
                  <c:v>70.683711776905994</c:v>
                </c:pt>
                <c:pt idx="291">
                  <c:v>71.127148904650738</c:v>
                </c:pt>
                <c:pt idx="292">
                  <c:v>71.557798965699362</c:v>
                </c:pt>
                <c:pt idx="293">
                  <c:v>71.975787754881438</c:v>
                </c:pt>
                <c:pt idx="294">
                  <c:v>72.381251827053617</c:v>
                </c:pt>
                <c:pt idx="295">
                  <c:v>72.774337898813002</c:v>
                </c:pt>
                <c:pt idx="296">
                  <c:v>73.155202246847622</c:v>
                </c:pt>
                <c:pt idx="297">
                  <c:v>73.524010105060711</c:v>
                </c:pt>
                <c:pt idx="298">
                  <c:v>73.880935062498821</c:v>
                </c:pt>
                <c:pt idx="299">
                  <c:v>74.22615846400025</c:v>
                </c:pt>
                <c:pt idx="300">
                  <c:v>74.559868815358385</c:v>
                </c:pt>
                <c:pt idx="301">
                  <c:v>74.882261194669738</c:v>
                </c:pt>
                <c:pt idx="302">
                  <c:v>75.193536671407003</c:v>
                </c:pt>
                <c:pt idx="303">
                  <c:v>75.493901734626775</c:v>
                </c:pt>
                <c:pt idx="304">
                  <c:v>75.7835677315895</c:v>
                </c:pt>
                <c:pt idx="305">
                  <c:v>76.062750317938352</c:v>
                </c:pt>
                <c:pt idx="306">
                  <c:v>76.331668920454845</c:v>
                </c:pt>
                <c:pt idx="307">
                  <c:v>76.590546213280845</c:v>
                </c:pt>
                <c:pt idx="308">
                  <c:v>76.839607608375232</c:v>
                </c:pt>
                <c:pt idx="309">
                  <c:v>77.079080760853202</c:v>
                </c:pt>
                <c:pt idx="310">
                  <c:v>77.309195089742929</c:v>
                </c:pt>
                <c:pt idx="311">
                  <c:v>77.530181314585548</c:v>
                </c:pt>
                <c:pt idx="312">
                  <c:v>77.742271008202366</c:v>
                </c:pt>
                <c:pt idx="313">
                  <c:v>77.945696165856518</c:v>
                </c:pt>
                <c:pt idx="314">
                  <c:v>78.140688790946371</c:v>
                </c:pt>
                <c:pt idx="315">
                  <c:v>78.327480497284995</c:v>
                </c:pt>
                <c:pt idx="316">
                  <c:v>78.506302127943627</c:v>
                </c:pt>
                <c:pt idx="317">
                  <c:v>78.677383390566462</c:v>
                </c:pt>
                <c:pt idx="318">
                  <c:v>78.840952509001255</c:v>
                </c:pt>
                <c:pt idx="319">
                  <c:v>78.997235891033341</c:v>
                </c:pt>
                <c:pt idx="320">
                  <c:v>79.146457811959465</c:v>
                </c:pt>
                <c:pt idx="321">
                  <c:v>79.288840113693453</c:v>
                </c:pt>
                <c:pt idx="322">
                  <c:v>79.424601919057096</c:v>
                </c:pt>
                <c:pt idx="323">
                  <c:v>79.553959360875723</c:v>
                </c:pt>
                <c:pt idx="324">
                  <c:v>79.6771253254702</c:v>
                </c:pt>
                <c:pt idx="325">
                  <c:v>79.794309210113141</c:v>
                </c:pt>
                <c:pt idx="326">
                  <c:v>79.905716693999352</c:v>
                </c:pt>
                <c:pt idx="327">
                  <c:v>80.01154952226517</c:v>
                </c:pt>
                <c:pt idx="328">
                  <c:v>80.112005302581196</c:v>
                </c:pt>
                <c:pt idx="329">
                  <c:v>80.207277313835732</c:v>
                </c:pt>
                <c:pt idx="330">
                  <c:v>80.297554326422642</c:v>
                </c:pt>
                <c:pt idx="331">
                  <c:v>80.383020433647118</c:v>
                </c:pt>
                <c:pt idx="332">
                  <c:v>80.463854893764022</c:v>
                </c:pt>
                <c:pt idx="333">
                  <c:v>80.540231982168336</c:v>
                </c:pt>
                <c:pt idx="334">
                  <c:v>80.612320853263924</c:v>
                </c:pt>
                <c:pt idx="335">
                  <c:v>80.680285411545356</c:v>
                </c:pt>
                <c:pt idx="336">
                  <c:v>80.744284191436947</c:v>
                </c:pt>
                <c:pt idx="337">
                  <c:v>80.804470245446055</c:v>
                </c:pt>
                <c:pt idx="338">
                  <c:v>80.860991040199565</c:v>
                </c:pt>
                <c:pt idx="339">
                  <c:v>80.913988359946217</c:v>
                </c:pt>
                <c:pt idx="340">
                  <c:v>80.963598217123945</c:v>
                </c:pt>
                <c:pt idx="341">
                  <c:v>81.009950769604387</c:v>
                </c:pt>
                <c:pt idx="342">
                  <c:v>81.053170244245905</c:v>
                </c:pt>
                <c:pt idx="343">
                  <c:v>81.093374866399927</c:v>
                </c:pt>
                <c:pt idx="344">
                  <c:v>81.13067679503564</c:v>
                </c:pt>
                <c:pt idx="345">
                  <c:v>81.165182063163314</c:v>
                </c:pt>
                <c:pt idx="346">
                  <c:v>81.196990523254698</c:v>
                </c:pt>
                <c:pt idx="347">
                  <c:v>81.226195797376533</c:v>
                </c:pt>
                <c:pt idx="348">
                  <c:v>81.252885231771813</c:v>
                </c:pt>
                <c:pt idx="349">
                  <c:v>81.277139855639746</c:v>
                </c:pt>
                <c:pt idx="350">
                  <c:v>81.299034343884301</c:v>
                </c:pt>
                <c:pt idx="351">
                  <c:v>81.318636983618291</c:v>
                </c:pt>
                <c:pt idx="352">
                  <c:v>81.336009644227914</c:v>
                </c:pt>
                <c:pt idx="353">
                  <c:v>81.351207750819867</c:v>
                </c:pt>
                <c:pt idx="354">
                  <c:v>81.364280260891036</c:v>
                </c:pt>
                <c:pt idx="355">
                  <c:v>81.375269644077264</c:v>
                </c:pt>
                <c:pt idx="356">
                  <c:v>81.384211864855587</c:v>
                </c:pt>
                <c:pt idx="357">
                  <c:v>81.391136368091395</c:v>
                </c:pt>
                <c:pt idx="358">
                  <c:v>81.396066067337983</c:v>
                </c:pt>
                <c:pt idx="359">
                  <c:v>81.399017335813909</c:v>
                </c:pt>
                <c:pt idx="360">
                  <c:v>81.400000000000006</c:v>
                </c:pt>
              </c:numCache>
            </c:numRef>
          </c:yVal>
          <c:smooth val="0"/>
          <c:extLst>
            <c:ext xmlns:c16="http://schemas.microsoft.com/office/drawing/2014/chart" uri="{C3380CC4-5D6E-409C-BE32-E72D297353CC}">
              <c16:uniqueId val="{00000000-E33F-7C4F-90BE-B1D8F206ED55}"/>
            </c:ext>
          </c:extLst>
        </c:ser>
        <c:dLbls>
          <c:showLegendKey val="0"/>
          <c:showVal val="0"/>
          <c:showCatName val="0"/>
          <c:showSerName val="0"/>
          <c:showPercent val="0"/>
          <c:showBubbleSize val="0"/>
        </c:dLbls>
        <c:axId val="1215239823"/>
        <c:axId val="1221948159"/>
      </c:scatterChart>
      <c:scatterChart>
        <c:scatterStyle val="lineMarker"/>
        <c:varyColors val="0"/>
        <c:ser>
          <c:idx val="1"/>
          <c:order val="1"/>
          <c:tx>
            <c:v>Acceleration</c:v>
          </c:tx>
          <c:spPr>
            <a:ln w="25400" cap="rnd">
              <a:solidFill>
                <a:srgbClr val="C00000"/>
              </a:solidFill>
              <a:round/>
            </a:ln>
            <a:effectLst/>
          </c:spPr>
          <c:marker>
            <c:symbol val="none"/>
          </c:marker>
          <c:xVal>
            <c:numRef>
              <c:f>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Calculations!$N$3:$N$363</c:f>
              <c:numCache>
                <c:formatCode>0.00E+00</c:formatCode>
                <c:ptCount val="361"/>
                <c:pt idx="0">
                  <c:v>487299.58329939452</c:v>
                </c:pt>
                <c:pt idx="1">
                  <c:v>487008.75245073106</c:v>
                </c:pt>
                <c:pt idx="2">
                  <c:v>486136.58623040724</c:v>
                </c:pt>
                <c:pt idx="3">
                  <c:v>484684.06327687512</c:v>
                </c:pt>
                <c:pt idx="4">
                  <c:v>482652.81352641247</c:v>
                </c:pt>
                <c:pt idx="5">
                  <c:v>480045.11652380647</c:v>
                </c:pt>
                <c:pt idx="6">
                  <c:v>476863.89906208758</c:v>
                </c:pt>
                <c:pt idx="7">
                  <c:v>473112.73215606622</c:v>
                </c:pt>
                <c:pt idx="8">
                  <c:v>468795.82735573198</c:v>
                </c:pt>
                <c:pt idx="9">
                  <c:v>463918.03240686015</c:v>
                </c:pt>
                <c:pt idx="10">
                  <c:v>458484.82626741444</c:v>
                </c:pt>
                <c:pt idx="11">
                  <c:v>452502.31348952156</c:v>
                </c:pt>
                <c:pt idx="12">
                  <c:v>445977.21797794563</c:v>
                </c:pt>
                <c:pt idx="13">
                  <c:v>438916.87613705487</c:v>
                </c:pt>
                <c:pt idx="14">
                  <c:v>431329.22941929294</c:v>
                </c:pt>
                <c:pt idx="15">
                  <c:v>423222.81628908921</c:v>
                </c:pt>
                <c:pt idx="16">
                  <c:v>414606.7636169935</c:v>
                </c:pt>
                <c:pt idx="17">
                  <c:v>405490.77751956694</c:v>
                </c:pt>
                <c:pt idx="18">
                  <c:v>395885.13366121688</c:v>
                </c:pt>
                <c:pt idx="19">
                  <c:v>385800.66703470115</c:v>
                </c:pt>
                <c:pt idx="20">
                  <c:v>375248.76123745309</c:v>
                </c:pt>
                <c:pt idx="21">
                  <c:v>364241.33726118441</c:v>
                </c:pt>
                <c:pt idx="22">
                  <c:v>352790.84181238251</c:v>
                </c:pt>
                <c:pt idx="23">
                  <c:v>340910.23518136627</c:v>
                </c:pt>
                <c:pt idx="24">
                  <c:v>328612.97867743281</c:v>
                </c:pt>
                <c:pt idx="25">
                  <c:v>315913.02164738381</c:v>
                </c:pt>
                <c:pt idx="26">
                  <c:v>302824.78809428331</c:v>
                </c:pt>
                <c:pt idx="27">
                  <c:v>289363.16291273595</c:v>
                </c:pt>
                <c:pt idx="28">
                  <c:v>275543.47775622376</c:v>
                </c:pt>
                <c:pt idx="29">
                  <c:v>261381.49655113154</c:v>
                </c:pt>
                <c:pt idx="30">
                  <c:v>246893.40067103461</c:v>
                </c:pt>
                <c:pt idx="31">
                  <c:v>232095.77378355892</c:v>
                </c:pt>
                <c:pt idx="32">
                  <c:v>217005.58638075902</c:v>
                </c:pt>
                <c:pt idx="33">
                  <c:v>201640.18000237024</c:v>
                </c:pt>
                <c:pt idx="34">
                  <c:v>186017.25115961829</c:v>
                </c:pt>
                <c:pt idx="35">
                  <c:v>170154.83496539792</c:v>
                </c:pt>
                <c:pt idx="36">
                  <c:v>154071.28847468243</c:v>
                </c:pt>
                <c:pt idx="37">
                  <c:v>137785.27373692818</c:v>
                </c:pt>
                <c:pt idx="38">
                  <c:v>121315.74056006128</c:v>
                </c:pt>
                <c:pt idx="39">
                  <c:v>104681.90898339558</c:v>
                </c:pt>
                <c:pt idx="40">
                  <c:v>87903.251454514553</c:v>
                </c:pt>
                <c:pt idx="41">
                  <c:v>70999.474702858934</c:v>
                </c:pt>
                <c:pt idx="42">
                  <c:v>53990.501300435841</c:v>
                </c:pt>
                <c:pt idx="43">
                  <c:v>36896.450897841372</c:v>
                </c:pt>
                <c:pt idx="44">
                  <c:v>19737.621121602282</c:v>
                </c:pt>
                <c:pt idx="45">
                  <c:v>2534.4681168370789</c:v>
                </c:pt>
                <c:pt idx="46">
                  <c:v>-14692.413282627103</c:v>
                </c:pt>
                <c:pt idx="47">
                  <c:v>-31922.309776168837</c:v>
                </c:pt>
                <c:pt idx="48">
                  <c:v>-49134.41023113449</c:v>
                </c:pt>
                <c:pt idx="49">
                  <c:v>-66307.826752303095</c:v>
                </c:pt>
                <c:pt idx="50">
                  <c:v>-83421.616208511885</c:v>
                </c:pt>
                <c:pt idx="51">
                  <c:v>-100454.80223911849</c:v>
                </c:pt>
                <c:pt idx="52">
                  <c:v>-117386.3977626488</c:v>
                </c:pt>
                <c:pt idx="53">
                  <c:v>-134195.42800916103</c:v>
                </c:pt>
                <c:pt idx="54">
                  <c:v>-150860.95409639718</c:v>
                </c:pt>
                <c:pt idx="55">
                  <c:v>-167362.09716773455</c:v>
                </c:pt>
                <c:pt idx="56">
                  <c:v>-183678.06310719982</c:v>
                </c:pt>
                <c:pt idx="57">
                  <c:v>-199788.16784333793</c:v>
                </c:pt>
                <c:pt idx="58">
                  <c:v>-215671.86324956175</c:v>
                </c:pt>
                <c:pt idx="59">
                  <c:v>-231308.76364364743</c:v>
                </c:pt>
                <c:pt idx="60">
                  <c:v>-246678.67288338646</c:v>
                </c:pt>
                <c:pt idx="61">
                  <c:v>-261761.6120489577</c:v>
                </c:pt>
                <c:pt idx="62">
                  <c:v>-276537.84769547597</c:v>
                </c:pt>
                <c:pt idx="63">
                  <c:v>-290987.92065134138</c:v>
                </c:pt>
                <c:pt idx="64">
                  <c:v>-305092.67532960232</c:v>
                </c:pt>
                <c:pt idx="65">
                  <c:v>-318833.28951056581</c:v>
                </c:pt>
                <c:pt idx="66">
                  <c:v>-332191.30454443954</c:v>
                </c:pt>
                <c:pt idx="67">
                  <c:v>-345148.65591301862</c:v>
                </c:pt>
                <c:pt idx="68">
                  <c:v>-357687.70407937467</c:v>
                </c:pt>
                <c:pt idx="69">
                  <c:v>-369791.26554439904</c:v>
                </c:pt>
                <c:pt idx="70">
                  <c:v>-381442.64401894872</c:v>
                </c:pt>
                <c:pt idx="71">
                  <c:v>-392625.66161048459</c:v>
                </c:pt>
                <c:pt idx="72">
                  <c:v>-403324.68991358281</c:v>
                </c:pt>
                <c:pt idx="73">
                  <c:v>-413524.6808847636</c:v>
                </c:pt>
                <c:pt idx="74">
                  <c:v>-423211.19737386977</c:v>
                </c:pt>
                <c:pt idx="75">
                  <c:v>-432370.44317691843</c:v>
                </c:pt>
                <c:pt idx="76">
                  <c:v>-440989.29246914189</c:v>
                </c:pt>
                <c:pt idx="77">
                  <c:v>-449055.31847195717</c:v>
                </c:pt>
                <c:pt idx="78">
                  <c:v>-456556.82120403764</c:v>
                </c:pt>
                <c:pt idx="79">
                  <c:v>-463482.85416463244</c:v>
                </c:pt>
                <c:pt idx="80">
                  <c:v>-469823.24979689124</c:v>
                </c:pt>
                <c:pt idx="81">
                  <c:v>-475568.6435803186</c:v>
                </c:pt>
                <c:pt idx="82">
                  <c:v>-480710.49660463864</c:v>
                </c:pt>
                <c:pt idx="83">
                  <c:v>-485241.11648234515</c:v>
                </c:pt>
                <c:pt idx="84">
                  <c:v>-489153.67646403681</c:v>
                </c:pt>
                <c:pt idx="85">
                  <c:v>-492442.23262925772</c:v>
                </c:pt>
                <c:pt idx="86">
                  <c:v>-495101.73903590086</c:v>
                </c:pt>
                <c:pt idx="87">
                  <c:v>-497128.06072319479</c:v>
                </c:pt>
                <c:pt idx="88">
                  <c:v>-498517.98447673413</c:v>
                </c:pt>
                <c:pt idx="89">
                  <c:v>-499269.22727876122</c:v>
                </c:pt>
                <c:pt idx="90">
                  <c:v>-499380.44238277304</c:v>
                </c:pt>
                <c:pt idx="91">
                  <c:v>-498851.22296827874</c:v>
                </c:pt>
                <c:pt idx="92">
                  <c:v>-497682.10334894375</c:v>
                </c:pt>
                <c:pt idx="93">
                  <c:v>-495874.55772515718</c:v>
                </c:pt>
                <c:pt idx="94">
                  <c:v>-493430.99648999923</c:v>
                </c:pt>
                <c:pt idx="95">
                  <c:v>-490354.76011538634</c:v>
                </c:pt>
                <c:pt idx="96">
                  <c:v>-486650.11066257954</c:v>
                </c:pt>
                <c:pt idx="97">
                  <c:v>-482322.22097799875</c:v>
                </c:pt>
                <c:pt idx="98">
                  <c:v>-477377.16165114468</c:v>
                </c:pt>
                <c:pt idx="99">
                  <c:v>-471821.88582618424</c:v>
                </c:pt>
                <c:pt idx="100">
                  <c:v>-465664.21197219146</c:v>
                </c:pt>
                <c:pt idx="101">
                  <c:v>-458912.80472899729</c:v>
                </c:pt>
                <c:pt idx="102">
                  <c:v>-451577.1539559433</c:v>
                </c:pt>
                <c:pt idx="103">
                  <c:v>-443667.55211945163</c:v>
                </c:pt>
                <c:pt idx="104">
                  <c:v>-435195.07016214979</c:v>
                </c:pt>
                <c:pt idx="105">
                  <c:v>-426171.53200127895</c:v>
                </c:pt>
                <c:pt idx="106">
                  <c:v>-416609.4878072805</c:v>
                </c:pt>
                <c:pt idx="107">
                  <c:v>-406522.18621480814</c:v>
                </c:pt>
                <c:pt idx="108">
                  <c:v>-395923.54561803874</c:v>
                </c:pt>
                <c:pt idx="109">
                  <c:v>-384828.12470011716</c:v>
                </c:pt>
                <c:pt idx="110">
                  <c:v>-373251.09234300815</c:v>
                </c:pt>
                <c:pt idx="111">
                  <c:v>-361208.19705905492</c:v>
                </c:pt>
                <c:pt idx="112">
                  <c:v>-348715.73607932753</c:v>
                </c:pt>
                <c:pt idx="113">
                  <c:v>-335790.5242265428</c:v>
                </c:pt>
                <c:pt idx="114">
                  <c:v>-322449.86269212747</c:v>
                </c:pt>
                <c:pt idx="115">
                  <c:v>-308711.50782804721</c:v>
                </c:pt>
                <c:pt idx="116">
                  <c:v>-294593.64005453145</c:v>
                </c:pt>
                <c:pt idx="117">
                  <c:v>-280114.83297494863</c:v>
                </c:pt>
                <c:pt idx="118">
                  <c:v>-265294.02277900191</c:v>
                </c:pt>
                <c:pt idx="119">
                  <c:v>-250150.47800528436</c:v>
                </c:pt>
                <c:pt idx="120">
                  <c:v>-234703.76972420746</c:v>
                </c:pt>
                <c:pt idx="121">
                  <c:v>-218973.74219251657</c:v>
                </c:pt>
                <c:pt idx="122">
                  <c:v>-202980.48402117318</c:v>
                </c:pt>
                <c:pt idx="123">
                  <c:v>-186744.29988941038</c:v>
                </c:pt>
                <c:pt idx="124">
                  <c:v>-170285.6828293307</c:v>
                </c:pt>
                <c:pt idx="125">
                  <c:v>-153625.28709761784</c:v>
                </c:pt>
                <c:pt idx="126">
                  <c:v>-136783.90164379193</c:v>
                </c:pt>
                <c:pt idx="127">
                  <c:v>-119782.4241780231</c:v>
                </c:pt>
                <c:pt idx="128">
                  <c:v>-102641.83583583214</c:v>
                </c:pt>
                <c:pt idx="129">
                  <c:v>-85383.176432075299</c:v>
                </c:pt>
                <c:pt idx="130">
                  <c:v>-68027.520292420755</c:v>
                </c:pt>
                <c:pt idx="131">
                  <c:v>-50595.952647065053</c:v>
                </c:pt>
                <c:pt idx="132">
                  <c:v>-33109.546568691316</c:v>
                </c:pt>
                <c:pt idx="133">
                  <c:v>-15589.340434594982</c:v>
                </c:pt>
                <c:pt idx="134">
                  <c:v>1943.6841085306135</c:v>
                </c:pt>
                <c:pt idx="135">
                  <c:v>19468.62369950549</c:v>
                </c:pt>
                <c:pt idx="136">
                  <c:v>36964.67435992392</c:v>
                </c:pt>
                <c:pt idx="137">
                  <c:v>54411.152156229538</c:v>
                </c:pt>
                <c:pt idx="138">
                  <c:v>71787.513448439349</c:v>
                </c:pt>
                <c:pt idx="139">
                  <c:v>89073.374746334914</c:v>
                </c:pt>
                <c:pt idx="140">
                  <c:v>106248.53219259898</c:v>
                </c:pt>
                <c:pt idx="141">
                  <c:v>123292.98069074798</c:v>
                </c:pt>
                <c:pt idx="142">
                  <c:v>140186.93269386439</c:v>
                </c:pt>
                <c:pt idx="143">
                  <c:v>156910.83666810521</c:v>
                </c:pt>
                <c:pt idx="144">
                  <c:v>173445.39524279872</c:v>
                </c:pt>
                <c:pt idx="145">
                  <c:v>189771.58305669832</c:v>
                </c:pt>
                <c:pt idx="146">
                  <c:v>205870.66430765486</c:v>
                </c:pt>
                <c:pt idx="147">
                  <c:v>221724.21001066011</c:v>
                </c:pt>
                <c:pt idx="148">
                  <c:v>237314.11496691356</c:v>
                </c:pt>
                <c:pt idx="149">
                  <c:v>252622.6144443189</c:v>
                </c:pt>
                <c:pt idx="150">
                  <c:v>267632.30056763499</c:v>
                </c:pt>
                <c:pt idx="151">
                  <c:v>282326.13841442508</c:v>
                </c:pt>
                <c:pt idx="152">
                  <c:v>296687.48181097576</c:v>
                </c:pt>
                <c:pt idx="153">
                  <c:v>310700.08882051049</c:v>
                </c:pt>
                <c:pt idx="154">
                  <c:v>324348.13691432338</c:v>
                </c:pt>
                <c:pt idx="155">
                  <c:v>337616.23781489773</c:v>
                </c:pt>
                <c:pt idx="156">
                  <c:v>350489.45199868211</c:v>
                </c:pt>
                <c:pt idx="157">
                  <c:v>362953.30284495553</c:v>
                </c:pt>
                <c:pt idx="158">
                  <c:v>374993.79041614471</c:v>
                </c:pt>
                <c:pt idx="159">
                  <c:v>386597.40485404897</c:v>
                </c:pt>
                <c:pt idx="160">
                  <c:v>397751.1393756874</c:v>
                </c:pt>
                <c:pt idx="161">
                  <c:v>408442.50285190361</c:v>
                </c:pt>
                <c:pt idx="162">
                  <c:v>418659.53195144754</c:v>
                </c:pt>
                <c:pt idx="163">
                  <c:v>428390.80283298763</c:v>
                </c:pt>
                <c:pt idx="164">
                  <c:v>437625.44236739638</c:v>
                </c:pt>
                <c:pt idx="165">
                  <c:v>446353.138872682</c:v>
                </c:pt>
                <c:pt idx="166">
                  <c:v>454564.15234411316</c:v>
                </c:pt>
                <c:pt idx="167">
                  <c:v>462249.3241623792</c:v>
                </c:pt>
                <c:pt idx="168">
                  <c:v>469400.08626305853</c:v>
                </c:pt>
                <c:pt idx="169">
                  <c:v>476008.46975120838</c:v>
                </c:pt>
                <c:pt idx="170">
                  <c:v>482067.11294553749</c:v>
                </c:pt>
                <c:pt idx="171">
                  <c:v>487569.26883737999</c:v>
                </c:pt>
                <c:pt idx="172">
                  <c:v>492508.81195052923</c:v>
                </c:pt>
                <c:pt idx="173">
                  <c:v>496880.24458892265</c:v>
                </c:pt>
                <c:pt idx="174">
                  <c:v>500678.70246018004</c:v>
                </c:pt>
                <c:pt idx="175">
                  <c:v>503899.95966406853</c:v>
                </c:pt>
                <c:pt idx="176">
                  <c:v>506540.43303611682</c:v>
                </c:pt>
                <c:pt idx="177">
                  <c:v>508597.18583778804</c:v>
                </c:pt>
                <c:pt idx="178">
                  <c:v>510067.93078586762</c:v>
                </c:pt>
                <c:pt idx="179">
                  <c:v>510951.03241500451</c:v>
                </c:pt>
                <c:pt idx="180">
                  <c:v>511245.50876865233</c:v>
                </c:pt>
                <c:pt idx="181">
                  <c:v>510951.03241500451</c:v>
                </c:pt>
                <c:pt idx="182">
                  <c:v>510067.93078586762</c:v>
                </c:pt>
                <c:pt idx="183">
                  <c:v>508597.18583778804</c:v>
                </c:pt>
                <c:pt idx="184">
                  <c:v>506540.43303611682</c:v>
                </c:pt>
                <c:pt idx="185">
                  <c:v>503899.95966406853</c:v>
                </c:pt>
                <c:pt idx="186">
                  <c:v>500678.70246018004</c:v>
                </c:pt>
                <c:pt idx="187">
                  <c:v>496880.24458892265</c:v>
                </c:pt>
                <c:pt idx="188">
                  <c:v>492508.81195052923</c:v>
                </c:pt>
                <c:pt idx="189">
                  <c:v>487569.26883737999</c:v>
                </c:pt>
                <c:pt idx="190">
                  <c:v>482067.11294553749</c:v>
                </c:pt>
                <c:pt idx="191">
                  <c:v>476008.46975120838</c:v>
                </c:pt>
                <c:pt idx="192">
                  <c:v>469400.08626305853</c:v>
                </c:pt>
                <c:pt idx="193">
                  <c:v>462249.3241623792</c:v>
                </c:pt>
                <c:pt idx="194">
                  <c:v>454564.15234411316</c:v>
                </c:pt>
                <c:pt idx="195">
                  <c:v>446353.138872682</c:v>
                </c:pt>
                <c:pt idx="196">
                  <c:v>437625.44236739638</c:v>
                </c:pt>
                <c:pt idx="197">
                  <c:v>428390.80283298763</c:v>
                </c:pt>
                <c:pt idx="198">
                  <c:v>418659.53195144754</c:v>
                </c:pt>
                <c:pt idx="199">
                  <c:v>408442.50285190361</c:v>
                </c:pt>
                <c:pt idx="200">
                  <c:v>397751.1393756874</c:v>
                </c:pt>
                <c:pt idx="201">
                  <c:v>386597.40485404897</c:v>
                </c:pt>
                <c:pt idx="202">
                  <c:v>374993.79041614471</c:v>
                </c:pt>
                <c:pt idx="203">
                  <c:v>362953.30284495553</c:v>
                </c:pt>
                <c:pt idx="204">
                  <c:v>350489.45199868211</c:v>
                </c:pt>
                <c:pt idx="205">
                  <c:v>337616.23781489773</c:v>
                </c:pt>
                <c:pt idx="206">
                  <c:v>324348.13691432338</c:v>
                </c:pt>
                <c:pt idx="207">
                  <c:v>310700.08882051049</c:v>
                </c:pt>
                <c:pt idx="208">
                  <c:v>296687.48181097576</c:v>
                </c:pt>
                <c:pt idx="209">
                  <c:v>282326.13841442508</c:v>
                </c:pt>
                <c:pt idx="210">
                  <c:v>267632.30056763499</c:v>
                </c:pt>
                <c:pt idx="211">
                  <c:v>252622.6144443189</c:v>
                </c:pt>
                <c:pt idx="212">
                  <c:v>237314.11496691356</c:v>
                </c:pt>
                <c:pt idx="213">
                  <c:v>221724.21001066011</c:v>
                </c:pt>
                <c:pt idx="214">
                  <c:v>205870.66430765486</c:v>
                </c:pt>
                <c:pt idx="215">
                  <c:v>189771.58305669832</c:v>
                </c:pt>
                <c:pt idx="216">
                  <c:v>173445.39524279872</c:v>
                </c:pt>
                <c:pt idx="217">
                  <c:v>156910.83666810521</c:v>
                </c:pt>
                <c:pt idx="218">
                  <c:v>140186.93269386439</c:v>
                </c:pt>
                <c:pt idx="219">
                  <c:v>123292.98069074798</c:v>
                </c:pt>
                <c:pt idx="220">
                  <c:v>106248.53219259898</c:v>
                </c:pt>
                <c:pt idx="221">
                  <c:v>89073.374746334914</c:v>
                </c:pt>
                <c:pt idx="222">
                  <c:v>71787.513448439349</c:v>
                </c:pt>
                <c:pt idx="223">
                  <c:v>54411.152156229538</c:v>
                </c:pt>
                <c:pt idx="224">
                  <c:v>36964.67435992392</c:v>
                </c:pt>
                <c:pt idx="225">
                  <c:v>19468.62369950549</c:v>
                </c:pt>
                <c:pt idx="226">
                  <c:v>1943.6841085306135</c:v>
                </c:pt>
                <c:pt idx="227">
                  <c:v>-15589.340434594982</c:v>
                </c:pt>
                <c:pt idx="228">
                  <c:v>-33109.546568691316</c:v>
                </c:pt>
                <c:pt idx="229">
                  <c:v>-50595.952647065053</c:v>
                </c:pt>
                <c:pt idx="230">
                  <c:v>-68027.520292420755</c:v>
                </c:pt>
                <c:pt idx="231">
                  <c:v>-85383.176432075299</c:v>
                </c:pt>
                <c:pt idx="232">
                  <c:v>-102641.83583583214</c:v>
                </c:pt>
                <c:pt idx="233">
                  <c:v>-119782.4241780231</c:v>
                </c:pt>
                <c:pt idx="234">
                  <c:v>-136783.90164379193</c:v>
                </c:pt>
                <c:pt idx="235">
                  <c:v>-153625.28709761784</c:v>
                </c:pt>
                <c:pt idx="236">
                  <c:v>-170285.6828293307</c:v>
                </c:pt>
                <c:pt idx="237">
                  <c:v>-186744.29988941038</c:v>
                </c:pt>
                <c:pt idx="238">
                  <c:v>-202980.48402117318</c:v>
                </c:pt>
                <c:pt idx="239">
                  <c:v>-218973.74219251657</c:v>
                </c:pt>
                <c:pt idx="240">
                  <c:v>-234703.76972420746</c:v>
                </c:pt>
                <c:pt idx="241">
                  <c:v>-250150.47800528436</c:v>
                </c:pt>
                <c:pt idx="242">
                  <c:v>-265294.02277900191</c:v>
                </c:pt>
                <c:pt idx="243">
                  <c:v>-280114.83297494863</c:v>
                </c:pt>
                <c:pt idx="244">
                  <c:v>-294593.64005453145</c:v>
                </c:pt>
                <c:pt idx="245">
                  <c:v>-308711.50782804721</c:v>
                </c:pt>
                <c:pt idx="246">
                  <c:v>-322449.86269212747</c:v>
                </c:pt>
                <c:pt idx="247">
                  <c:v>-335790.5242265428</c:v>
                </c:pt>
                <c:pt idx="248">
                  <c:v>-348715.73607932753</c:v>
                </c:pt>
                <c:pt idx="249">
                  <c:v>-361208.19705905492</c:v>
                </c:pt>
                <c:pt idx="250">
                  <c:v>-373251.09234300815</c:v>
                </c:pt>
                <c:pt idx="251">
                  <c:v>-384828.12470011716</c:v>
                </c:pt>
                <c:pt idx="252">
                  <c:v>-395923.54561803874</c:v>
                </c:pt>
                <c:pt idx="253">
                  <c:v>-406522.18621480814</c:v>
                </c:pt>
                <c:pt idx="254">
                  <c:v>-416609.4878072805</c:v>
                </c:pt>
                <c:pt idx="255">
                  <c:v>-426171.53200127895</c:v>
                </c:pt>
                <c:pt idx="256">
                  <c:v>-435195.07016214979</c:v>
                </c:pt>
                <c:pt idx="257">
                  <c:v>-443667.55211945163</c:v>
                </c:pt>
                <c:pt idx="258">
                  <c:v>-451577.1539559433</c:v>
                </c:pt>
                <c:pt idx="259">
                  <c:v>-458912.80472899729</c:v>
                </c:pt>
                <c:pt idx="260">
                  <c:v>-465664.21197219146</c:v>
                </c:pt>
                <c:pt idx="261">
                  <c:v>-471821.88582618424</c:v>
                </c:pt>
                <c:pt idx="262">
                  <c:v>-477377.16165114468</c:v>
                </c:pt>
                <c:pt idx="263">
                  <c:v>-482322.22097799875</c:v>
                </c:pt>
                <c:pt idx="264">
                  <c:v>-486650.11066257954</c:v>
                </c:pt>
                <c:pt idx="265">
                  <c:v>-490354.76011538634</c:v>
                </c:pt>
                <c:pt idx="266">
                  <c:v>-493430.99648999923</c:v>
                </c:pt>
                <c:pt idx="267">
                  <c:v>-495874.55772515718</c:v>
                </c:pt>
                <c:pt idx="268">
                  <c:v>-497682.10334894375</c:v>
                </c:pt>
                <c:pt idx="269">
                  <c:v>-498851.22296827874</c:v>
                </c:pt>
                <c:pt idx="270">
                  <c:v>-499380.44238277304</c:v>
                </c:pt>
                <c:pt idx="271">
                  <c:v>-499269.22727876122</c:v>
                </c:pt>
                <c:pt idx="272">
                  <c:v>-498517.98447673413</c:v>
                </c:pt>
                <c:pt idx="273">
                  <c:v>-497128.06072319479</c:v>
                </c:pt>
                <c:pt idx="274">
                  <c:v>-495101.73903590086</c:v>
                </c:pt>
                <c:pt idx="275">
                  <c:v>-492442.23262925772</c:v>
                </c:pt>
                <c:pt idx="276">
                  <c:v>-489153.67646403681</c:v>
                </c:pt>
                <c:pt idx="277">
                  <c:v>-485241.11648234515</c:v>
                </c:pt>
                <c:pt idx="278">
                  <c:v>-480710.49660463864</c:v>
                </c:pt>
                <c:pt idx="279">
                  <c:v>-475568.6435803186</c:v>
                </c:pt>
                <c:pt idx="280">
                  <c:v>-469823.24979689124</c:v>
                </c:pt>
                <c:pt idx="281">
                  <c:v>-463482.85416463244</c:v>
                </c:pt>
                <c:pt idx="282">
                  <c:v>-456556.82120403764</c:v>
                </c:pt>
                <c:pt idx="283">
                  <c:v>-449055.31847195717</c:v>
                </c:pt>
                <c:pt idx="284">
                  <c:v>-440989.29246914189</c:v>
                </c:pt>
                <c:pt idx="285">
                  <c:v>-432370.44317691843</c:v>
                </c:pt>
                <c:pt idx="286">
                  <c:v>-423211.19737386977</c:v>
                </c:pt>
                <c:pt idx="287">
                  <c:v>-413524.6808847636</c:v>
                </c:pt>
                <c:pt idx="288">
                  <c:v>-403324.68991358281</c:v>
                </c:pt>
                <c:pt idx="289">
                  <c:v>-392625.66161048459</c:v>
                </c:pt>
                <c:pt idx="290">
                  <c:v>-381442.64401894872</c:v>
                </c:pt>
                <c:pt idx="291">
                  <c:v>-369791.26554439904</c:v>
                </c:pt>
                <c:pt idx="292">
                  <c:v>-357687.70407937467</c:v>
                </c:pt>
                <c:pt idx="293">
                  <c:v>-345148.65591301862</c:v>
                </c:pt>
                <c:pt idx="294">
                  <c:v>-332191.30454443954</c:v>
                </c:pt>
                <c:pt idx="295">
                  <c:v>-318833.28951056581</c:v>
                </c:pt>
                <c:pt idx="296">
                  <c:v>-305092.67532960232</c:v>
                </c:pt>
                <c:pt idx="297">
                  <c:v>-290987.92065134138</c:v>
                </c:pt>
                <c:pt idx="298">
                  <c:v>-276537.84769547597</c:v>
                </c:pt>
                <c:pt idx="299">
                  <c:v>-261761.6120489577</c:v>
                </c:pt>
                <c:pt idx="300">
                  <c:v>-246678.67288338646</c:v>
                </c:pt>
                <c:pt idx="301">
                  <c:v>-231308.76364364743</c:v>
                </c:pt>
                <c:pt idx="302">
                  <c:v>-215671.86324956175</c:v>
                </c:pt>
                <c:pt idx="303">
                  <c:v>-199788.16784333793</c:v>
                </c:pt>
                <c:pt idx="304">
                  <c:v>-183678.06310719982</c:v>
                </c:pt>
                <c:pt idx="305">
                  <c:v>-167362.09716773455</c:v>
                </c:pt>
                <c:pt idx="306">
                  <c:v>-150860.95409639718</c:v>
                </c:pt>
                <c:pt idx="307">
                  <c:v>-134195.42800916103</c:v>
                </c:pt>
                <c:pt idx="308">
                  <c:v>-117386.3977626488</c:v>
                </c:pt>
                <c:pt idx="309">
                  <c:v>-100454.80223911849</c:v>
                </c:pt>
                <c:pt idx="310">
                  <c:v>-83421.616208511885</c:v>
                </c:pt>
                <c:pt idx="311">
                  <c:v>-66307.826752303095</c:v>
                </c:pt>
                <c:pt idx="312">
                  <c:v>-49134.41023113449</c:v>
                </c:pt>
                <c:pt idx="313">
                  <c:v>-31922.309776168837</c:v>
                </c:pt>
                <c:pt idx="314">
                  <c:v>-14692.413282627103</c:v>
                </c:pt>
                <c:pt idx="315">
                  <c:v>2534.4681168370789</c:v>
                </c:pt>
                <c:pt idx="316">
                  <c:v>19737.621121602282</c:v>
                </c:pt>
                <c:pt idx="317">
                  <c:v>36896.450897841372</c:v>
                </c:pt>
                <c:pt idx="318">
                  <c:v>53990.501300435841</c:v>
                </c:pt>
                <c:pt idx="319">
                  <c:v>70999.474702858934</c:v>
                </c:pt>
                <c:pt idx="320">
                  <c:v>87903.251454514553</c:v>
                </c:pt>
                <c:pt idx="321">
                  <c:v>104681.90898339558</c:v>
                </c:pt>
                <c:pt idx="322">
                  <c:v>121315.74056006128</c:v>
                </c:pt>
                <c:pt idx="323">
                  <c:v>137785.27373692818</c:v>
                </c:pt>
                <c:pt idx="324">
                  <c:v>154071.28847468243</c:v>
                </c:pt>
                <c:pt idx="325">
                  <c:v>170154.83496539792</c:v>
                </c:pt>
                <c:pt idx="326">
                  <c:v>186017.25115961829</c:v>
                </c:pt>
                <c:pt idx="327">
                  <c:v>201640.18000237024</c:v>
                </c:pt>
                <c:pt idx="328">
                  <c:v>217005.58638075902</c:v>
                </c:pt>
                <c:pt idx="329">
                  <c:v>232095.77378355892</c:v>
                </c:pt>
                <c:pt idx="330">
                  <c:v>246893.40067103461</c:v>
                </c:pt>
                <c:pt idx="331">
                  <c:v>261381.49655113154</c:v>
                </c:pt>
                <c:pt idx="332">
                  <c:v>275543.47775622376</c:v>
                </c:pt>
                <c:pt idx="333">
                  <c:v>289363.16291273595</c:v>
                </c:pt>
                <c:pt idx="334">
                  <c:v>302824.78809428331</c:v>
                </c:pt>
                <c:pt idx="335">
                  <c:v>315913.02164738381</c:v>
                </c:pt>
                <c:pt idx="336">
                  <c:v>328612.97867743281</c:v>
                </c:pt>
                <c:pt idx="337">
                  <c:v>340910.23518136627</c:v>
                </c:pt>
                <c:pt idx="338">
                  <c:v>352790.84181238251</c:v>
                </c:pt>
                <c:pt idx="339">
                  <c:v>364241.33726118441</c:v>
                </c:pt>
                <c:pt idx="340">
                  <c:v>375248.76123745309</c:v>
                </c:pt>
                <c:pt idx="341">
                  <c:v>385800.66703470115</c:v>
                </c:pt>
                <c:pt idx="342">
                  <c:v>395885.13366121688</c:v>
                </c:pt>
                <c:pt idx="343">
                  <c:v>405490.77751956694</c:v>
                </c:pt>
                <c:pt idx="344">
                  <c:v>414606.7636169935</c:v>
                </c:pt>
                <c:pt idx="345">
                  <c:v>423222.81628908921</c:v>
                </c:pt>
                <c:pt idx="346">
                  <c:v>431329.22941929294</c:v>
                </c:pt>
                <c:pt idx="347">
                  <c:v>438916.87613705487</c:v>
                </c:pt>
                <c:pt idx="348">
                  <c:v>445977.21797794563</c:v>
                </c:pt>
                <c:pt idx="349">
                  <c:v>452502.31348952156</c:v>
                </c:pt>
                <c:pt idx="350">
                  <c:v>458484.82626741444</c:v>
                </c:pt>
                <c:pt idx="351">
                  <c:v>463918.03240686015</c:v>
                </c:pt>
                <c:pt idx="352">
                  <c:v>468795.82735573198</c:v>
                </c:pt>
                <c:pt idx="353">
                  <c:v>473112.73215606622</c:v>
                </c:pt>
                <c:pt idx="354">
                  <c:v>476863.89906208758</c:v>
                </c:pt>
                <c:pt idx="355">
                  <c:v>480045.11652380647</c:v>
                </c:pt>
                <c:pt idx="356">
                  <c:v>482652.81352641247</c:v>
                </c:pt>
                <c:pt idx="357">
                  <c:v>484684.06327687512</c:v>
                </c:pt>
                <c:pt idx="358">
                  <c:v>486136.58623040724</c:v>
                </c:pt>
                <c:pt idx="359">
                  <c:v>487008.75245073106</c:v>
                </c:pt>
                <c:pt idx="360">
                  <c:v>487299.58329939452</c:v>
                </c:pt>
              </c:numCache>
            </c:numRef>
          </c:yVal>
          <c:smooth val="0"/>
          <c:extLst>
            <c:ext xmlns:c16="http://schemas.microsoft.com/office/drawing/2014/chart" uri="{C3380CC4-5D6E-409C-BE32-E72D297353CC}">
              <c16:uniqueId val="{00000001-E33F-7C4F-90BE-B1D8F206ED55}"/>
            </c:ext>
          </c:extLst>
        </c:ser>
        <c:dLbls>
          <c:showLegendKey val="0"/>
          <c:showVal val="0"/>
          <c:showCatName val="0"/>
          <c:showSerName val="0"/>
          <c:showPercent val="0"/>
          <c:showBubbleSize val="0"/>
        </c:dLbls>
        <c:axId val="1261972415"/>
        <c:axId val="1261762303"/>
      </c:scatterChart>
      <c:valAx>
        <c:axId val="1215239823"/>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1948159"/>
        <c:crosses val="autoZero"/>
        <c:crossBetween val="midCat"/>
        <c:majorUnit val="45"/>
      </c:valAx>
      <c:valAx>
        <c:axId val="1221948159"/>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239823"/>
        <c:crosses val="autoZero"/>
        <c:crossBetween val="midCat"/>
      </c:valAx>
      <c:valAx>
        <c:axId val="1261762303"/>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 Acceleration (m/s^2)</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E+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1972415"/>
        <c:crosses val="max"/>
        <c:crossBetween val="midCat"/>
      </c:valAx>
      <c:valAx>
        <c:axId val="1261972415"/>
        <c:scaling>
          <c:orientation val="minMax"/>
        </c:scaling>
        <c:delete val="1"/>
        <c:axPos val="b"/>
        <c:numFmt formatCode="General" sourceLinked="1"/>
        <c:majorTickMark val="out"/>
        <c:minorTickMark val="none"/>
        <c:tickLblPos val="nextTo"/>
        <c:crossAx val="126176230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userShapes r:id="rId3"/>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0"/>
              <a:t>Cylinder Volume (CC)</a:t>
            </a:r>
          </a:p>
        </c:rich>
      </c:tx>
      <c:overlay val="0"/>
    </c:title>
    <c:autoTitleDeleted val="0"/>
    <c:plotArea>
      <c:layout/>
      <c:scatterChart>
        <c:scatterStyle val="smoothMarker"/>
        <c:varyColors val="0"/>
        <c:ser>
          <c:idx val="0"/>
          <c:order val="0"/>
          <c:tx>
            <c:strRef>
              <c:f>Calculations!$O$1</c:f>
              <c:strCache>
                <c:ptCount val="1"/>
                <c:pt idx="0">
                  <c:v>Volume </c:v>
                </c:pt>
              </c:strCache>
            </c:strRef>
          </c:tx>
          <c:marker>
            <c:symbol val="none"/>
          </c:marker>
          <c:dPt>
            <c:idx val="360"/>
            <c:bubble3D val="0"/>
            <c:spPr>
              <a:ln>
                <a:noFill/>
              </a:ln>
            </c:spPr>
            <c:extLst>
              <c:ext xmlns:c16="http://schemas.microsoft.com/office/drawing/2014/chart" uri="{C3380CC4-5D6E-409C-BE32-E72D297353CC}">
                <c16:uniqueId val="{00000000-0918-4E45-B4F1-5F0F72FAE8D3}"/>
              </c:ext>
            </c:extLst>
          </c:dPt>
          <c:xVal>
            <c:numRef>
              <c:f>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Calculations!$O$3:$O$363</c:f>
              <c:numCache>
                <c:formatCode>0.000</c:formatCode>
                <c:ptCount val="361"/>
                <c:pt idx="0">
                  <c:v>438.24838345821263</c:v>
                </c:pt>
                <c:pt idx="1">
                  <c:v>438.23391777589586</c:v>
                </c:pt>
                <c:pt idx="2">
                  <c:v>438.20975478842109</c:v>
                </c:pt>
                <c:pt idx="3">
                  <c:v>438.17581424223647</c:v>
                </c:pt>
                <c:pt idx="4">
                  <c:v>438.13198382625069</c:v>
                </c:pt>
                <c:pt idx="5">
                  <c:v>438.07811921605821</c:v>
                </c:pt>
                <c:pt idx="6">
                  <c:v>438.01404413128881</c:v>
                </c:pt>
                <c:pt idx="7">
                  <c:v>437.93955040644857</c:v>
                </c:pt>
                <c:pt idx="8">
                  <c:v>437.85439807570481</c:v>
                </c:pt>
                <c:pt idx="9">
                  <c:v>437.75831547214813</c:v>
                </c:pt>
                <c:pt idx="10">
                  <c:v>437.65099934214595</c:v>
                </c:pt>
                <c:pt idx="11">
                  <c:v>437.53211497549211</c:v>
                </c:pt>
                <c:pt idx="12">
                  <c:v>437.4012963521356</c:v>
                </c:pt>
                <c:pt idx="13">
                  <c:v>437.25814630636154</c:v>
                </c:pt>
                <c:pt idx="14">
                  <c:v>437.10223670937961</c:v>
                </c:pt>
                <c:pt idx="15">
                  <c:v>436.93310867136438</c:v>
                </c:pt>
                <c:pt idx="16">
                  <c:v>436.75027276407633</c:v>
                </c:pt>
                <c:pt idx="17">
                  <c:v>436.5532092652827</c:v>
                </c:pt>
                <c:pt idx="18">
                  <c:v>436.34136842628033</c:v>
                </c:pt>
                <c:pt idx="19">
                  <c:v>436.1141707639116</c:v>
                </c:pt>
                <c:pt idx="20">
                  <c:v>435.8710073785515</c:v>
                </c:pt>
                <c:pt idx="21">
                  <c:v>435.61124029963327</c:v>
                </c:pt>
                <c:pt idx="22">
                  <c:v>435.33420286035442</c:v>
                </c:pt>
                <c:pt idx="23">
                  <c:v>435.0392001033037</c:v>
                </c:pt>
                <c:pt idx="24">
                  <c:v>434.72550921881674</c:v>
                </c:pt>
                <c:pt idx="25">
                  <c:v>434.39238001796031</c:v>
                </c:pt>
                <c:pt idx="26">
                  <c:v>434.03903544211136</c:v>
                </c:pt>
                <c:pt idx="27">
                  <c:v>433.66467211117475</c:v>
                </c:pt>
                <c:pt idx="28">
                  <c:v>433.26846091255419</c:v>
                </c:pt>
                <c:pt idx="29">
                  <c:v>432.84954763304603</c:v>
                </c:pt>
                <c:pt idx="30">
                  <c:v>432.40705363589166</c:v>
                </c:pt>
                <c:pt idx="31">
                  <c:v>431.94007658526795</c:v>
                </c:pt>
                <c:pt idx="32">
                  <c:v>431.44769122053839</c:v>
                </c:pt>
                <c:pt idx="33">
                  <c:v>430.9289501826201</c:v>
                </c:pt>
                <c:pt idx="34">
                  <c:v>430.38288489484535</c:v>
                </c:pt>
                <c:pt idx="35">
                  <c:v>429.80850650070192</c:v>
                </c:pt>
                <c:pt idx="36">
                  <c:v>429.20480686083721</c:v>
                </c:pt>
                <c:pt idx="37">
                  <c:v>428.57075961168965</c:v>
                </c:pt>
                <c:pt idx="38">
                  <c:v>427.90532128808076</c:v>
                </c:pt>
                <c:pt idx="39">
                  <c:v>427.20743251204647</c:v>
                </c:pt>
                <c:pt idx="40">
                  <c:v>426.47601925011463</c:v>
                </c:pt>
                <c:pt idx="41">
                  <c:v>425.70999414114675</c:v>
                </c:pt>
                <c:pt idx="42">
                  <c:v>424.90825789674511</c:v>
                </c:pt>
                <c:pt idx="43">
                  <c:v>424.06970077609037</c:v>
                </c:pt>
                <c:pt idx="44">
                  <c:v>423.19320413690855</c:v>
                </c:pt>
                <c:pt idx="45">
                  <c:v>422.27764206407755</c:v>
                </c:pt>
                <c:pt idx="46">
                  <c:v>421.32188307716416</c:v>
                </c:pt>
                <c:pt idx="47">
                  <c:v>420.32479191793368</c:v>
                </c:pt>
                <c:pt idx="48">
                  <c:v>419.28523141859392</c:v>
                </c:pt>
                <c:pt idx="49">
                  <c:v>418.2020644512275</c:v>
                </c:pt>
                <c:pt idx="50">
                  <c:v>417.07415595852143</c:v>
                </c:pt>
                <c:pt idx="51">
                  <c:v>415.90037506552693</c:v>
                </c:pt>
                <c:pt idx="52">
                  <c:v>414.67959727177731</c:v>
                </c:pt>
                <c:pt idx="53">
                  <c:v>413.41070672264885</c:v>
                </c:pt>
                <c:pt idx="54">
                  <c:v>412.09259855837905</c:v>
                </c:pt>
                <c:pt idx="55">
                  <c:v>410.72418133865256</c:v>
                </c:pt>
                <c:pt idx="56">
                  <c:v>409.30437954013439</c:v>
                </c:pt>
                <c:pt idx="57">
                  <c:v>407.83213612377534</c:v>
                </c:pt>
                <c:pt idx="58">
                  <c:v>406.30641516812227</c:v>
                </c:pt>
                <c:pt idx="59">
                  <c:v>404.72620456427393</c:v>
                </c:pt>
                <c:pt idx="60">
                  <c:v>403.09051876749265</c:v>
                </c:pt>
                <c:pt idx="61">
                  <c:v>401.39840159985232</c:v>
                </c:pt>
                <c:pt idx="62">
                  <c:v>399.64892909765916</c:v>
                </c:pt>
                <c:pt idx="63">
                  <c:v>397.84121239673777</c:v>
                </c:pt>
                <c:pt idx="64">
                  <c:v>395.97440064803055</c:v>
                </c:pt>
                <c:pt idx="65">
                  <c:v>394.04768395532795</c:v>
                </c:pt>
                <c:pt idx="66">
                  <c:v>392.06029632633181</c:v>
                </c:pt>
                <c:pt idx="67">
                  <c:v>390.01151862765869</c:v>
                </c:pt>
                <c:pt idx="68">
                  <c:v>387.90068153383345</c:v>
                </c:pt>
                <c:pt idx="69">
                  <c:v>385.72716845979897</c:v>
                </c:pt>
                <c:pt idx="70">
                  <c:v>383.49041846599664</c:v>
                </c:pt>
                <c:pt idx="71">
                  <c:v>381.18992912464989</c:v>
                </c:pt>
                <c:pt idx="72">
                  <c:v>378.82525933553001</c:v>
                </c:pt>
                <c:pt idx="73">
                  <c:v>376.39603207919379</c:v>
                </c:pt>
                <c:pt idx="74">
                  <c:v>373.90193709547935</c:v>
                </c:pt>
                <c:pt idx="75">
                  <c:v>371.34273347491308</c:v>
                </c:pt>
                <c:pt idx="76">
                  <c:v>368.71825215065337</c:v>
                </c:pt>
                <c:pt idx="77">
                  <c:v>366.02839827865228</c:v>
                </c:pt>
                <c:pt idx="78">
                  <c:v>363.27315349386771</c:v>
                </c:pt>
                <c:pt idx="79">
                  <c:v>360.45257803062867</c:v>
                </c:pt>
                <c:pt idx="80">
                  <c:v>357.56681269560391</c:v>
                </c:pt>
                <c:pt idx="81">
                  <c:v>354.61608068229441</c:v>
                </c:pt>
                <c:pt idx="82">
                  <c:v>351.60068921653635</c:v>
                </c:pt>
                <c:pt idx="83">
                  <c:v>348.52103102315709</c:v>
                </c:pt>
                <c:pt idx="84">
                  <c:v>345.37758560469433</c:v>
                </c:pt>
                <c:pt idx="85">
                  <c:v>342.17092032393276</c:v>
                </c:pt>
                <c:pt idx="86">
                  <c:v>338.90169128294156</c:v>
                </c:pt>
                <c:pt idx="87">
                  <c:v>335.57064399230978</c:v>
                </c:pt>
                <c:pt idx="88">
                  <c:v>332.17861382533761</c:v>
                </c:pt>
                <c:pt idx="89">
                  <c:v>328.72652625307836</c:v>
                </c:pt>
                <c:pt idx="90">
                  <c:v>325.2153968572897</c:v>
                </c:pt>
                <c:pt idx="91">
                  <c:v>321.64633111955652</c:v>
                </c:pt>
                <c:pt idx="92">
                  <c:v>318.02052398607191</c:v>
                </c:pt>
                <c:pt idx="93">
                  <c:v>314.33925920878562</c:v>
                </c:pt>
                <c:pt idx="94">
                  <c:v>310.60390846485689</c:v>
                </c:pt>
                <c:pt idx="95">
                  <c:v>306.81593025754631</c:v>
                </c:pt>
                <c:pt idx="96">
                  <c:v>302.97686860285171</c:v>
                </c:pt>
                <c:pt idx="97">
                  <c:v>299.08835150732455</c:v>
                </c:pt>
                <c:pt idx="98">
                  <c:v>295.15208924356449</c:v>
                </c:pt>
                <c:pt idx="99">
                  <c:v>291.16987243090824</c:v>
                </c:pt>
                <c:pt idx="100">
                  <c:v>287.14356992974859</c:v>
                </c:pt>
                <c:pt idx="101">
                  <c:v>283.07512655877196</c:v>
                </c:pt>
                <c:pt idx="102">
                  <c:v>278.96656064516418</c:v>
                </c:pt>
                <c:pt idx="103">
                  <c:v>274.81996141849163</c:v>
                </c:pt>
                <c:pt idx="104">
                  <c:v>270.63748625953133</c:v>
                </c:pt>
                <c:pt idx="105">
                  <c:v>266.42135781578889</c:v>
                </c:pt>
                <c:pt idx="106">
                  <c:v>262.17386099579733</c:v>
                </c:pt>
                <c:pt idx="107">
                  <c:v>257.89733985455143</c:v>
                </c:pt>
                <c:pt idx="108">
                  <c:v>253.59419438258604</c:v>
                </c:pt>
                <c:pt idx="109">
                  <c:v>249.26687721126501</c:v>
                </c:pt>
                <c:pt idx="110">
                  <c:v>244.917890246811</c:v>
                </c:pt>
                <c:pt idx="111">
                  <c:v>240.54978124547929</c:v>
                </c:pt>
                <c:pt idx="112">
                  <c:v>236.1651403420702</c:v>
                </c:pt>
                <c:pt idx="113">
                  <c:v>231.76659654368734</c:v>
                </c:pt>
                <c:pt idx="114">
                  <c:v>227.35681420028868</c:v>
                </c:pt>
                <c:pt idx="115">
                  <c:v>222.93848946316197</c:v>
                </c:pt>
                <c:pt idx="116">
                  <c:v>218.51434674197574</c:v>
                </c:pt>
                <c:pt idx="117">
                  <c:v>214.08713517053667</c:v>
                </c:pt>
                <c:pt idx="118">
                  <c:v>209.65962509082428</c:v>
                </c:pt>
                <c:pt idx="119">
                  <c:v>205.23460456427384</c:v>
                </c:pt>
                <c:pt idx="120">
                  <c:v>200.81487591866912</c:v>
                </c:pt>
                <c:pt idx="121">
                  <c:v>196.40325233836569</c:v>
                </c:pt>
                <c:pt idx="122">
                  <c:v>192.00255450492688</c:v>
                </c:pt>
                <c:pt idx="123">
                  <c:v>187.61560729460282</c:v>
                </c:pt>
                <c:pt idx="124">
                  <c:v>183.24523653844238</c:v>
                </c:pt>
                <c:pt idx="125">
                  <c:v>178.89426585019055</c:v>
                </c:pt>
                <c:pt idx="126">
                  <c:v>174.56551352649888</c:v>
                </c:pt>
                <c:pt idx="127">
                  <c:v>170.2617895233748</c:v>
                </c:pt>
                <c:pt idx="128">
                  <c:v>165.98589251220602</c:v>
                </c:pt>
                <c:pt idx="129">
                  <c:v>161.74060701814105</c:v>
                </c:pt>
                <c:pt idx="130">
                  <c:v>157.52870064306848</c:v>
                </c:pt>
                <c:pt idx="131">
                  <c:v>153.35292137493607</c:v>
                </c:pt>
                <c:pt idx="132">
                  <c:v>149.21599498467626</c:v>
                </c:pt>
                <c:pt idx="133">
                  <c:v>145.12062251156129</c:v>
                </c:pt>
                <c:pt idx="134">
                  <c:v>141.06947783740009</c:v>
                </c:pt>
                <c:pt idx="135">
                  <c:v>137.06520534961433</c:v>
                </c:pt>
                <c:pt idx="136">
                  <c:v>133.11041769288343</c:v>
                </c:pt>
                <c:pt idx="137">
                  <c:v>129.20769360873439</c:v>
                </c:pt>
                <c:pt idx="138">
                  <c:v>125.3595758621764</c:v>
                </c:pt>
                <c:pt idx="139">
                  <c:v>121.56856925421854</c:v>
                </c:pt>
                <c:pt idx="140">
                  <c:v>117.83713871890185</c:v>
                </c:pt>
                <c:pt idx="141">
                  <c:v>114.16770750326825</c:v>
                </c:pt>
                <c:pt idx="142">
                  <c:v>110.56265542853626</c:v>
                </c:pt>
                <c:pt idx="143">
                  <c:v>107.02431723060343</c:v>
                </c:pt>
                <c:pt idx="144">
                  <c:v>103.55498097788157</c:v>
                </c:pt>
                <c:pt idx="145">
                  <c:v>100.1568865643774</c:v>
                </c:pt>
                <c:pt idx="146">
                  <c:v>96.832224275855609</c:v>
                </c:pt>
                <c:pt idx="147">
                  <c:v>93.583133426869466</c:v>
                </c:pt>
                <c:pt idx="148">
                  <c:v>90.411701066400738</c:v>
                </c:pt>
                <c:pt idx="149">
                  <c:v>87.319960749838629</c:v>
                </c:pt>
                <c:pt idx="150">
                  <c:v>84.309891375015241</c:v>
                </c:pt>
                <c:pt idx="151">
                  <c:v>81.383416080022883</c:v>
                </c:pt>
                <c:pt idx="152">
                  <c:v>78.542401200558899</c:v>
                </c:pt>
                <c:pt idx="153">
                  <c:v>75.788655284570453</c:v>
                </c:pt>
                <c:pt idx="154">
                  <c:v>73.123928162015631</c:v>
                </c:pt>
                <c:pt idx="155">
                  <c:v>70.549910067594254</c:v>
                </c:pt>
                <c:pt idx="156">
                  <c:v>68.068230814368846</c:v>
                </c:pt>
                <c:pt idx="157">
                  <c:v>65.680459016241841</c:v>
                </c:pt>
                <c:pt idx="158">
                  <c:v>63.388101357333142</c:v>
                </c:pt>
                <c:pt idx="159">
                  <c:v>61.192601906363272</c:v>
                </c:pt>
                <c:pt idx="160">
                  <c:v>59.095341474223112</c:v>
                </c:pt>
                <c:pt idx="161">
                  <c:v>57.097637012990276</c:v>
                </c:pt>
                <c:pt idx="162">
                  <c:v>55.200741054725263</c:v>
                </c:pt>
                <c:pt idx="163">
                  <c:v>53.405841188466908</c:v>
                </c:pt>
                <c:pt idx="164">
                  <c:v>51.714059573923095</c:v>
                </c:pt>
                <c:pt idx="165">
                  <c:v>50.126452490440435</c:v>
                </c:pt>
                <c:pt idx="166">
                  <c:v>48.644009919915163</c:v>
                </c:pt>
                <c:pt idx="167">
                  <c:v>47.267655162396011</c:v>
                </c:pt>
                <c:pt idx="168">
                  <c:v>45.99824448321003</c:v>
                </c:pt>
                <c:pt idx="169">
                  <c:v>44.836566790527684</c:v>
                </c:pt>
                <c:pt idx="170">
                  <c:v>43.783343342366898</c:v>
                </c:pt>
                <c:pt idx="171">
                  <c:v>42.839227482116954</c:v>
                </c:pt>
                <c:pt idx="172">
                  <c:v>42.004804401748913</c:v>
                </c:pt>
                <c:pt idx="173">
                  <c:v>41.280590931959345</c:v>
                </c:pt>
                <c:pt idx="174">
                  <c:v>40.667035358572171</c:v>
                </c:pt>
                <c:pt idx="175">
                  <c:v>40.164517264610915</c:v>
                </c:pt>
                <c:pt idx="176">
                  <c:v>39.773347397530088</c:v>
                </c:pt>
                <c:pt idx="177">
                  <c:v>39.493767561170692</c:v>
                </c:pt>
                <c:pt idx="178">
                  <c:v>39.325950532091156</c:v>
                </c:pt>
                <c:pt idx="179">
                  <c:v>39.270000000000003</c:v>
                </c:pt>
                <c:pt idx="180">
                  <c:v>39.325950532091156</c:v>
                </c:pt>
                <c:pt idx="181">
                  <c:v>39.493767561170692</c:v>
                </c:pt>
                <c:pt idx="182">
                  <c:v>39.773347397530088</c:v>
                </c:pt>
                <c:pt idx="183">
                  <c:v>40.164517264610915</c:v>
                </c:pt>
                <c:pt idx="184">
                  <c:v>40.667035358572171</c:v>
                </c:pt>
                <c:pt idx="185">
                  <c:v>41.280590931959345</c:v>
                </c:pt>
                <c:pt idx="186">
                  <c:v>42.004804401748913</c:v>
                </c:pt>
                <c:pt idx="187">
                  <c:v>42.839227482116954</c:v>
                </c:pt>
                <c:pt idx="188">
                  <c:v>43.783343342366898</c:v>
                </c:pt>
                <c:pt idx="189">
                  <c:v>44.836566790527684</c:v>
                </c:pt>
                <c:pt idx="190">
                  <c:v>45.99824448321003</c:v>
                </c:pt>
                <c:pt idx="191">
                  <c:v>47.267655162396011</c:v>
                </c:pt>
                <c:pt idx="192">
                  <c:v>48.644009919915163</c:v>
                </c:pt>
                <c:pt idx="193">
                  <c:v>50.126452490440435</c:v>
                </c:pt>
                <c:pt idx="194">
                  <c:v>51.714059573923095</c:v>
                </c:pt>
                <c:pt idx="195">
                  <c:v>53.405841188466908</c:v>
                </c:pt>
                <c:pt idx="196">
                  <c:v>55.200741054725263</c:v>
                </c:pt>
                <c:pt idx="197">
                  <c:v>57.097637012990276</c:v>
                </c:pt>
                <c:pt idx="198">
                  <c:v>59.095341474223112</c:v>
                </c:pt>
                <c:pt idx="199">
                  <c:v>61.192601906363272</c:v>
                </c:pt>
                <c:pt idx="200">
                  <c:v>63.388101357333142</c:v>
                </c:pt>
                <c:pt idx="201">
                  <c:v>65.680459016241841</c:v>
                </c:pt>
                <c:pt idx="202">
                  <c:v>68.068230814368846</c:v>
                </c:pt>
                <c:pt idx="203">
                  <c:v>70.549910067594254</c:v>
                </c:pt>
                <c:pt idx="204">
                  <c:v>73.123928162015631</c:v>
                </c:pt>
                <c:pt idx="205">
                  <c:v>75.788655284570453</c:v>
                </c:pt>
                <c:pt idx="206">
                  <c:v>78.542401200558899</c:v>
                </c:pt>
                <c:pt idx="207">
                  <c:v>81.383416080022883</c:v>
                </c:pt>
                <c:pt idx="208">
                  <c:v>84.309891375015241</c:v>
                </c:pt>
                <c:pt idx="209">
                  <c:v>87.319960749838629</c:v>
                </c:pt>
                <c:pt idx="210">
                  <c:v>90.411701066400738</c:v>
                </c:pt>
                <c:pt idx="211">
                  <c:v>93.583133426869466</c:v>
                </c:pt>
                <c:pt idx="212">
                  <c:v>96.832224275855609</c:v>
                </c:pt>
                <c:pt idx="213">
                  <c:v>100.1568865643774</c:v>
                </c:pt>
                <c:pt idx="214">
                  <c:v>103.55498097788157</c:v>
                </c:pt>
                <c:pt idx="215">
                  <c:v>107.02431723060343</c:v>
                </c:pt>
                <c:pt idx="216">
                  <c:v>110.56265542853626</c:v>
                </c:pt>
                <c:pt idx="217">
                  <c:v>114.16770750326825</c:v>
                </c:pt>
                <c:pt idx="218">
                  <c:v>117.83713871890185</c:v>
                </c:pt>
                <c:pt idx="219">
                  <c:v>121.56856925421854</c:v>
                </c:pt>
                <c:pt idx="220">
                  <c:v>125.3595758621764</c:v>
                </c:pt>
                <c:pt idx="221">
                  <c:v>129.20769360873439</c:v>
                </c:pt>
                <c:pt idx="222">
                  <c:v>133.11041769288343</c:v>
                </c:pt>
                <c:pt idx="223">
                  <c:v>137.06520534961433</c:v>
                </c:pt>
                <c:pt idx="224">
                  <c:v>141.06947783740009</c:v>
                </c:pt>
                <c:pt idx="225">
                  <c:v>145.12062251156129</c:v>
                </c:pt>
                <c:pt idx="226">
                  <c:v>149.21599498467626</c:v>
                </c:pt>
                <c:pt idx="227">
                  <c:v>153.35292137493607</c:v>
                </c:pt>
                <c:pt idx="228">
                  <c:v>157.52870064306848</c:v>
                </c:pt>
                <c:pt idx="229">
                  <c:v>161.74060701814105</c:v>
                </c:pt>
                <c:pt idx="230">
                  <c:v>165.98589251220602</c:v>
                </c:pt>
                <c:pt idx="231">
                  <c:v>170.2617895233748</c:v>
                </c:pt>
                <c:pt idx="232">
                  <c:v>174.56551352649888</c:v>
                </c:pt>
                <c:pt idx="233">
                  <c:v>178.89426585019055</c:v>
                </c:pt>
                <c:pt idx="234">
                  <c:v>183.24523653844238</c:v>
                </c:pt>
                <c:pt idx="235">
                  <c:v>187.61560729460282</c:v>
                </c:pt>
                <c:pt idx="236">
                  <c:v>192.00255450492688</c:v>
                </c:pt>
                <c:pt idx="237">
                  <c:v>196.40325233836569</c:v>
                </c:pt>
                <c:pt idx="238">
                  <c:v>200.81487591866912</c:v>
                </c:pt>
                <c:pt idx="239">
                  <c:v>205.23460456427384</c:v>
                </c:pt>
                <c:pt idx="240">
                  <c:v>209.65962509082428</c:v>
                </c:pt>
                <c:pt idx="241">
                  <c:v>214.08713517053667</c:v>
                </c:pt>
                <c:pt idx="242">
                  <c:v>218.51434674197574</c:v>
                </c:pt>
                <c:pt idx="243">
                  <c:v>222.93848946316197</c:v>
                </c:pt>
                <c:pt idx="244">
                  <c:v>227.35681420028868</c:v>
                </c:pt>
                <c:pt idx="245">
                  <c:v>231.76659654368734</c:v>
                </c:pt>
                <c:pt idx="246">
                  <c:v>236.1651403420702</c:v>
                </c:pt>
                <c:pt idx="247">
                  <c:v>240.54978124547929</c:v>
                </c:pt>
                <c:pt idx="248">
                  <c:v>244.917890246811</c:v>
                </c:pt>
                <c:pt idx="249">
                  <c:v>249.26687721126501</c:v>
                </c:pt>
                <c:pt idx="250">
                  <c:v>253.59419438258604</c:v>
                </c:pt>
                <c:pt idx="251">
                  <c:v>257.89733985455143</c:v>
                </c:pt>
                <c:pt idx="252">
                  <c:v>262.17386099579733</c:v>
                </c:pt>
                <c:pt idx="253">
                  <c:v>266.42135781578889</c:v>
                </c:pt>
                <c:pt idx="254">
                  <c:v>270.63748625953133</c:v>
                </c:pt>
                <c:pt idx="255">
                  <c:v>274.81996141849163</c:v>
                </c:pt>
                <c:pt idx="256">
                  <c:v>278.96656064516418</c:v>
                </c:pt>
                <c:pt idx="257">
                  <c:v>283.07512655877196</c:v>
                </c:pt>
                <c:pt idx="258">
                  <c:v>287.14356992974859</c:v>
                </c:pt>
                <c:pt idx="259">
                  <c:v>291.16987243090824</c:v>
                </c:pt>
                <c:pt idx="260">
                  <c:v>295.15208924356449</c:v>
                </c:pt>
                <c:pt idx="261">
                  <c:v>299.08835150732455</c:v>
                </c:pt>
                <c:pt idx="262">
                  <c:v>302.97686860285171</c:v>
                </c:pt>
                <c:pt idx="263">
                  <c:v>306.81593025754631</c:v>
                </c:pt>
                <c:pt idx="264">
                  <c:v>310.60390846485689</c:v>
                </c:pt>
                <c:pt idx="265">
                  <c:v>314.33925920878562</c:v>
                </c:pt>
                <c:pt idx="266">
                  <c:v>318.02052398607191</c:v>
                </c:pt>
                <c:pt idx="267">
                  <c:v>321.64633111955652</c:v>
                </c:pt>
                <c:pt idx="268">
                  <c:v>325.2153968572897</c:v>
                </c:pt>
                <c:pt idx="269">
                  <c:v>328.72652625307836</c:v>
                </c:pt>
                <c:pt idx="270">
                  <c:v>332.17861382533761</c:v>
                </c:pt>
                <c:pt idx="271">
                  <c:v>335.57064399230978</c:v>
                </c:pt>
                <c:pt idx="272">
                  <c:v>338.90169128294156</c:v>
                </c:pt>
                <c:pt idx="273">
                  <c:v>342.17092032393276</c:v>
                </c:pt>
                <c:pt idx="274">
                  <c:v>345.37758560469433</c:v>
                </c:pt>
                <c:pt idx="275">
                  <c:v>348.52103102315709</c:v>
                </c:pt>
                <c:pt idx="276">
                  <c:v>351.60068921653635</c:v>
                </c:pt>
                <c:pt idx="277">
                  <c:v>354.61608068229441</c:v>
                </c:pt>
                <c:pt idx="278">
                  <c:v>357.56681269560391</c:v>
                </c:pt>
                <c:pt idx="279">
                  <c:v>360.45257803062867</c:v>
                </c:pt>
                <c:pt idx="280">
                  <c:v>363.27315349386771</c:v>
                </c:pt>
                <c:pt idx="281">
                  <c:v>366.02839827865228</c:v>
                </c:pt>
                <c:pt idx="282">
                  <c:v>368.71825215065337</c:v>
                </c:pt>
                <c:pt idx="283">
                  <c:v>371.34273347491308</c:v>
                </c:pt>
                <c:pt idx="284">
                  <c:v>373.90193709547935</c:v>
                </c:pt>
                <c:pt idx="285">
                  <c:v>376.39603207919379</c:v>
                </c:pt>
                <c:pt idx="286">
                  <c:v>378.82525933553001</c:v>
                </c:pt>
                <c:pt idx="287">
                  <c:v>381.18992912464989</c:v>
                </c:pt>
                <c:pt idx="288">
                  <c:v>383.49041846599664</c:v>
                </c:pt>
                <c:pt idx="289">
                  <c:v>385.72716845979897</c:v>
                </c:pt>
                <c:pt idx="290">
                  <c:v>387.90068153383345</c:v>
                </c:pt>
                <c:pt idx="291">
                  <c:v>390.01151862765869</c:v>
                </c:pt>
                <c:pt idx="292">
                  <c:v>392.06029632633181</c:v>
                </c:pt>
                <c:pt idx="293">
                  <c:v>394.04768395532795</c:v>
                </c:pt>
                <c:pt idx="294">
                  <c:v>395.97440064803055</c:v>
                </c:pt>
                <c:pt idx="295">
                  <c:v>397.84121239673777</c:v>
                </c:pt>
                <c:pt idx="296">
                  <c:v>399.64892909765916</c:v>
                </c:pt>
                <c:pt idx="297">
                  <c:v>401.39840159985232</c:v>
                </c:pt>
                <c:pt idx="298">
                  <c:v>403.09051876749265</c:v>
                </c:pt>
                <c:pt idx="299">
                  <c:v>404.72620456427393</c:v>
                </c:pt>
                <c:pt idx="300">
                  <c:v>406.30641516812227</c:v>
                </c:pt>
                <c:pt idx="301">
                  <c:v>407.83213612377534</c:v>
                </c:pt>
                <c:pt idx="302">
                  <c:v>409.30437954013439</c:v>
                </c:pt>
                <c:pt idx="303">
                  <c:v>410.72418133865256</c:v>
                </c:pt>
                <c:pt idx="304">
                  <c:v>412.09259855837905</c:v>
                </c:pt>
                <c:pt idx="305">
                  <c:v>413.41070672264885</c:v>
                </c:pt>
                <c:pt idx="306">
                  <c:v>414.67959727177731</c:v>
                </c:pt>
                <c:pt idx="307">
                  <c:v>415.90037506552693</c:v>
                </c:pt>
                <c:pt idx="308">
                  <c:v>417.07415595852143</c:v>
                </c:pt>
                <c:pt idx="309">
                  <c:v>418.2020644512275</c:v>
                </c:pt>
                <c:pt idx="310">
                  <c:v>419.28523141859392</c:v>
                </c:pt>
                <c:pt idx="311">
                  <c:v>420.32479191793368</c:v>
                </c:pt>
                <c:pt idx="312">
                  <c:v>421.32188307716416</c:v>
                </c:pt>
                <c:pt idx="313">
                  <c:v>422.27764206407755</c:v>
                </c:pt>
                <c:pt idx="314">
                  <c:v>423.19320413690855</c:v>
                </c:pt>
                <c:pt idx="315">
                  <c:v>424.06970077609037</c:v>
                </c:pt>
                <c:pt idx="316">
                  <c:v>424.90825789674511</c:v>
                </c:pt>
                <c:pt idx="317">
                  <c:v>425.70999414114675</c:v>
                </c:pt>
                <c:pt idx="318">
                  <c:v>426.47601925011463</c:v>
                </c:pt>
                <c:pt idx="319">
                  <c:v>427.20743251204647</c:v>
                </c:pt>
                <c:pt idx="320">
                  <c:v>427.90532128808076</c:v>
                </c:pt>
                <c:pt idx="321">
                  <c:v>428.57075961168965</c:v>
                </c:pt>
                <c:pt idx="322">
                  <c:v>429.20480686083721</c:v>
                </c:pt>
                <c:pt idx="323">
                  <c:v>429.80850650070192</c:v>
                </c:pt>
                <c:pt idx="324">
                  <c:v>430.38288489484535</c:v>
                </c:pt>
                <c:pt idx="325">
                  <c:v>430.9289501826201</c:v>
                </c:pt>
                <c:pt idx="326">
                  <c:v>431.44769122053839</c:v>
                </c:pt>
                <c:pt idx="327">
                  <c:v>431.94007658526795</c:v>
                </c:pt>
                <c:pt idx="328">
                  <c:v>432.40705363589166</c:v>
                </c:pt>
                <c:pt idx="329">
                  <c:v>432.84954763304603</c:v>
                </c:pt>
                <c:pt idx="330">
                  <c:v>433.26846091255419</c:v>
                </c:pt>
                <c:pt idx="331">
                  <c:v>433.66467211117475</c:v>
                </c:pt>
                <c:pt idx="332">
                  <c:v>434.03903544211136</c:v>
                </c:pt>
                <c:pt idx="333">
                  <c:v>434.39238001796031</c:v>
                </c:pt>
                <c:pt idx="334">
                  <c:v>434.72550921881674</c:v>
                </c:pt>
                <c:pt idx="335">
                  <c:v>435.0392001033037</c:v>
                </c:pt>
                <c:pt idx="336">
                  <c:v>435.33420286035442</c:v>
                </c:pt>
                <c:pt idx="337">
                  <c:v>435.61124029963327</c:v>
                </c:pt>
                <c:pt idx="338">
                  <c:v>435.8710073785515</c:v>
                </c:pt>
                <c:pt idx="339">
                  <c:v>436.1141707639116</c:v>
                </c:pt>
                <c:pt idx="340">
                  <c:v>436.34136842628033</c:v>
                </c:pt>
                <c:pt idx="341">
                  <c:v>436.5532092652827</c:v>
                </c:pt>
                <c:pt idx="342">
                  <c:v>436.75027276407633</c:v>
                </c:pt>
                <c:pt idx="343">
                  <c:v>436.93310867136438</c:v>
                </c:pt>
                <c:pt idx="344">
                  <c:v>437.10223670937961</c:v>
                </c:pt>
                <c:pt idx="345">
                  <c:v>437.25814630636154</c:v>
                </c:pt>
                <c:pt idx="346">
                  <c:v>437.4012963521356</c:v>
                </c:pt>
                <c:pt idx="347">
                  <c:v>437.53211497549211</c:v>
                </c:pt>
                <c:pt idx="348">
                  <c:v>437.65099934214595</c:v>
                </c:pt>
                <c:pt idx="349">
                  <c:v>437.75831547214813</c:v>
                </c:pt>
                <c:pt idx="350">
                  <c:v>437.85439807570481</c:v>
                </c:pt>
                <c:pt idx="351">
                  <c:v>437.93955040644857</c:v>
                </c:pt>
                <c:pt idx="352">
                  <c:v>438.01404413128881</c:v>
                </c:pt>
                <c:pt idx="353">
                  <c:v>438.07811921605821</c:v>
                </c:pt>
                <c:pt idx="354">
                  <c:v>438.13198382625069</c:v>
                </c:pt>
                <c:pt idx="355">
                  <c:v>438.17581424223647</c:v>
                </c:pt>
                <c:pt idx="356">
                  <c:v>438.20975478842109</c:v>
                </c:pt>
                <c:pt idx="357">
                  <c:v>438.23391777589586</c:v>
                </c:pt>
                <c:pt idx="358">
                  <c:v>438.24838345821263</c:v>
                </c:pt>
                <c:pt idx="359">
                  <c:v>438.25319999999999</c:v>
                </c:pt>
                <c:pt idx="360">
                  <c:v>39.270000000000003</c:v>
                </c:pt>
              </c:numCache>
            </c:numRef>
          </c:yVal>
          <c:smooth val="1"/>
          <c:extLst>
            <c:ext xmlns:c16="http://schemas.microsoft.com/office/drawing/2014/chart" uri="{C3380CC4-5D6E-409C-BE32-E72D297353CC}">
              <c16:uniqueId val="{00000000-86BE-E049-85D4-FB9CA3E33F2F}"/>
            </c:ext>
          </c:extLst>
        </c:ser>
        <c:dLbls>
          <c:showLegendKey val="0"/>
          <c:showVal val="0"/>
          <c:showCatName val="0"/>
          <c:showSerName val="0"/>
          <c:showPercent val="0"/>
          <c:showBubbleSize val="0"/>
        </c:dLbls>
        <c:axId val="127091264"/>
        <c:axId val="127091840"/>
      </c:scatterChart>
      <c:valAx>
        <c:axId val="127091264"/>
        <c:scaling>
          <c:orientation val="minMax"/>
        </c:scaling>
        <c:delete val="0"/>
        <c:axPos val="b"/>
        <c:title>
          <c:tx>
            <c:rich>
              <a:bodyPr/>
              <a:lstStyle/>
              <a:p>
                <a:pPr>
                  <a:defRPr/>
                </a:pPr>
                <a:r>
                  <a:rPr lang="en-GB"/>
                  <a:t>Crank Angle</a:t>
                </a:r>
              </a:p>
            </c:rich>
          </c:tx>
          <c:overlay val="0"/>
        </c:title>
        <c:numFmt formatCode="General" sourceLinked="1"/>
        <c:majorTickMark val="out"/>
        <c:minorTickMark val="none"/>
        <c:tickLblPos val="nextTo"/>
        <c:crossAx val="127091840"/>
        <c:crosses val="autoZero"/>
        <c:crossBetween val="midCat"/>
      </c:valAx>
      <c:valAx>
        <c:axId val="127091840"/>
        <c:scaling>
          <c:orientation val="minMax"/>
        </c:scaling>
        <c:delete val="0"/>
        <c:axPos val="l"/>
        <c:majorGridlines/>
        <c:title>
          <c:tx>
            <c:rich>
              <a:bodyPr/>
              <a:lstStyle/>
              <a:p>
                <a:pPr>
                  <a:defRPr/>
                </a:pPr>
                <a:r>
                  <a:rPr lang="en-GB"/>
                  <a:t>Cylinder</a:t>
                </a:r>
                <a:r>
                  <a:rPr lang="en-GB" baseline="0"/>
                  <a:t> Volume</a:t>
                </a:r>
                <a:endParaRPr lang="en-GB"/>
              </a:p>
            </c:rich>
          </c:tx>
          <c:overlay val="0"/>
        </c:title>
        <c:numFmt formatCode="0.000" sourceLinked="1"/>
        <c:majorTickMark val="out"/>
        <c:minorTickMark val="none"/>
        <c:tickLblPos val="nextTo"/>
        <c:crossAx val="127091264"/>
        <c:crosses val="autoZero"/>
        <c:crossBetween val="midCat"/>
      </c:valAx>
    </c:plotArea>
    <c:plotVisOnly val="1"/>
    <c:dispBlanksAs val="gap"/>
    <c:showDLblsOverMax val="0"/>
  </c:char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Flow Rate vs Valve Lift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Flow Rate vs Valve Lift</c:v>
          </c:tx>
          <c:spPr>
            <a:ln w="2540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ly"/>
            <c:order val="3"/>
            <c:dispRSqr val="0"/>
            <c:dispEq val="0"/>
          </c:trendline>
          <c:xVal>
            <c:numRef>
              <c:f>FlowBench!$D$30:$M$30</c:f>
              <c:numCache>
                <c:formatCode>0.00</c:formatCode>
                <c:ptCount val="10"/>
                <c:pt idx="0">
                  <c:v>1.75</c:v>
                </c:pt>
                <c:pt idx="1">
                  <c:v>3.5</c:v>
                </c:pt>
                <c:pt idx="2">
                  <c:v>5.25</c:v>
                </c:pt>
                <c:pt idx="3">
                  <c:v>7</c:v>
                </c:pt>
                <c:pt idx="4">
                  <c:v>8.75</c:v>
                </c:pt>
                <c:pt idx="5">
                  <c:v>10.5</c:v>
                </c:pt>
                <c:pt idx="6">
                  <c:v>12.25</c:v>
                </c:pt>
                <c:pt idx="7">
                  <c:v>14</c:v>
                </c:pt>
                <c:pt idx="8" formatCode="General">
                  <c:v>15.75</c:v>
                </c:pt>
                <c:pt idx="9" formatCode="General">
                  <c:v>17.5</c:v>
                </c:pt>
              </c:numCache>
            </c:numRef>
          </c:xVal>
          <c:yVal>
            <c:numRef>
              <c:f>FlowBench!$D$36:$K$36</c:f>
              <c:numCache>
                <c:formatCode>0.00</c:formatCode>
                <c:ptCount val="8"/>
                <c:pt idx="0">
                  <c:v>29.216000000000001</c:v>
                </c:pt>
                <c:pt idx="1">
                  <c:v>52.972000000000001</c:v>
                </c:pt>
                <c:pt idx="2">
                  <c:v>78.773999999999987</c:v>
                </c:pt>
                <c:pt idx="3">
                  <c:v>96.739999999999981</c:v>
                </c:pt>
                <c:pt idx="4">
                  <c:v>107.79599999999999</c:v>
                </c:pt>
                <c:pt idx="5">
                  <c:v>114.70599999999999</c:v>
                </c:pt>
                <c:pt idx="6">
                  <c:v>110.56</c:v>
                </c:pt>
                <c:pt idx="7">
                  <c:v>118.85199999999999</c:v>
                </c:pt>
              </c:numCache>
            </c:numRef>
          </c:yVal>
          <c:smooth val="0"/>
          <c:extLst>
            <c:ext xmlns:c16="http://schemas.microsoft.com/office/drawing/2014/chart" uri="{C3380CC4-5D6E-409C-BE32-E72D297353CC}">
              <c16:uniqueId val="{00000001-3A33-4EF2-988D-B3156F3871D7}"/>
            </c:ext>
          </c:extLst>
        </c:ser>
        <c:ser>
          <c:idx val="1"/>
          <c:order val="1"/>
          <c:tx>
            <c:v>Flow Rate vs Valve Lift Exhaust</c:v>
          </c:tx>
          <c:spPr>
            <a:ln w="25400" cap="rnd">
              <a:noFill/>
              <a:round/>
            </a:ln>
            <a:effectLst/>
          </c:spPr>
          <c:marker>
            <c:symbol val="circle"/>
            <c:size val="5"/>
            <c:spPr>
              <a:solidFill>
                <a:schemeClr val="accent2"/>
              </a:solidFill>
              <a:ln w="9525">
                <a:solidFill>
                  <a:schemeClr val="accent2"/>
                </a:solidFill>
              </a:ln>
              <a:effectLst/>
            </c:spPr>
          </c:marker>
          <c:trendline>
            <c:spPr>
              <a:ln w="19050" cap="rnd">
                <a:solidFill>
                  <a:schemeClr val="accent2"/>
                </a:solidFill>
                <a:prstDash val="sysDot"/>
              </a:ln>
              <a:effectLst/>
            </c:spPr>
            <c:trendlineType val="poly"/>
            <c:order val="3"/>
            <c:dispRSqr val="0"/>
            <c:dispEq val="0"/>
          </c:trendline>
          <c:xVal>
            <c:numRef>
              <c:f>FlowBench!$D$43:$M$43</c:f>
              <c:numCache>
                <c:formatCode>0.00</c:formatCode>
                <c:ptCount val="10"/>
                <c:pt idx="0">
                  <c:v>1.5</c:v>
                </c:pt>
                <c:pt idx="1">
                  <c:v>3</c:v>
                </c:pt>
                <c:pt idx="2">
                  <c:v>4.5</c:v>
                </c:pt>
                <c:pt idx="3">
                  <c:v>6</c:v>
                </c:pt>
                <c:pt idx="4">
                  <c:v>7.5</c:v>
                </c:pt>
                <c:pt idx="5">
                  <c:v>9</c:v>
                </c:pt>
                <c:pt idx="6">
                  <c:v>10.5</c:v>
                </c:pt>
                <c:pt idx="7">
                  <c:v>12</c:v>
                </c:pt>
                <c:pt idx="8">
                  <c:v>13.5</c:v>
                </c:pt>
                <c:pt idx="9">
                  <c:v>15</c:v>
                </c:pt>
              </c:numCache>
            </c:numRef>
          </c:xVal>
          <c:yVal>
            <c:numRef>
              <c:f>FlowBench!$D$49:$M$49</c:f>
              <c:numCache>
                <c:formatCode>0.00</c:formatCode>
                <c:ptCount val="10"/>
                <c:pt idx="0">
                  <c:v>15.989999999999998</c:v>
                </c:pt>
                <c:pt idx="1">
                  <c:v>40.5</c:v>
                </c:pt>
                <c:pt idx="2">
                  <c:v>56.25</c:v>
                </c:pt>
                <c:pt idx="3">
                  <c:v>63.75</c:v>
                </c:pt>
                <c:pt idx="4">
                  <c:v>69</c:v>
                </c:pt>
                <c:pt idx="5">
                  <c:v>65.34</c:v>
                </c:pt>
                <c:pt idx="6">
                  <c:v>72.765000000000001</c:v>
                </c:pt>
                <c:pt idx="7">
                  <c:v>74.25</c:v>
                </c:pt>
                <c:pt idx="8">
                  <c:v>77.22</c:v>
                </c:pt>
                <c:pt idx="9">
                  <c:v>75.734999999999999</c:v>
                </c:pt>
              </c:numCache>
            </c:numRef>
          </c:yVal>
          <c:smooth val="0"/>
          <c:extLst>
            <c:ext xmlns:c16="http://schemas.microsoft.com/office/drawing/2014/chart" uri="{C3380CC4-5D6E-409C-BE32-E72D297353CC}">
              <c16:uniqueId val="{00000003-3A33-4EF2-988D-B3156F3871D7}"/>
            </c:ext>
          </c:extLst>
        </c:ser>
        <c:dLbls>
          <c:showLegendKey val="0"/>
          <c:showVal val="0"/>
          <c:showCatName val="0"/>
          <c:showSerName val="0"/>
          <c:showPercent val="0"/>
          <c:showBubbleSize val="0"/>
        </c:dLbls>
        <c:axId val="653570319"/>
        <c:axId val="653552687"/>
      </c:scatterChart>
      <c:valAx>
        <c:axId val="65357031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 (mm)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53552687"/>
        <c:crosses val="autoZero"/>
        <c:crossBetween val="midCat"/>
      </c:valAx>
      <c:valAx>
        <c:axId val="65355268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a:t>
                </a:r>
                <a:r>
                  <a:rPr lang="en-GB" baseline="0"/>
                  <a:t> Rate (l/s)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5357031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Flow Rate per Unit Area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091014358499306"/>
          <c:y val="0.14402139516168977"/>
          <c:w val="0.7707253358036128"/>
          <c:h val="0.59746861013753538"/>
        </c:manualLayout>
      </c:layout>
      <c:scatterChart>
        <c:scatterStyle val="lineMarker"/>
        <c:varyColors val="0"/>
        <c:ser>
          <c:idx val="0"/>
          <c:order val="0"/>
          <c:tx>
            <c:v>Flow Rate per Unit Area Intake</c:v>
          </c:tx>
          <c:spPr>
            <a:ln w="2540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ly"/>
            <c:order val="2"/>
            <c:dispRSqr val="0"/>
            <c:dispEq val="0"/>
          </c:trendline>
          <c:xVal>
            <c:numRef>
              <c:f>FlowBench!$D$30:$M$30</c:f>
              <c:numCache>
                <c:formatCode>0.00</c:formatCode>
                <c:ptCount val="10"/>
                <c:pt idx="0">
                  <c:v>1.75</c:v>
                </c:pt>
                <c:pt idx="1">
                  <c:v>3.5</c:v>
                </c:pt>
                <c:pt idx="2">
                  <c:v>5.25</c:v>
                </c:pt>
                <c:pt idx="3">
                  <c:v>7</c:v>
                </c:pt>
                <c:pt idx="4">
                  <c:v>8.75</c:v>
                </c:pt>
                <c:pt idx="5">
                  <c:v>10.5</c:v>
                </c:pt>
                <c:pt idx="6">
                  <c:v>12.25</c:v>
                </c:pt>
                <c:pt idx="7">
                  <c:v>14</c:v>
                </c:pt>
                <c:pt idx="8" formatCode="General">
                  <c:v>15.75</c:v>
                </c:pt>
                <c:pt idx="9" formatCode="General">
                  <c:v>17.5</c:v>
                </c:pt>
              </c:numCache>
            </c:numRef>
          </c:xVal>
          <c:yVal>
            <c:numRef>
              <c:f>FlowBench!$D$37:$K$37</c:f>
              <c:numCache>
                <c:formatCode>0.00</c:formatCode>
                <c:ptCount val="8"/>
                <c:pt idx="0">
                  <c:v>3.2421695103343042</c:v>
                </c:pt>
                <c:pt idx="1">
                  <c:v>5.8784297406020247</c:v>
                </c:pt>
                <c:pt idx="2">
                  <c:v>8.7417394923012885</c:v>
                </c:pt>
                <c:pt idx="3">
                  <c:v>10.735469551948951</c:v>
                </c:pt>
                <c:pt idx="4">
                  <c:v>11.962380357885975</c:v>
                </c:pt>
                <c:pt idx="5">
                  <c:v>12.729199611596613</c:v>
                </c:pt>
                <c:pt idx="6">
                  <c:v>12.269108059370231</c:v>
                </c:pt>
                <c:pt idx="7">
                  <c:v>13.189291163822997</c:v>
                </c:pt>
              </c:numCache>
            </c:numRef>
          </c:yVal>
          <c:smooth val="0"/>
          <c:extLst>
            <c:ext xmlns:c16="http://schemas.microsoft.com/office/drawing/2014/chart" uri="{C3380CC4-5D6E-409C-BE32-E72D297353CC}">
              <c16:uniqueId val="{00000001-6482-44DD-BA36-BB3D7A62574E}"/>
            </c:ext>
          </c:extLst>
        </c:ser>
        <c:ser>
          <c:idx val="1"/>
          <c:order val="1"/>
          <c:tx>
            <c:v>Flow Rate per Unit Area vs Valve Lift Exhaust</c:v>
          </c:tx>
          <c:spPr>
            <a:ln w="25400" cap="rnd">
              <a:noFill/>
              <a:round/>
            </a:ln>
            <a:effectLst/>
          </c:spPr>
          <c:marker>
            <c:symbol val="circle"/>
            <c:size val="5"/>
            <c:spPr>
              <a:solidFill>
                <a:schemeClr val="accent2"/>
              </a:solidFill>
              <a:ln w="9525">
                <a:solidFill>
                  <a:schemeClr val="accent2"/>
                </a:solidFill>
              </a:ln>
              <a:effectLst/>
            </c:spPr>
          </c:marker>
          <c:trendline>
            <c:spPr>
              <a:ln w="19050" cap="rnd">
                <a:solidFill>
                  <a:schemeClr val="accent2"/>
                </a:solidFill>
                <a:prstDash val="sysDot"/>
              </a:ln>
              <a:effectLst/>
            </c:spPr>
            <c:trendlineType val="poly"/>
            <c:order val="2"/>
            <c:dispRSqr val="0"/>
            <c:dispEq val="0"/>
          </c:trendline>
          <c:xVal>
            <c:numRef>
              <c:f>FlowBench!$D$43:$M$43</c:f>
              <c:numCache>
                <c:formatCode>0.00</c:formatCode>
                <c:ptCount val="10"/>
                <c:pt idx="0">
                  <c:v>1.5</c:v>
                </c:pt>
                <c:pt idx="1">
                  <c:v>3</c:v>
                </c:pt>
                <c:pt idx="2">
                  <c:v>4.5</c:v>
                </c:pt>
                <c:pt idx="3">
                  <c:v>6</c:v>
                </c:pt>
                <c:pt idx="4">
                  <c:v>7.5</c:v>
                </c:pt>
                <c:pt idx="5">
                  <c:v>9</c:v>
                </c:pt>
                <c:pt idx="6">
                  <c:v>10.5</c:v>
                </c:pt>
                <c:pt idx="7">
                  <c:v>12</c:v>
                </c:pt>
                <c:pt idx="8">
                  <c:v>13.5</c:v>
                </c:pt>
                <c:pt idx="9">
                  <c:v>15</c:v>
                </c:pt>
              </c:numCache>
            </c:numRef>
          </c:xVal>
          <c:yVal>
            <c:numRef>
              <c:f>FlowBench!$D$50:$M$50</c:f>
              <c:numCache>
                <c:formatCode>0.00</c:formatCode>
                <c:ptCount val="10"/>
                <c:pt idx="0">
                  <c:v>2.2642759839475715</c:v>
                </c:pt>
                <c:pt idx="1">
                  <c:v>5.7350329799797786</c:v>
                </c:pt>
                <c:pt idx="2">
                  <c:v>7.9653235833052483</c:v>
                </c:pt>
                <c:pt idx="3">
                  <c:v>9.0273667277459477</c:v>
                </c:pt>
                <c:pt idx="4">
                  <c:v>9.7707969288544376</c:v>
                </c:pt>
                <c:pt idx="5">
                  <c:v>9.2525198743673762</c:v>
                </c:pt>
                <c:pt idx="6">
                  <c:v>10.303942587363668</c:v>
                </c:pt>
                <c:pt idx="7">
                  <c:v>10.514227129962928</c:v>
                </c:pt>
                <c:pt idx="8">
                  <c:v>10.934796215161445</c:v>
                </c:pt>
                <c:pt idx="9">
                  <c:v>10.724511672562185</c:v>
                </c:pt>
              </c:numCache>
            </c:numRef>
          </c:yVal>
          <c:smooth val="0"/>
          <c:extLst>
            <c:ext xmlns:c16="http://schemas.microsoft.com/office/drawing/2014/chart" uri="{C3380CC4-5D6E-409C-BE32-E72D297353CC}">
              <c16:uniqueId val="{00000003-6482-44DD-BA36-BB3D7A62574E}"/>
            </c:ext>
          </c:extLst>
        </c:ser>
        <c:dLbls>
          <c:showLegendKey val="0"/>
          <c:showVal val="0"/>
          <c:showCatName val="0"/>
          <c:showSerName val="0"/>
          <c:showPercent val="0"/>
          <c:showBubbleSize val="0"/>
        </c:dLbls>
        <c:axId val="297719455"/>
        <c:axId val="297703135"/>
      </c:scatterChart>
      <c:valAx>
        <c:axId val="29771945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 (mm)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7703135"/>
        <c:crosses val="autoZero"/>
        <c:crossBetween val="midCat"/>
      </c:valAx>
      <c:valAx>
        <c:axId val="29770313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a:t>
                </a:r>
                <a:r>
                  <a:rPr lang="en-GB" baseline="0"/>
                  <a:t> Rate per Unit Area (l/s/sq cm)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7719455"/>
        <c:crosses val="autoZero"/>
        <c:crossBetween val="midCat"/>
      </c:valAx>
      <c:spPr>
        <a:noFill/>
        <a:ln>
          <a:noFill/>
        </a:ln>
        <a:effectLst/>
      </c:spPr>
    </c:plotArea>
    <c:legend>
      <c:legendPos val="r"/>
      <c:layout>
        <c:manualLayout>
          <c:xMode val="edge"/>
          <c:yMode val="edge"/>
          <c:x val="0.22527265709433381"/>
          <c:y val="0.84935600138558953"/>
          <c:w val="0.54727636251350931"/>
          <c:h val="0.1033118347017875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prstDash val="sysDot"/>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Flow</a:t>
            </a:r>
            <a:r>
              <a:rPr lang="en-GB" baseline="0"/>
              <a:t> Coefficient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5.0477308829944223E-2"/>
          <c:y val="0.12060503993943422"/>
          <c:w val="0.89357646387304634"/>
          <c:h val="0.73841919005559786"/>
        </c:manualLayout>
      </c:layout>
      <c:scatterChart>
        <c:scatterStyle val="lineMarker"/>
        <c:varyColors val="0"/>
        <c:ser>
          <c:idx val="0"/>
          <c:order val="0"/>
          <c:tx>
            <c:v>Intake Flow Coefficient vs Crank Angle</c:v>
          </c:tx>
          <c:spPr>
            <a:ln w="2540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ly"/>
            <c:order val="4"/>
            <c:dispRSqr val="0"/>
            <c:dispEq val="0"/>
          </c:trendline>
          <c:xVal>
            <c:numRef>
              <c:f>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FlowBench!$D$63:$K$63</c:f>
              <c:numCache>
                <c:formatCode>0.00</c:formatCode>
                <c:ptCount val="8"/>
                <c:pt idx="0">
                  <c:v>2.7949737158054351</c:v>
                </c:pt>
                <c:pt idx="1">
                  <c:v>2.708953797512454</c:v>
                </c:pt>
                <c:pt idx="2">
                  <c:v>2.9042323894688669</c:v>
                </c:pt>
                <c:pt idx="3">
                  <c:v>3.1482315401609826</c:v>
                </c:pt>
                <c:pt idx="4">
                  <c:v>3.277364481612596</c:v>
                </c:pt>
                <c:pt idx="5">
                  <c:v>3.3586278658566262</c:v>
                </c:pt>
                <c:pt idx="6">
                  <c:v>3.2372316779340977</c:v>
                </c:pt>
                <c:pt idx="7">
                  <c:v>3.4800240537791547</c:v>
                </c:pt>
              </c:numCache>
            </c:numRef>
          </c:yVal>
          <c:smooth val="0"/>
          <c:extLst>
            <c:ext xmlns:c16="http://schemas.microsoft.com/office/drawing/2014/chart" uri="{C3380CC4-5D6E-409C-BE32-E72D297353CC}">
              <c16:uniqueId val="{00000000-D6DB-4B59-9C1C-45A43E5242E3}"/>
            </c:ext>
          </c:extLst>
        </c:ser>
        <c:ser>
          <c:idx val="1"/>
          <c:order val="1"/>
          <c:tx>
            <c:v>Exhaust Flow Coefficient vs Crank Angle</c:v>
          </c:tx>
          <c:spPr>
            <a:ln w="25400" cap="rnd">
              <a:noFill/>
              <a:round/>
            </a:ln>
            <a:effectLst/>
          </c:spPr>
          <c:marker>
            <c:symbol val="circle"/>
            <c:size val="5"/>
            <c:spPr>
              <a:solidFill>
                <a:schemeClr val="accent2"/>
              </a:solidFill>
              <a:ln w="9525">
                <a:solidFill>
                  <a:schemeClr val="accent2"/>
                </a:solidFill>
              </a:ln>
              <a:effectLst/>
            </c:spPr>
          </c:marker>
          <c:trendline>
            <c:spPr>
              <a:ln w="19050" cap="rnd">
                <a:solidFill>
                  <a:schemeClr val="accent2"/>
                </a:solidFill>
                <a:prstDash val="sysDot"/>
              </a:ln>
              <a:effectLst/>
            </c:spPr>
            <c:trendlineType val="poly"/>
            <c:order val="4"/>
            <c:dispRSqr val="0"/>
            <c:dispEq val="0"/>
          </c:trendline>
          <c:xVal>
            <c:numRef>
              <c:f>Calculations!$H$3:$H$8</c:f>
              <c:numCache>
                <c:formatCode>General</c:formatCode>
                <c:ptCount val="6"/>
                <c:pt idx="0">
                  <c:v>-180</c:v>
                </c:pt>
                <c:pt idx="1">
                  <c:v>-179</c:v>
                </c:pt>
                <c:pt idx="2">
                  <c:v>-178</c:v>
                </c:pt>
                <c:pt idx="3">
                  <c:v>-177</c:v>
                </c:pt>
                <c:pt idx="4">
                  <c:v>-176</c:v>
                </c:pt>
                <c:pt idx="5">
                  <c:v>-175</c:v>
                </c:pt>
              </c:numCache>
            </c:numRef>
          </c:xVal>
          <c:yVal>
            <c:numRef>
              <c:f>FlowBench!$D$64:$K$64</c:f>
              <c:numCache>
                <c:formatCode>0.00</c:formatCode>
                <c:ptCount val="8"/>
                <c:pt idx="0">
                  <c:v>1.951962055127217</c:v>
                </c:pt>
                <c:pt idx="1">
                  <c:v>2.6428723410045065</c:v>
                </c:pt>
                <c:pt idx="2">
                  <c:v>2.6462869047525746</c:v>
                </c:pt>
                <c:pt idx="3">
                  <c:v>2.5216108178061307</c:v>
                </c:pt>
                <c:pt idx="4">
                  <c:v>2.3375112269986693</c:v>
                </c:pt>
                <c:pt idx="5">
                  <c:v>2.0515565131634981</c:v>
                </c:pt>
                <c:pt idx="6">
                  <c:v>2.2111464779750358</c:v>
                </c:pt>
                <c:pt idx="7">
                  <c:v>2.2659972262851138</c:v>
                </c:pt>
              </c:numCache>
            </c:numRef>
          </c:yVal>
          <c:smooth val="0"/>
          <c:extLst>
            <c:ext xmlns:c16="http://schemas.microsoft.com/office/drawing/2014/chart" uri="{C3380CC4-5D6E-409C-BE32-E72D297353CC}">
              <c16:uniqueId val="{00000001-D6DB-4B59-9C1C-45A43E5242E3}"/>
            </c:ext>
          </c:extLst>
        </c:ser>
        <c:dLbls>
          <c:showLegendKey val="0"/>
          <c:showVal val="0"/>
          <c:showCatName val="0"/>
          <c:showSerName val="0"/>
          <c:showPercent val="0"/>
          <c:showBubbleSize val="0"/>
        </c:dLbls>
        <c:axId val="61430688"/>
        <c:axId val="61431168"/>
      </c:scatterChart>
      <c:valAx>
        <c:axId val="6143068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a:t>
                </a:r>
                <a:endParaRPr lang="en-GB"/>
              </a:p>
            </c:rich>
          </c:tx>
          <c:layout>
            <c:manualLayout>
              <c:xMode val="edge"/>
              <c:yMode val="edge"/>
              <c:x val="0.43933792104434799"/>
              <c:y val="0.91866847952041797"/>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1431168"/>
        <c:crosses val="autoZero"/>
        <c:crossBetween val="midCat"/>
      </c:valAx>
      <c:valAx>
        <c:axId val="614311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a:t>
                </a:r>
                <a:r>
                  <a:rPr lang="en-GB" baseline="0"/>
                  <a:t> Coefficient</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143068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2.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4.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6.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8.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4EEFD723-38DA-1444-B8B9-9E05122654D3}">
  <sheetPr/>
  <sheetViews>
    <sheetView zoomScale="70" workbookViewId="0"/>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9848C60A-0EC5-D849-AF22-3BDB134FFDC2}">
  <sheetPr/>
  <sheetViews>
    <sheetView zoomScale="49"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BB080BF-2352-4043-9C2C-1CCEF0D46765}">
  <sheetPr/>
  <sheetViews>
    <sheetView zoomScale="49" workbookViewId="0" zoomToFit="1"/>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100-000000000000}">
  <sheetPr/>
  <sheetViews>
    <sheetView zoomScale="49"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6.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9.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chart" Target="../charts/chart7.xml"/><Relationship Id="rId1" Type="http://schemas.openxmlformats.org/officeDocument/2006/relationships/image" Target="../media/image1.jpeg"/><Relationship Id="rId4"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17</xdr:col>
      <xdr:colOff>455295</xdr:colOff>
      <xdr:row>0</xdr:row>
      <xdr:rowOff>165735</xdr:rowOff>
    </xdr:from>
    <xdr:to>
      <xdr:col>25</xdr:col>
      <xdr:colOff>302895</xdr:colOff>
      <xdr:row>15</xdr:row>
      <xdr:rowOff>22860</xdr:rowOff>
    </xdr:to>
    <xdr:graphicFrame macro="">
      <xdr:nvGraphicFramePr>
        <xdr:cNvPr id="2" name="Chart 1">
          <a:extLst>
            <a:ext uri="{FF2B5EF4-FFF2-40B4-BE49-F238E27FC236}">
              <a16:creationId xmlns:a16="http://schemas.microsoft.com/office/drawing/2014/main" id="{002B6784-3410-933F-B4FD-1900FEC812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17</xdr:col>
      <xdr:colOff>449580</xdr:colOff>
      <xdr:row>15</xdr:row>
      <xdr:rowOff>129540</xdr:rowOff>
    </xdr:from>
    <xdr:to>
      <xdr:col>25</xdr:col>
      <xdr:colOff>297180</xdr:colOff>
      <xdr:row>30</xdr:row>
      <xdr:rowOff>15240</xdr:rowOff>
    </xdr:to>
    <xdr:graphicFrame macro="">
      <xdr:nvGraphicFramePr>
        <xdr:cNvPr id="3" name="Chart 2">
          <a:extLst>
            <a:ext uri="{FF2B5EF4-FFF2-40B4-BE49-F238E27FC236}">
              <a16:creationId xmlns:a16="http://schemas.microsoft.com/office/drawing/2014/main" id="{989D228E-B707-C673-D9DF-DDFCFE85E49A}"/>
            </a:ext>
            <a:ext uri="{147F2762-F138-4A5C-976F-8EAC2B608ADB}">
              <a16:predDERef xmlns:a16="http://schemas.microsoft.com/office/drawing/2014/main" pred="{002B6784-3410-933F-B4FD-1900FEC812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absoluteAnchor>
    <xdr:pos x="0" y="0"/>
    <xdr:ext cx="8654143" cy="6281057"/>
    <xdr:graphicFrame macro="">
      <xdr:nvGraphicFramePr>
        <xdr:cNvPr id="2" name="Chart 1">
          <a:extLst>
            <a:ext uri="{FF2B5EF4-FFF2-40B4-BE49-F238E27FC236}">
              <a16:creationId xmlns:a16="http://schemas.microsoft.com/office/drawing/2014/main" id="{661A4E5F-3333-FF47-8ED9-451931F18917}"/>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c:userShapes xmlns:c="http://schemas.openxmlformats.org/drawingml/2006/chart">
  <cdr:relSizeAnchor xmlns:cdr="http://schemas.openxmlformats.org/drawingml/2006/chartDrawing">
    <cdr:from>
      <cdr:x>0.69247</cdr:x>
      <cdr:y>0.07795</cdr:y>
    </cdr:from>
    <cdr:to>
      <cdr:x>0.69247</cdr:x>
      <cdr:y>0.95207</cdr:y>
    </cdr:to>
    <cdr:cxnSp macro="">
      <cdr:nvCxnSpPr>
        <cdr:cNvPr id="3" name="Straight Connector 2">
          <a:extLst xmlns:a="http://schemas.openxmlformats.org/drawingml/2006/main">
            <a:ext uri="{FF2B5EF4-FFF2-40B4-BE49-F238E27FC236}">
              <a16:creationId xmlns:a16="http://schemas.microsoft.com/office/drawing/2014/main" id="{F2CA5D04-D077-DB4E-A2F7-6C0804604C0F}"/>
            </a:ext>
          </a:extLst>
        </cdr:cNvPr>
        <cdr:cNvCxnSpPr/>
      </cdr:nvCxnSpPr>
      <cdr:spPr>
        <a:xfrm xmlns:a="http://schemas.openxmlformats.org/drawingml/2006/main" flipV="1">
          <a:off x="6444041" y="473682"/>
          <a:ext cx="0" cy="5311984"/>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0.31684</cdr:x>
      <cdr:y>0.07638</cdr:y>
    </cdr:from>
    <cdr:to>
      <cdr:x>0.31776</cdr:x>
      <cdr:y>0.9505</cdr:y>
    </cdr:to>
    <cdr:cxnSp macro="">
      <cdr:nvCxnSpPr>
        <cdr:cNvPr id="5" name="Straight Connector 4">
          <a:extLst xmlns:a="http://schemas.openxmlformats.org/drawingml/2006/main">
            <a:ext uri="{FF2B5EF4-FFF2-40B4-BE49-F238E27FC236}">
              <a16:creationId xmlns:a16="http://schemas.microsoft.com/office/drawing/2014/main" id="{A7241C2A-6FB9-D94B-9E8E-EAE94E8B73C3}"/>
            </a:ext>
          </a:extLst>
        </cdr:cNvPr>
        <cdr:cNvCxnSpPr/>
      </cdr:nvCxnSpPr>
      <cdr:spPr>
        <a:xfrm xmlns:a="http://schemas.openxmlformats.org/drawingml/2006/main">
          <a:off x="2948534" y="464157"/>
          <a:ext cx="8561" cy="5311984"/>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drawings/drawing4.xml><?xml version="1.0" encoding="utf-8"?>
<xdr:wsDr xmlns:xdr="http://schemas.openxmlformats.org/drawingml/2006/spreadsheetDrawing" xmlns:a="http://schemas.openxmlformats.org/drawingml/2006/main">
  <xdr:absoluteAnchor>
    <xdr:pos x="0" y="0"/>
    <xdr:ext cx="8677469" cy="6298163"/>
    <xdr:graphicFrame macro="">
      <xdr:nvGraphicFramePr>
        <xdr:cNvPr id="2" name="Chart 1">
          <a:extLst>
            <a:ext uri="{FF2B5EF4-FFF2-40B4-BE49-F238E27FC236}">
              <a16:creationId xmlns:a16="http://schemas.microsoft.com/office/drawing/2014/main" id="{280B82E1-69A4-C54E-A76D-5E0959E2C4EC}"/>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c:userShapes xmlns:c="http://schemas.openxmlformats.org/drawingml/2006/chart">
  <cdr:relSizeAnchor xmlns:cdr="http://schemas.openxmlformats.org/drawingml/2006/chartDrawing">
    <cdr:from>
      <cdr:x>0.64268</cdr:x>
      <cdr:y>0.07525</cdr:y>
    </cdr:from>
    <cdr:to>
      <cdr:x>0.64434</cdr:x>
      <cdr:y>0.94894</cdr:y>
    </cdr:to>
    <cdr:cxnSp macro="">
      <cdr:nvCxnSpPr>
        <cdr:cNvPr id="3" name="Straight Connector 2">
          <a:extLst xmlns:a="http://schemas.openxmlformats.org/drawingml/2006/main">
            <a:ext uri="{FF2B5EF4-FFF2-40B4-BE49-F238E27FC236}">
              <a16:creationId xmlns:a16="http://schemas.microsoft.com/office/drawing/2014/main" id="{8BF43681-1EC3-E344-9D1C-68193B42872B}"/>
            </a:ext>
          </a:extLst>
        </cdr:cNvPr>
        <cdr:cNvCxnSpPr/>
      </cdr:nvCxnSpPr>
      <cdr:spPr>
        <a:xfrm xmlns:a="http://schemas.openxmlformats.org/drawingml/2006/main" flipH="1">
          <a:off x="5578120" y="474361"/>
          <a:ext cx="14408" cy="5507414"/>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0.29087</cdr:x>
      <cdr:y>0.07638</cdr:y>
    </cdr:from>
    <cdr:to>
      <cdr:x>0.29179</cdr:x>
      <cdr:y>0.9505</cdr:y>
    </cdr:to>
    <cdr:cxnSp macro="">
      <cdr:nvCxnSpPr>
        <cdr:cNvPr id="5" name="Straight Connector 4">
          <a:extLst xmlns:a="http://schemas.openxmlformats.org/drawingml/2006/main">
            <a:ext uri="{FF2B5EF4-FFF2-40B4-BE49-F238E27FC236}">
              <a16:creationId xmlns:a16="http://schemas.microsoft.com/office/drawing/2014/main" id="{F769F09E-106E-A845-8552-1F11F5FCFFA0}"/>
            </a:ext>
          </a:extLst>
        </cdr:cNvPr>
        <cdr:cNvCxnSpPr/>
      </cdr:nvCxnSpPr>
      <cdr:spPr>
        <a:xfrm xmlns:a="http://schemas.openxmlformats.org/drawingml/2006/main">
          <a:off x="2708926" y="464804"/>
          <a:ext cx="8569" cy="5319385"/>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drawings/drawing6.xml><?xml version="1.0" encoding="utf-8"?>
<xdr:wsDr xmlns:xdr="http://schemas.openxmlformats.org/drawingml/2006/spreadsheetDrawing" xmlns:a="http://schemas.openxmlformats.org/drawingml/2006/main">
  <xdr:absoluteAnchor>
    <xdr:pos x="0" y="0"/>
    <xdr:ext cx="8677469" cy="6298163"/>
    <xdr:graphicFrame macro="">
      <xdr:nvGraphicFramePr>
        <xdr:cNvPr id="2" name="Chart 1">
          <a:extLst>
            <a:ext uri="{FF2B5EF4-FFF2-40B4-BE49-F238E27FC236}">
              <a16:creationId xmlns:a16="http://schemas.microsoft.com/office/drawing/2014/main" id="{90CEDD20-9438-814C-B139-63CA1A2560C8}"/>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7.xml><?xml version="1.0" encoding="utf-8"?>
<c:userShapes xmlns:c="http://schemas.openxmlformats.org/drawingml/2006/chart">
  <cdr:relSizeAnchor xmlns:cdr="http://schemas.openxmlformats.org/drawingml/2006/chartDrawing">
    <cdr:from>
      <cdr:x>0.63495</cdr:x>
      <cdr:y>0.07836</cdr:y>
    </cdr:from>
    <cdr:to>
      <cdr:x>0.63496</cdr:x>
      <cdr:y>0.96097</cdr:y>
    </cdr:to>
    <cdr:cxnSp macro="">
      <cdr:nvCxnSpPr>
        <cdr:cNvPr id="3" name="Straight Connector 2">
          <a:extLst xmlns:a="http://schemas.openxmlformats.org/drawingml/2006/main">
            <a:ext uri="{FF2B5EF4-FFF2-40B4-BE49-F238E27FC236}">
              <a16:creationId xmlns:a16="http://schemas.microsoft.com/office/drawing/2014/main" id="{33715185-6A75-6343-9858-848201C976F9}"/>
            </a:ext>
          </a:extLst>
        </cdr:cNvPr>
        <cdr:cNvCxnSpPr/>
      </cdr:nvCxnSpPr>
      <cdr:spPr>
        <a:xfrm xmlns:a="http://schemas.openxmlformats.org/drawingml/2006/main" flipH="1">
          <a:off x="5511028" y="493952"/>
          <a:ext cx="87" cy="5563642"/>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0.28748</cdr:x>
      <cdr:y>0.07536</cdr:y>
    </cdr:from>
    <cdr:to>
      <cdr:x>0.28748</cdr:x>
      <cdr:y>0.95072</cdr:y>
    </cdr:to>
    <cdr:cxnSp macro="">
      <cdr:nvCxnSpPr>
        <cdr:cNvPr id="8" name="Straight Connector 7">
          <a:extLst xmlns:a="http://schemas.openxmlformats.org/drawingml/2006/main">
            <a:ext uri="{FF2B5EF4-FFF2-40B4-BE49-F238E27FC236}">
              <a16:creationId xmlns:a16="http://schemas.microsoft.com/office/drawing/2014/main" id="{C319017F-7B86-F84E-9F47-21F6FE68E8D2}"/>
            </a:ext>
          </a:extLst>
        </cdr:cNvPr>
        <cdr:cNvCxnSpPr/>
      </cdr:nvCxnSpPr>
      <cdr:spPr>
        <a:xfrm xmlns:a="http://schemas.openxmlformats.org/drawingml/2006/main">
          <a:off x="2675901" y="457689"/>
          <a:ext cx="0" cy="5316382"/>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drawings/drawing8.xml><?xml version="1.0" encoding="utf-8"?>
<xdr:wsDr xmlns:xdr="http://schemas.openxmlformats.org/drawingml/2006/spreadsheetDrawing" xmlns:a="http://schemas.openxmlformats.org/drawingml/2006/main">
  <xdr:absoluteAnchor>
    <xdr:pos x="0" y="0"/>
    <xdr:ext cx="8677469" cy="6298163"/>
    <xdr:graphicFrame macro="">
      <xdr:nvGraphicFramePr>
        <xdr:cNvPr id="2" name="Chart 1">
          <a:extLst>
            <a:ext uri="{FF2B5EF4-FFF2-40B4-BE49-F238E27FC236}">
              <a16:creationId xmlns:a16="http://schemas.microsoft.com/office/drawing/2014/main" id="{00000000-0008-0000-0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oneCellAnchor>
    <xdr:from>
      <xdr:col>5</xdr:col>
      <xdr:colOff>465992</xdr:colOff>
      <xdr:row>1</xdr:row>
      <xdr:rowOff>56728</xdr:rowOff>
    </xdr:from>
    <xdr:ext cx="1823614" cy="376225"/>
    <xdr:pic>
      <xdr:nvPicPr>
        <xdr:cNvPr id="2" name="Picture 1" descr="See the source image">
          <a:extLst>
            <a:ext uri="{FF2B5EF4-FFF2-40B4-BE49-F238E27FC236}">
              <a16:creationId xmlns:a16="http://schemas.microsoft.com/office/drawing/2014/main" id="{FC1ED770-9B1C-4E1D-8D8D-8D5E4EE646A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3513992" y="239608"/>
          <a:ext cx="1823614" cy="3762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323118</xdr:colOff>
      <xdr:row>56</xdr:row>
      <xdr:rowOff>180554</xdr:rowOff>
    </xdr:from>
    <xdr:ext cx="1462766" cy="269321"/>
    <xdr:pic>
      <xdr:nvPicPr>
        <xdr:cNvPr id="3" name="Picture 2" descr="See the source image">
          <a:extLst>
            <a:ext uri="{FF2B5EF4-FFF2-40B4-BE49-F238E27FC236}">
              <a16:creationId xmlns:a16="http://schemas.microsoft.com/office/drawing/2014/main" id="{2E668D57-1980-4565-BDDA-BB9E60EFC9F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3980718" y="10421834"/>
          <a:ext cx="1462766" cy="26932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24</xdr:col>
      <xdr:colOff>99331</xdr:colOff>
      <xdr:row>0</xdr:row>
      <xdr:rowOff>76538</xdr:rowOff>
    </xdr:from>
    <xdr:to>
      <xdr:col>33</xdr:col>
      <xdr:colOff>14286</xdr:colOff>
      <xdr:row>12</xdr:row>
      <xdr:rowOff>138110</xdr:rowOff>
    </xdr:to>
    <xdr:graphicFrame macro="">
      <xdr:nvGraphicFramePr>
        <xdr:cNvPr id="4" name="Chart 3">
          <a:extLst>
            <a:ext uri="{FF2B5EF4-FFF2-40B4-BE49-F238E27FC236}">
              <a16:creationId xmlns:a16="http://schemas.microsoft.com/office/drawing/2014/main" id="{F6A60725-AD0F-4E8C-9A8E-1B689FD1A93E}"/>
            </a:ext>
            <a:ext uri="{147F2762-F138-4A5C-976F-8EAC2B608ADB}">
              <a16:predDERef xmlns:a16="http://schemas.microsoft.com/office/drawing/2014/main" pred="{CEE03AD4-21A9-4395-A39B-C233C8319AA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24</xdr:col>
      <xdr:colOff>78242</xdr:colOff>
      <xdr:row>12</xdr:row>
      <xdr:rowOff>202917</xdr:rowOff>
    </xdr:from>
    <xdr:to>
      <xdr:col>34</xdr:col>
      <xdr:colOff>483054</xdr:colOff>
      <xdr:row>31</xdr:row>
      <xdr:rowOff>235062</xdr:rowOff>
    </xdr:to>
    <xdr:graphicFrame macro="">
      <xdr:nvGraphicFramePr>
        <xdr:cNvPr id="5" name="Chart 4">
          <a:extLst>
            <a:ext uri="{FF2B5EF4-FFF2-40B4-BE49-F238E27FC236}">
              <a16:creationId xmlns:a16="http://schemas.microsoft.com/office/drawing/2014/main" id="{E14C8BF1-13A0-4F0C-8C52-09007C9E29C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25</xdr:col>
      <xdr:colOff>251274</xdr:colOff>
      <xdr:row>34</xdr:row>
      <xdr:rowOff>15010</xdr:rowOff>
    </xdr:from>
    <xdr:to>
      <xdr:col>33</xdr:col>
      <xdr:colOff>4004</xdr:colOff>
      <xdr:row>47</xdr:row>
      <xdr:rowOff>70055</xdr:rowOff>
    </xdr:to>
    <xdr:graphicFrame macro="">
      <xdr:nvGraphicFramePr>
        <xdr:cNvPr id="7" name="Chart 6">
          <a:extLst>
            <a:ext uri="{FF2B5EF4-FFF2-40B4-BE49-F238E27FC236}">
              <a16:creationId xmlns:a16="http://schemas.microsoft.com/office/drawing/2014/main" id="{24EC3E6F-5B04-A07B-AECA-3AF3A260CF7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180875</xdr:colOff>
      <xdr:row>0</xdr:row>
      <xdr:rowOff>107482</xdr:rowOff>
    </xdr:from>
    <xdr:to>
      <xdr:col>6</xdr:col>
      <xdr:colOff>97055</xdr:colOff>
      <xdr:row>10</xdr:row>
      <xdr:rowOff>77002</xdr:rowOff>
    </xdr:to>
    <xdr:sp macro="" textlink="">
      <xdr:nvSpPr>
        <xdr:cNvPr id="2" name="TextBox 1">
          <a:extLst>
            <a:ext uri="{FF2B5EF4-FFF2-40B4-BE49-F238E27FC236}">
              <a16:creationId xmlns:a16="http://schemas.microsoft.com/office/drawing/2014/main" id="{9E2466B9-DFD0-C41E-6F29-44944107FB7C}"/>
            </a:ext>
          </a:extLst>
        </xdr:cNvPr>
        <xdr:cNvSpPr txBox="1"/>
      </xdr:nvSpPr>
      <xdr:spPr>
        <a:xfrm>
          <a:off x="180875" y="107482"/>
          <a:ext cx="3585812" cy="17742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During the measurement of the crankshaft, we used a vernier caliper to measure the lengths of the bore and stroke. Using a vernier caliper can arise errors.These could be parralax reading errors, which stem from not reading the scale from the correct position, the gauge on the caliper could be misaligned causing incorrect measurements to be made. Also as we only measured the crankshaft once, so we can't confirm whether the data gathered the first time around is accurate.</a:t>
          </a:r>
        </a:p>
        <a:p>
          <a:endParaRPr lang="en-GB" sz="1100"/>
        </a:p>
      </xdr:txBody>
    </xdr:sp>
    <xdr:clientData/>
  </xdr:twoCellAnchor>
  <xdr:twoCellAnchor>
    <xdr:from>
      <xdr:col>7</xdr:col>
      <xdr:colOff>0</xdr:colOff>
      <xdr:row>0</xdr:row>
      <xdr:rowOff>170447</xdr:rowOff>
    </xdr:from>
    <xdr:to>
      <xdr:col>13</xdr:col>
      <xdr:colOff>110290</xdr:colOff>
      <xdr:row>10</xdr:row>
      <xdr:rowOff>10026</xdr:rowOff>
    </xdr:to>
    <xdr:sp macro="" textlink="">
      <xdr:nvSpPr>
        <xdr:cNvPr id="3" name="TextBox 2">
          <a:extLst>
            <a:ext uri="{FF2B5EF4-FFF2-40B4-BE49-F238E27FC236}">
              <a16:creationId xmlns:a16="http://schemas.microsoft.com/office/drawing/2014/main" id="{5D69F618-47FB-4B2D-5F91-54F88C6C5F89}"/>
            </a:ext>
          </a:extLst>
        </xdr:cNvPr>
        <xdr:cNvSpPr txBox="1"/>
      </xdr:nvSpPr>
      <xdr:spPr>
        <a:xfrm>
          <a:off x="4281237" y="170447"/>
          <a:ext cx="3779921" cy="164431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9.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D8470-5118-471F-9BBC-AEEDD9355499}">
  <dimension ref="A1"/>
  <sheetViews>
    <sheetView workbookViewId="0">
      <selection activeCell="D28" sqref="D28"/>
    </sheetView>
  </sheetViews>
  <sheetFormatPr defaultRowHeight="14.4" x14ac:dyDescent="0.3"/>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363"/>
  <sheetViews>
    <sheetView topLeftCell="D1" zoomScale="74" zoomScaleNormal="100" workbookViewId="0">
      <selection activeCell="R14" sqref="R14"/>
    </sheetView>
  </sheetViews>
  <sheetFormatPr defaultColWidth="8.88671875" defaultRowHeight="14.4" x14ac:dyDescent="0.3"/>
  <cols>
    <col min="2" max="2" width="18.109375" customWidth="1"/>
    <col min="3" max="3" width="12.44140625" bestFit="1" customWidth="1"/>
    <col min="4" max="4" width="10.5546875" customWidth="1"/>
    <col min="5" max="5" width="12" hidden="1" customWidth="1"/>
    <col min="6" max="6" width="9.109375" hidden="1" customWidth="1"/>
    <col min="7" max="7" width="3.33203125" customWidth="1"/>
    <col min="8" max="9" width="11.5546875" style="12" customWidth="1"/>
    <col min="10" max="10" width="15" style="12" customWidth="1"/>
    <col min="11" max="11" width="14.88671875" style="12" customWidth="1"/>
    <col min="12" max="12" width="20.5546875" style="12" customWidth="1"/>
    <col min="13" max="13" width="14.109375" style="12" customWidth="1"/>
    <col min="14" max="14" width="19.33203125" style="31" customWidth="1"/>
    <col min="15" max="15" width="12.109375" style="12" bestFit="1" customWidth="1"/>
  </cols>
  <sheetData>
    <row r="1" spans="2:16" x14ac:dyDescent="0.3">
      <c r="C1" s="14" t="s">
        <v>0</v>
      </c>
      <c r="H1" s="13" t="s">
        <v>1</v>
      </c>
      <c r="I1" s="13" t="s">
        <v>1</v>
      </c>
      <c r="J1" s="13" t="s">
        <v>2</v>
      </c>
      <c r="K1" s="13" t="s">
        <v>3</v>
      </c>
      <c r="L1" s="13" t="s">
        <v>95</v>
      </c>
      <c r="M1" s="13" t="s">
        <v>3</v>
      </c>
      <c r="N1" s="30" t="s">
        <v>95</v>
      </c>
      <c r="O1" s="13" t="s">
        <v>32</v>
      </c>
      <c r="P1" s="13"/>
    </row>
    <row r="2" spans="2:16" ht="15" thickBot="1" x14ac:dyDescent="0.35">
      <c r="H2" s="12" t="s">
        <v>33</v>
      </c>
      <c r="I2" s="12" t="s">
        <v>30</v>
      </c>
      <c r="J2" s="12" t="s">
        <v>4</v>
      </c>
      <c r="K2" s="12" t="s">
        <v>5</v>
      </c>
      <c r="L2" s="12" t="s">
        <v>6</v>
      </c>
      <c r="M2" s="12" t="s">
        <v>7</v>
      </c>
      <c r="N2" s="31" t="s">
        <v>8</v>
      </c>
      <c r="O2" s="12" t="s">
        <v>31</v>
      </c>
    </row>
    <row r="3" spans="2:16" x14ac:dyDescent="0.3">
      <c r="B3" s="1" t="s">
        <v>9</v>
      </c>
      <c r="C3" s="22">
        <v>11.16</v>
      </c>
      <c r="D3" s="6"/>
      <c r="E3" s="16" t="s">
        <v>10</v>
      </c>
      <c r="F3" s="8"/>
      <c r="G3" s="5"/>
      <c r="H3" s="12">
        <v>-180</v>
      </c>
      <c r="I3" s="20">
        <f>RADIANS(H3)</f>
        <v>-3.1415926535897931</v>
      </c>
      <c r="J3" s="20">
        <f>($C$5/2)*(1-COS(RADIANS(H3)))+$C$8-SQRT($C$8^2-(($C$8/2)*SIN(RADIANS(H3)))^2)</f>
        <v>81.400000000000006</v>
      </c>
      <c r="K3" s="20">
        <f>ABS((41.7*SIN(RADIANS(H3)))+(1738.89*SIN(RADIANS(H3))*COS(RADIANS(H3)))/SQRT(21389.0625-((41.7*SIN(RADIANS(H3)))^2))*(PI()/180))</f>
        <v>5.0834451483175943E-15</v>
      </c>
      <c r="L3" s="20">
        <f>((41.7*COS(RADIANS(H3))+1738.89*COS(2*RADIANS(H3))) / SQRT(4024517.454-(41.7*SIN(RADIANS(H3)))^2)) + (4024517.454*(SIN(RADIANS(H3))^2)*(COS(RADIANS(H3))^2) / ((18769-(40.7*SIN(RADIANS(H3))^2)*SQRT(18769-(41.7*SIN(RADIANS(H3)))^2)))) * (PI()/180)^2</f>
        <v>0.84600622100589329</v>
      </c>
      <c r="M3" s="20">
        <f>($C$12/1000)*$C$13*(SIN(I3))</f>
        <v>-2.0886791678634759E-15</v>
      </c>
      <c r="N3" s="31">
        <f>(L3*(6*$C$11)^2)/1000</f>
        <v>487299.58329939452</v>
      </c>
      <c r="O3" s="20">
        <f t="shared" ref="O3:O66" si="0">$C$6+$C$6*($C$3-1)*J4/$C$5</f>
        <v>438.24838345821263</v>
      </c>
    </row>
    <row r="4" spans="2:16" x14ac:dyDescent="0.3">
      <c r="B4" s="2" t="s">
        <v>11</v>
      </c>
      <c r="C4" s="21">
        <v>79</v>
      </c>
      <c r="D4" s="7" t="s">
        <v>4</v>
      </c>
      <c r="E4" s="17">
        <f>C4/1000</f>
        <v>7.9000000000000001E-2</v>
      </c>
      <c r="F4" s="9" t="s">
        <v>12</v>
      </c>
      <c r="G4" s="5"/>
      <c r="H4" s="12">
        <v>-179</v>
      </c>
      <c r="I4" s="20">
        <f t="shared" ref="I4:I67" si="1">RADIANS(H4)</f>
        <v>-3.12413936106985</v>
      </c>
      <c r="J4" s="20">
        <f t="shared" ref="J4:J67" si="2">($C$5/2)*(1-COS(RADIANS(H4)))+$C$8-SQRT($C$8^2-(($C$8/2)*SIN(RADIANS(H4)))^2)</f>
        <v>81.399017335813909</v>
      </c>
      <c r="K4" s="20">
        <f t="shared" ref="K4:K67" si="3">ABS((41.7*SIN(RADIANS(H4)))+(1738.89*SIN(RADIANS(H4))*COS(RADIANS(H4)))/SQRT(21389.0625-((41.7*SIN(RADIANS(H4)))^2))*(PI()/180))</f>
        <v>0.72414418481834797</v>
      </c>
      <c r="L4" s="20">
        <f t="shared" ref="L4:L67" si="4">((41.7*COS(RADIANS(H4))+1738.89*COS(2*RADIANS(H4))) / SQRT(4024517.454-(41.7*SIN(RADIANS(H4)))^2)) + (4024517.454*(SIN(RADIANS(H4))^2)*(COS(RADIANS(H4))^2) / ((18769-(40.7*SIN(RADIANS(H4))^2)*SQRT(18769-(41.7*SIN(RADIANS(H4)))^2)))) * (PI()/180)^2</f>
        <v>0.84550130633807474</v>
      </c>
      <c r="M4" s="20">
        <f t="shared" ref="M4:M67" si="5">($C$12/1000)*$C$13*(SIN(I4))</f>
        <v>-0.29753518937718632</v>
      </c>
      <c r="N4" s="31">
        <f t="shared" ref="N4:N67" si="6">(L4*(6*$C$11)^2)/1000</f>
        <v>487008.75245073106</v>
      </c>
      <c r="O4" s="20">
        <f t="shared" si="0"/>
        <v>438.23391777589586</v>
      </c>
    </row>
    <row r="5" spans="2:16" x14ac:dyDescent="0.3">
      <c r="B5" s="2" t="s">
        <v>13</v>
      </c>
      <c r="C5" s="21">
        <v>81.400000000000006</v>
      </c>
      <c r="D5" s="7" t="s">
        <v>4</v>
      </c>
      <c r="E5" s="17">
        <f>C5/1000</f>
        <v>8.14E-2</v>
      </c>
      <c r="F5" s="3" t="s">
        <v>12</v>
      </c>
      <c r="G5" s="5"/>
      <c r="H5" s="12">
        <v>-178</v>
      </c>
      <c r="I5" s="20">
        <f t="shared" si="1"/>
        <v>-3.1066860685499065</v>
      </c>
      <c r="J5" s="20">
        <f t="shared" si="2"/>
        <v>81.396066067337983</v>
      </c>
      <c r="K5" s="20">
        <f t="shared" si="3"/>
        <v>1.4480708283380228</v>
      </c>
      <c r="L5" s="20">
        <f t="shared" si="4"/>
        <v>0.84398712887223482</v>
      </c>
      <c r="M5" s="20">
        <f t="shared" si="5"/>
        <v>-0.59497974665340569</v>
      </c>
      <c r="N5" s="31">
        <f t="shared" si="6"/>
        <v>486136.58623040724</v>
      </c>
      <c r="O5" s="20">
        <f t="shared" si="0"/>
        <v>438.20975478842109</v>
      </c>
    </row>
    <row r="6" spans="2:16" x14ac:dyDescent="0.3">
      <c r="B6" s="2" t="s">
        <v>14</v>
      </c>
      <c r="C6" s="21">
        <v>39.270000000000003</v>
      </c>
      <c r="D6" s="7" t="s">
        <v>15</v>
      </c>
      <c r="E6" s="18">
        <f>C6/1000000</f>
        <v>3.9270000000000002E-5</v>
      </c>
      <c r="F6" s="15" t="s">
        <v>16</v>
      </c>
      <c r="G6" s="5"/>
      <c r="H6" s="12">
        <v>-177</v>
      </c>
      <c r="I6" s="20">
        <f t="shared" si="1"/>
        <v>-3.0892327760299634</v>
      </c>
      <c r="J6" s="20">
        <f t="shared" si="2"/>
        <v>81.391136368091395</v>
      </c>
      <c r="K6" s="20">
        <f t="shared" si="3"/>
        <v>2.1715624529495838</v>
      </c>
      <c r="L6" s="20">
        <f t="shared" si="4"/>
        <v>0.84146538763346379</v>
      </c>
      <c r="M6" s="20">
        <f t="shared" si="5"/>
        <v>-0.89224306733508862</v>
      </c>
      <c r="N6" s="31">
        <f t="shared" si="6"/>
        <v>484684.06327687512</v>
      </c>
      <c r="O6" s="20">
        <f t="shared" si="0"/>
        <v>438.17581424223647</v>
      </c>
    </row>
    <row r="7" spans="2:16" x14ac:dyDescent="0.3">
      <c r="B7" s="2" t="s">
        <v>17</v>
      </c>
      <c r="C7" s="21">
        <v>4</v>
      </c>
      <c r="D7" s="7"/>
      <c r="E7" s="18"/>
      <c r="F7" s="15"/>
      <c r="G7" s="5"/>
      <c r="H7" s="12">
        <v>-176</v>
      </c>
      <c r="I7" s="20">
        <f t="shared" si="1"/>
        <v>-3.0717794835100198</v>
      </c>
      <c r="J7" s="20">
        <f t="shared" si="2"/>
        <v>81.384211864855587</v>
      </c>
      <c r="K7" s="20">
        <f t="shared" si="3"/>
        <v>2.8944017084014324</v>
      </c>
      <c r="L7" s="20">
        <f t="shared" si="4"/>
        <v>0.83793891237224394</v>
      </c>
      <c r="M7" s="20">
        <f t="shared" si="5"/>
        <v>-1.1892346021351163</v>
      </c>
      <c r="N7" s="31">
        <f t="shared" si="6"/>
        <v>482652.81352641247</v>
      </c>
      <c r="O7" s="20">
        <f t="shared" si="0"/>
        <v>438.13198382625069</v>
      </c>
    </row>
    <row r="8" spans="2:16" x14ac:dyDescent="0.3">
      <c r="B8" s="2" t="s">
        <v>18</v>
      </c>
      <c r="C8" s="23">
        <v>137</v>
      </c>
      <c r="D8" s="7" t="s">
        <v>4</v>
      </c>
      <c r="E8" s="18">
        <f>C8/1000</f>
        <v>0.13700000000000001</v>
      </c>
      <c r="F8" s="15" t="s">
        <v>12</v>
      </c>
      <c r="G8" s="5"/>
      <c r="H8" s="12">
        <v>-175</v>
      </c>
      <c r="I8" s="20">
        <f t="shared" si="1"/>
        <v>-3.0543261909900767</v>
      </c>
      <c r="J8" s="20">
        <f t="shared" si="2"/>
        <v>81.375269644077264</v>
      </c>
      <c r="K8" s="20">
        <f t="shared" si="3"/>
        <v>3.6163714354266205</v>
      </c>
      <c r="L8" s="20">
        <f t="shared" si="4"/>
        <v>0.83341166063160843</v>
      </c>
      <c r="M8" s="20">
        <f t="shared" si="5"/>
        <v>-1.4858638845549517</v>
      </c>
      <c r="N8" s="31">
        <f t="shared" si="6"/>
        <v>480045.11652380647</v>
      </c>
      <c r="O8" s="20">
        <f t="shared" si="0"/>
        <v>438.07811921605821</v>
      </c>
    </row>
    <row r="9" spans="2:16" ht="15" thickBot="1" x14ac:dyDescent="0.35">
      <c r="B9" s="25" t="s">
        <v>19</v>
      </c>
      <c r="C9" s="29">
        <f>(((PI()*(0.5*E4)^2)*E5))*1000000*C7</f>
        <v>1595.9837317357872</v>
      </c>
      <c r="D9" s="26" t="s">
        <v>15</v>
      </c>
      <c r="E9" s="19">
        <f>C9/1000000</f>
        <v>1.5959837317357872E-3</v>
      </c>
      <c r="F9" s="10" t="s">
        <v>16</v>
      </c>
      <c r="G9" s="5"/>
      <c r="H9" s="12">
        <v>-174</v>
      </c>
      <c r="I9" s="20">
        <f t="shared" si="1"/>
        <v>-3.0368728984701332</v>
      </c>
      <c r="J9" s="20">
        <f t="shared" si="2"/>
        <v>81.364280260891036</v>
      </c>
      <c r="K9" s="20">
        <f t="shared" si="3"/>
        <v>4.337254729307686</v>
      </c>
      <c r="L9" s="20">
        <f t="shared" si="4"/>
        <v>0.8278887136494576</v>
      </c>
      <c r="M9" s="20">
        <f t="shared" si="5"/>
        <v>-1.7820405584416725</v>
      </c>
      <c r="N9" s="31">
        <f t="shared" si="6"/>
        <v>476863.89906208758</v>
      </c>
      <c r="O9" s="20">
        <f t="shared" si="0"/>
        <v>438.01404413128881</v>
      </c>
    </row>
    <row r="10" spans="2:16" x14ac:dyDescent="0.3">
      <c r="B10" s="27" t="s">
        <v>20</v>
      </c>
      <c r="C10" s="28" cm="1">
        <f t="array" ref="C10">AVERAGE(ABS(M3:M182))</f>
        <v>10.853057822401562</v>
      </c>
      <c r="D10" s="8" t="s">
        <v>7</v>
      </c>
      <c r="E10" s="24"/>
      <c r="F10" s="11"/>
      <c r="G10" s="5"/>
      <c r="H10" s="12">
        <v>-173</v>
      </c>
      <c r="I10" s="20">
        <f t="shared" si="1"/>
        <v>-3.0194196059501901</v>
      </c>
      <c r="J10" s="20">
        <f t="shared" si="2"/>
        <v>81.351207750819867</v>
      </c>
      <c r="K10" s="20">
        <f t="shared" si="3"/>
        <v>5.0568350033582767</v>
      </c>
      <c r="L10" s="20">
        <f t="shared" si="4"/>
        <v>0.82137627110428169</v>
      </c>
      <c r="M10" s="20">
        <f t="shared" si="5"/>
        <v>-2.0776744055112699</v>
      </c>
      <c r="N10" s="31">
        <f t="shared" si="6"/>
        <v>473112.73215606622</v>
      </c>
      <c r="O10" s="20">
        <f t="shared" si="0"/>
        <v>437.93955040644857</v>
      </c>
    </row>
    <row r="11" spans="2:16" ht="15" thickBot="1" x14ac:dyDescent="0.35">
      <c r="B11" s="4" t="s">
        <v>21</v>
      </c>
      <c r="C11" s="38">
        <v>4000</v>
      </c>
      <c r="D11" s="10"/>
      <c r="E11" s="37"/>
      <c r="F11" s="32"/>
      <c r="G11" s="5"/>
      <c r="H11" s="12">
        <v>-172</v>
      </c>
      <c r="I11" s="20">
        <f t="shared" si="1"/>
        <v>-3.001966313430247</v>
      </c>
      <c r="J11" s="20">
        <f t="shared" si="2"/>
        <v>81.336009644227914</v>
      </c>
      <c r="K11" s="20">
        <f t="shared" si="3"/>
        <v>5.7748960523015427</v>
      </c>
      <c r="L11" s="20">
        <f t="shared" si="4"/>
        <v>0.81388164471481239</v>
      </c>
      <c r="M11" s="20">
        <f t="shared" si="5"/>
        <v>-2.3726753728300651</v>
      </c>
      <c r="N11" s="31">
        <f t="shared" si="6"/>
        <v>468795.82735573198</v>
      </c>
      <c r="O11" s="20">
        <f t="shared" si="0"/>
        <v>437.85439807570481</v>
      </c>
    </row>
    <row r="12" spans="2:16" x14ac:dyDescent="0.3">
      <c r="B12" s="34" t="s">
        <v>22</v>
      </c>
      <c r="C12" s="34">
        <f>C5/2</f>
        <v>40.700000000000003</v>
      </c>
      <c r="D12" s="34" t="s">
        <v>4</v>
      </c>
      <c r="H12" s="12">
        <v>-171</v>
      </c>
      <c r="I12" s="20">
        <f t="shared" si="1"/>
        <v>-2.9845130209103035</v>
      </c>
      <c r="J12" s="20">
        <f t="shared" si="2"/>
        <v>81.318636983618291</v>
      </c>
      <c r="K12" s="20">
        <f t="shared" si="3"/>
        <v>6.4912221155243968</v>
      </c>
      <c r="L12" s="20">
        <f t="shared" si="4"/>
        <v>0.8054132507063545</v>
      </c>
      <c r="M12" s="20">
        <f t="shared" si="5"/>
        <v>-2.6669536002456806</v>
      </c>
      <c r="N12" s="31">
        <f t="shared" si="6"/>
        <v>463918.03240686015</v>
      </c>
      <c r="O12" s="20">
        <f t="shared" si="0"/>
        <v>437.75831547214813</v>
      </c>
    </row>
    <row r="13" spans="2:16" x14ac:dyDescent="0.3">
      <c r="B13" s="34" t="s">
        <v>23</v>
      </c>
      <c r="C13" s="34">
        <f>2*PI()*C11/60</f>
        <v>418.87902047863906</v>
      </c>
      <c r="D13" s="34"/>
      <c r="H13" s="12">
        <v>-170</v>
      </c>
      <c r="I13" s="20">
        <f t="shared" si="1"/>
        <v>-2.9670597283903604</v>
      </c>
      <c r="J13" s="20">
        <f t="shared" si="2"/>
        <v>81.299034343884301</v>
      </c>
      <c r="K13" s="20">
        <f t="shared" si="3"/>
        <v>7.2055979401874586</v>
      </c>
      <c r="L13" s="20">
        <f t="shared" si="4"/>
        <v>0.79598060115870561</v>
      </c>
      <c r="M13" s="20">
        <f t="shared" si="5"/>
        <v>-2.9604194477592944</v>
      </c>
      <c r="N13" s="31">
        <f t="shared" si="6"/>
        <v>458484.82626741444</v>
      </c>
      <c r="O13" s="20">
        <f t="shared" si="0"/>
        <v>437.65099934214595</v>
      </c>
    </row>
    <row r="14" spans="2:16" x14ac:dyDescent="0.3">
      <c r="B14" s="34" t="s">
        <v>24</v>
      </c>
      <c r="C14" s="34">
        <f>60/C11</f>
        <v>1.4999999999999999E-2</v>
      </c>
      <c r="D14" s="34"/>
      <c r="H14" s="12">
        <v>-169</v>
      </c>
      <c r="I14" s="20">
        <f t="shared" si="1"/>
        <v>-2.9496064358704168</v>
      </c>
      <c r="J14" s="20">
        <f t="shared" si="2"/>
        <v>81.277139855639746</v>
      </c>
      <c r="K14" s="20">
        <f t="shared" si="3"/>
        <v>7.9178088441706693</v>
      </c>
      <c r="L14" s="20">
        <f t="shared" si="4"/>
        <v>0.7855942942526416</v>
      </c>
      <c r="M14" s="20">
        <f t="shared" si="5"/>
        <v>-3.2529835228309012</v>
      </c>
      <c r="N14" s="31">
        <f t="shared" si="6"/>
        <v>452502.31348952156</v>
      </c>
      <c r="O14" s="20">
        <f t="shared" si="0"/>
        <v>437.53211497549211</v>
      </c>
    </row>
    <row r="15" spans="2:16" x14ac:dyDescent="0.3">
      <c r="B15" s="34" t="s">
        <v>29</v>
      </c>
      <c r="C15" s="34">
        <v>17.047999999999998</v>
      </c>
      <c r="D15" s="34" t="s">
        <v>7</v>
      </c>
      <c r="H15" s="12">
        <v>-168</v>
      </c>
      <c r="I15" s="20">
        <f t="shared" si="1"/>
        <v>-2.9321531433504737</v>
      </c>
      <c r="J15" s="20">
        <f t="shared" si="2"/>
        <v>81.252885231771813</v>
      </c>
      <c r="K15" s="20">
        <f t="shared" si="3"/>
        <v>8.6276407788340954</v>
      </c>
      <c r="L15" s="20">
        <f t="shared" si="4"/>
        <v>0.77426600343393337</v>
      </c>
      <c r="M15" s="20">
        <f t="shared" si="5"/>
        <v>-3.5445567076090874</v>
      </c>
      <c r="N15" s="31">
        <f t="shared" si="6"/>
        <v>445977.21797794563</v>
      </c>
      <c r="O15" s="20">
        <f t="shared" si="0"/>
        <v>437.4012963521356</v>
      </c>
    </row>
    <row r="16" spans="2:16" x14ac:dyDescent="0.3">
      <c r="H16" s="12">
        <v>-167</v>
      </c>
      <c r="I16" s="20">
        <f t="shared" si="1"/>
        <v>-2.9146998508305302</v>
      </c>
      <c r="J16" s="20">
        <f t="shared" si="2"/>
        <v>81.226195797376533</v>
      </c>
      <c r="K16" s="20">
        <f t="shared" si="3"/>
        <v>9.3348803915746252</v>
      </c>
      <c r="L16" s="20">
        <f t="shared" si="4"/>
        <v>0.76200846551572021</v>
      </c>
      <c r="M16" s="20">
        <f t="shared" si="5"/>
        <v>-3.8350501860772508</v>
      </c>
      <c r="N16" s="31">
        <f t="shared" si="6"/>
        <v>438916.87613705487</v>
      </c>
      <c r="O16" s="20">
        <f t="shared" si="0"/>
        <v>437.25814630636154</v>
      </c>
    </row>
    <row r="17" spans="2:15" x14ac:dyDescent="0.3">
      <c r="H17" s="12">
        <v>-166</v>
      </c>
      <c r="I17" s="20">
        <f t="shared" si="1"/>
        <v>-2.8972465583105871</v>
      </c>
      <c r="J17" s="20">
        <f t="shared" si="2"/>
        <v>81.196990523254698</v>
      </c>
      <c r="K17" s="20">
        <f t="shared" si="3"/>
        <v>10.039315088158363</v>
      </c>
      <c r="L17" s="20">
        <f t="shared" si="4"/>
        <v>0.74883546774182796</v>
      </c>
      <c r="M17" s="20">
        <f t="shared" si="5"/>
        <v>-4.1243754711077631</v>
      </c>
      <c r="N17" s="31">
        <f t="shared" si="6"/>
        <v>431329.22941929294</v>
      </c>
      <c r="O17" s="20">
        <f t="shared" si="0"/>
        <v>437.10223670937961</v>
      </c>
    </row>
    <row r="18" spans="2:15" x14ac:dyDescent="0.3">
      <c r="H18" s="12">
        <v>-165</v>
      </c>
      <c r="I18" s="20">
        <f t="shared" si="1"/>
        <v>-2.8797932657906435</v>
      </c>
      <c r="J18" s="20">
        <f t="shared" si="2"/>
        <v>81.165182063163314</v>
      </c>
      <c r="K18" s="20">
        <f t="shared" si="3"/>
        <v>10.740733094809839</v>
      </c>
      <c r="L18" s="20">
        <f t="shared" si="4"/>
        <v>0.73476183383522431</v>
      </c>
      <c r="M18" s="20">
        <f t="shared" si="5"/>
        <v>-4.4124444314160609</v>
      </c>
      <c r="N18" s="31">
        <f t="shared" si="6"/>
        <v>423222.81628908921</v>
      </c>
      <c r="O18" s="20">
        <f t="shared" si="0"/>
        <v>436.93310867136438</v>
      </c>
    </row>
    <row r="19" spans="2:15" x14ac:dyDescent="0.3">
      <c r="H19" s="12">
        <v>-164</v>
      </c>
      <c r="I19" s="20">
        <f t="shared" si="1"/>
        <v>-2.8623399732707004</v>
      </c>
      <c r="J19" s="20">
        <f t="shared" si="2"/>
        <v>81.13067679503564</v>
      </c>
      <c r="K19" s="20">
        <f t="shared" si="3"/>
        <v>11.438923520038337</v>
      </c>
      <c r="L19" s="20">
        <f t="shared" si="4"/>
        <v>0.71980340905728035</v>
      </c>
      <c r="M19" s="20">
        <f t="shared" si="5"/>
        <v>-4.6991693184062324</v>
      </c>
      <c r="N19" s="31">
        <f t="shared" si="6"/>
        <v>414606.7636169935</v>
      </c>
      <c r="O19" s="20">
        <f t="shared" si="0"/>
        <v>436.75027276407633</v>
      </c>
    </row>
    <row r="20" spans="2:15" x14ac:dyDescent="0.3">
      <c r="H20" s="12">
        <v>-163</v>
      </c>
      <c r="I20" s="20">
        <f t="shared" si="1"/>
        <v>-2.8448866807507573</v>
      </c>
      <c r="J20" s="20">
        <f t="shared" si="2"/>
        <v>81.093374866399927</v>
      </c>
      <c r="K20" s="20">
        <f t="shared" si="3"/>
        <v>12.133676416182961</v>
      </c>
      <c r="L20" s="20">
        <f t="shared" si="4"/>
        <v>0.70397704430480379</v>
      </c>
      <c r="M20" s="20">
        <f t="shared" si="5"/>
        <v>-4.9844627929001426</v>
      </c>
      <c r="N20" s="31">
        <f t="shared" si="6"/>
        <v>405490.77751956694</v>
      </c>
      <c r="O20" s="20">
        <f t="shared" si="0"/>
        <v>436.5532092652827</v>
      </c>
    </row>
    <row r="21" spans="2:15" ht="15" thickBot="1" x14ac:dyDescent="0.35">
      <c r="B21" s="44" t="s">
        <v>25</v>
      </c>
      <c r="C21" s="44"/>
      <c r="D21" s="44"/>
      <c r="H21" s="12">
        <v>-162</v>
      </c>
      <c r="I21" s="20">
        <f t="shared" si="1"/>
        <v>-2.8274333882308138</v>
      </c>
      <c r="J21" s="20">
        <f t="shared" si="2"/>
        <v>81.053170244245905</v>
      </c>
      <c r="K21" s="20">
        <f t="shared" si="3"/>
        <v>12.824782840657392</v>
      </c>
      <c r="L21" s="20">
        <f t="shared" si="4"/>
        <v>0.68730057927294597</v>
      </c>
      <c r="M21" s="20">
        <f t="shared" si="5"/>
        <v>-5.2682379517417663</v>
      </c>
      <c r="N21" s="31">
        <f t="shared" si="6"/>
        <v>395885.13366121688</v>
      </c>
      <c r="O21" s="20">
        <f t="shared" si="0"/>
        <v>436.34136842628033</v>
      </c>
    </row>
    <row r="22" spans="2:15" ht="15" thickTop="1" x14ac:dyDescent="0.3">
      <c r="B22" s="45" t="s">
        <v>26</v>
      </c>
      <c r="C22" s="48">
        <v>28</v>
      </c>
      <c r="D22" s="48" t="s">
        <v>34</v>
      </c>
      <c r="H22" s="12">
        <v>-161</v>
      </c>
      <c r="I22" s="20">
        <f t="shared" si="1"/>
        <v>-2.8099800957108707</v>
      </c>
      <c r="J22" s="20">
        <f t="shared" si="2"/>
        <v>81.009950769604387</v>
      </c>
      <c r="K22" s="20">
        <f t="shared" si="3"/>
        <v>13.512034916876194</v>
      </c>
      <c r="L22" s="20">
        <f t="shared" si="4"/>
        <v>0.66979282471302282</v>
      </c>
      <c r="M22" s="20">
        <f t="shared" si="5"/>
        <v>-5.5504083542687166</v>
      </c>
      <c r="N22" s="31">
        <f t="shared" si="6"/>
        <v>385800.66703470115</v>
      </c>
      <c r="O22" s="20">
        <f t="shared" si="0"/>
        <v>436.1141707639116</v>
      </c>
    </row>
    <row r="23" spans="2:15" x14ac:dyDescent="0.3">
      <c r="B23" s="46" t="s">
        <v>27</v>
      </c>
      <c r="C23" s="49">
        <v>45</v>
      </c>
      <c r="D23" s="49" t="s">
        <v>4</v>
      </c>
      <c r="H23" s="12">
        <v>-160</v>
      </c>
      <c r="I23" s="20">
        <f t="shared" si="1"/>
        <v>-2.7925268031909272</v>
      </c>
      <c r="J23" s="20">
        <f t="shared" si="2"/>
        <v>80.963598217123945</v>
      </c>
      <c r="K23" s="20">
        <f t="shared" si="3"/>
        <v>14.195225894844842</v>
      </c>
      <c r="L23" s="20">
        <f t="shared" si="4"/>
        <v>0.65147354381502276</v>
      </c>
      <c r="M23" s="20">
        <f t="shared" si="5"/>
        <v>-5.8308880486429508</v>
      </c>
      <c r="N23" s="31">
        <f t="shared" si="6"/>
        <v>375248.76123745309</v>
      </c>
      <c r="O23" s="20">
        <f t="shared" si="0"/>
        <v>435.8710073785515</v>
      </c>
    </row>
    <row r="24" spans="2:15" x14ac:dyDescent="0.3">
      <c r="B24" s="47" t="s">
        <v>28</v>
      </c>
      <c r="C24" s="50">
        <v>38</v>
      </c>
      <c r="D24" s="50" t="s">
        <v>4</v>
      </c>
      <c r="H24" s="12">
        <v>-159</v>
      </c>
      <c r="I24" s="20">
        <f t="shared" si="1"/>
        <v>-2.7750735106709841</v>
      </c>
      <c r="J24" s="20">
        <f t="shared" si="2"/>
        <v>80.913988359946217</v>
      </c>
      <c r="K24" s="20">
        <f t="shared" si="3"/>
        <v>14.874150211395406</v>
      </c>
      <c r="L24" s="20">
        <f t="shared" si="4"/>
        <v>0.63236343274511175</v>
      </c>
      <c r="M24" s="20">
        <f t="shared" si="5"/>
        <v>-6.1095915980324795</v>
      </c>
      <c r="N24" s="31">
        <f t="shared" si="6"/>
        <v>364241.33726118441</v>
      </c>
      <c r="O24" s="20">
        <f t="shared" si="0"/>
        <v>435.61124029963327</v>
      </c>
    </row>
    <row r="25" spans="2:15" x14ac:dyDescent="0.3">
      <c r="B25" s="39"/>
      <c r="C25" s="43"/>
      <c r="D25" s="40"/>
      <c r="H25" s="12">
        <v>-158</v>
      </c>
      <c r="I25" s="20">
        <f t="shared" si="1"/>
        <v>-2.7576202181510405</v>
      </c>
      <c r="J25" s="20">
        <f t="shared" si="2"/>
        <v>80.860991040199565</v>
      </c>
      <c r="K25" s="20">
        <f t="shared" si="3"/>
        <v>15.548603550051093</v>
      </c>
      <c r="L25" s="20">
        <f t="shared" si="4"/>
        <v>0.6124841003687197</v>
      </c>
      <c r="M25" s="20">
        <f t="shared" si="5"/>
        <v>-6.3864341066363126</v>
      </c>
      <c r="N25" s="31">
        <f t="shared" si="6"/>
        <v>352790.84181238251</v>
      </c>
      <c r="O25" s="20">
        <f t="shared" si="0"/>
        <v>435.33420286035442</v>
      </c>
    </row>
    <row r="26" spans="2:15" x14ac:dyDescent="0.3">
      <c r="B26" s="41"/>
      <c r="C26" s="42"/>
      <c r="D26" s="42"/>
      <c r="H26" s="12">
        <v>-157</v>
      </c>
      <c r="I26" s="20">
        <f t="shared" si="1"/>
        <v>-2.7401669256310974</v>
      </c>
      <c r="J26" s="20">
        <f t="shared" si="2"/>
        <v>80.804470245446055</v>
      </c>
      <c r="K26" s="20">
        <f t="shared" si="3"/>
        <v>16.218382900502217</v>
      </c>
      <c r="L26" s="20">
        <f t="shared" si="4"/>
        <v>0.59185804718987201</v>
      </c>
      <c r="M26" s="20">
        <f t="shared" si="5"/>
        <v>-6.6613312455444804</v>
      </c>
      <c r="N26" s="31">
        <f t="shared" si="6"/>
        <v>340910.23518136627</v>
      </c>
      <c r="O26" s="20">
        <f t="shared" si="0"/>
        <v>435.0392001033037</v>
      </c>
    </row>
    <row r="27" spans="2:15" x14ac:dyDescent="0.3">
      <c r="B27" s="39"/>
      <c r="C27" s="43"/>
      <c r="D27" s="40"/>
      <c r="H27" s="12">
        <v>-156</v>
      </c>
      <c r="I27" s="20">
        <f t="shared" si="1"/>
        <v>-2.7227136331111539</v>
      </c>
      <c r="J27" s="20">
        <f t="shared" si="2"/>
        <v>80.744284191436947</v>
      </c>
      <c r="K27" s="20">
        <f t="shared" si="3"/>
        <v>16.883286617677594</v>
      </c>
      <c r="L27" s="20">
        <f t="shared" si="4"/>
        <v>0.57050864353720976</v>
      </c>
      <c r="M27" s="20">
        <f t="shared" si="5"/>
        <v>-6.9341992784254973</v>
      </c>
      <c r="N27" s="31">
        <f t="shared" si="6"/>
        <v>328612.97867743281</v>
      </c>
      <c r="O27" s="20">
        <f t="shared" si="0"/>
        <v>434.72550921881674</v>
      </c>
    </row>
    <row r="28" spans="2:15" x14ac:dyDescent="0.3">
      <c r="B28" s="41"/>
      <c r="C28" s="42"/>
      <c r="D28" s="42"/>
      <c r="H28" s="12">
        <v>-155</v>
      </c>
      <c r="I28" s="20">
        <f t="shared" si="1"/>
        <v>-2.7052603405912108</v>
      </c>
      <c r="J28" s="20">
        <f t="shared" si="2"/>
        <v>80.680285411545356</v>
      </c>
      <c r="K28" s="20">
        <f t="shared" si="3"/>
        <v>17.543114480394664</v>
      </c>
      <c r="L28" s="20">
        <f t="shared" si="4"/>
        <v>0.548460107026708</v>
      </c>
      <c r="M28" s="20">
        <f t="shared" si="5"/>
        <v>-7.2049550870332029</v>
      </c>
      <c r="N28" s="31">
        <f t="shared" si="6"/>
        <v>315913.02164738381</v>
      </c>
      <c r="O28" s="20">
        <f t="shared" si="0"/>
        <v>434.39238001796031</v>
      </c>
    </row>
    <row r="29" spans="2:15" x14ac:dyDescent="0.3">
      <c r="B29" s="39"/>
      <c r="C29" s="43"/>
      <c r="D29" s="40"/>
      <c r="H29" s="12">
        <v>-154</v>
      </c>
      <c r="I29" s="20">
        <f t="shared" si="1"/>
        <v>-2.6878070480712677</v>
      </c>
      <c r="J29" s="20">
        <f t="shared" si="2"/>
        <v>80.612320853263924</v>
      </c>
      <c r="K29" s="20">
        <f t="shared" si="3"/>
        <v>18.197667749573213</v>
      </c>
      <c r="L29" s="20">
        <f t="shared" si="4"/>
        <v>0.52573747933035297</v>
      </c>
      <c r="M29" s="20">
        <f t="shared" si="5"/>
        <v>-7.4735161965254298</v>
      </c>
      <c r="N29" s="31">
        <f t="shared" si="6"/>
        <v>302824.78809428331</v>
      </c>
      <c r="O29" s="20">
        <f t="shared" si="0"/>
        <v>434.03903544211136</v>
      </c>
    </row>
    <row r="30" spans="2:15" x14ac:dyDescent="0.3">
      <c r="B30" s="33"/>
      <c r="C30" s="36"/>
      <c r="D30" s="33"/>
      <c r="H30" s="12">
        <v>-153</v>
      </c>
      <c r="I30" s="20">
        <f t="shared" si="1"/>
        <v>-2.6703537555513241</v>
      </c>
      <c r="J30" s="20">
        <f t="shared" si="2"/>
        <v>80.540231982168336</v>
      </c>
      <c r="K30" s="20">
        <f t="shared" si="3"/>
        <v>18.84674922599693</v>
      </c>
      <c r="L30" s="20">
        <f t="shared" si="4"/>
        <v>0.5023666022790555</v>
      </c>
      <c r="M30" s="20">
        <f t="shared" si="5"/>
        <v>-7.7398008005866252</v>
      </c>
      <c r="N30" s="31">
        <f t="shared" si="6"/>
        <v>289363.16291273595</v>
      </c>
      <c r="O30" s="20">
        <f t="shared" si="0"/>
        <v>433.66467211117475</v>
      </c>
    </row>
    <row r="31" spans="2:15" x14ac:dyDescent="0.3">
      <c r="B31" s="33"/>
      <c r="C31" s="36"/>
      <c r="D31" s="33"/>
      <c r="H31" s="12">
        <v>-152</v>
      </c>
      <c r="I31" s="20">
        <f t="shared" si="1"/>
        <v>-2.6529004630313811</v>
      </c>
      <c r="J31" s="20">
        <f t="shared" si="2"/>
        <v>80.463854893764022</v>
      </c>
      <c r="K31" s="20">
        <f t="shared" si="3"/>
        <v>19.490163307608213</v>
      </c>
      <c r="L31" s="20">
        <f t="shared" si="4"/>
        <v>0.47837409332677727</v>
      </c>
      <c r="M31" s="20">
        <f t="shared" si="5"/>
        <v>-8.0037277863468219</v>
      </c>
      <c r="N31" s="31">
        <f t="shared" si="6"/>
        <v>275543.47775622376</v>
      </c>
      <c r="O31" s="20">
        <f t="shared" si="0"/>
        <v>433.26846091255419</v>
      </c>
    </row>
    <row r="32" spans="2:15" x14ac:dyDescent="0.3">
      <c r="D32" s="34"/>
      <c r="H32" s="12">
        <v>-151</v>
      </c>
      <c r="I32" s="20">
        <f t="shared" si="1"/>
        <v>-2.6354471705114375</v>
      </c>
      <c r="J32" s="20">
        <f t="shared" si="2"/>
        <v>80.383020433647118</v>
      </c>
      <c r="K32" s="20">
        <f t="shared" si="3"/>
        <v>20.127716046321929</v>
      </c>
      <c r="L32" s="20">
        <f t="shared" si="4"/>
        <v>0.45378732040127007</v>
      </c>
      <c r="M32" s="20">
        <f t="shared" si="5"/>
        <v>-8.2652167590894514</v>
      </c>
      <c r="N32" s="31">
        <f t="shared" si="6"/>
        <v>261381.49655113154</v>
      </c>
      <c r="O32" s="20">
        <f t="shared" si="0"/>
        <v>432.84954763304603</v>
      </c>
    </row>
    <row r="33" spans="2:15" x14ac:dyDescent="0.3">
      <c r="B33" s="33"/>
      <c r="C33" s="33"/>
      <c r="D33" s="33"/>
      <c r="H33" s="12">
        <v>-150</v>
      </c>
      <c r="I33" s="20">
        <f t="shared" si="1"/>
        <v>-2.6179938779914944</v>
      </c>
      <c r="J33" s="20">
        <f t="shared" si="2"/>
        <v>80.297554326422642</v>
      </c>
      <c r="K33" s="20">
        <f t="shared" si="3"/>
        <v>20.759215204343885</v>
      </c>
      <c r="L33" s="20">
        <f t="shared" si="4"/>
        <v>0.42863437616499062</v>
      </c>
      <c r="M33" s="20">
        <f t="shared" si="5"/>
        <v>-8.5241880667403027</v>
      </c>
      <c r="N33" s="31">
        <f t="shared" si="6"/>
        <v>246893.40067103461</v>
      </c>
      <c r="O33" s="20">
        <f t="shared" si="0"/>
        <v>432.40705363589166</v>
      </c>
    </row>
    <row r="34" spans="2:15" x14ac:dyDescent="0.3">
      <c r="B34" s="33"/>
      <c r="C34" s="35"/>
      <c r="D34" s="33"/>
      <c r="H34" s="12">
        <v>-149</v>
      </c>
      <c r="I34" s="20">
        <f t="shared" si="1"/>
        <v>-2.6005405854715509</v>
      </c>
      <c r="J34" s="20">
        <f t="shared" si="2"/>
        <v>80.207277313835732</v>
      </c>
      <c r="K34" s="20">
        <f t="shared" si="3"/>
        <v>21.384470309981044</v>
      </c>
      <c r="L34" s="20">
        <f t="shared" si="4"/>
        <v>0.40294405170756759</v>
      </c>
      <c r="M34" s="20">
        <f t="shared" si="5"/>
        <v>-8.780562824130369</v>
      </c>
      <c r="N34" s="31">
        <f t="shared" si="6"/>
        <v>232095.77378355892</v>
      </c>
      <c r="O34" s="20">
        <f t="shared" si="0"/>
        <v>431.94007658526795</v>
      </c>
    </row>
    <row r="35" spans="2:15" x14ac:dyDescent="0.3">
      <c r="B35" s="33"/>
      <c r="C35" s="33"/>
      <c r="D35" s="33"/>
      <c r="H35" s="12">
        <v>-148</v>
      </c>
      <c r="I35" s="20">
        <f t="shared" si="1"/>
        <v>-2.5830872929516078</v>
      </c>
      <c r="J35" s="20">
        <f t="shared" si="2"/>
        <v>80.112005302581196</v>
      </c>
      <c r="K35" s="20">
        <f t="shared" si="3"/>
        <v>22.003292712930005</v>
      </c>
      <c r="L35" s="20">
        <f t="shared" si="4"/>
        <v>0.37674580968881777</v>
      </c>
      <c r="M35" s="20">
        <f t="shared" si="5"/>
        <v>-9.034262937024975</v>
      </c>
      <c r="N35" s="31">
        <f t="shared" si="6"/>
        <v>217005.58638075902</v>
      </c>
      <c r="O35" s="20">
        <f t="shared" si="0"/>
        <v>431.44769122053839</v>
      </c>
    </row>
    <row r="36" spans="2:15" x14ac:dyDescent="0.3">
      <c r="H36" s="12">
        <v>-147</v>
      </c>
      <c r="I36" s="20">
        <f t="shared" si="1"/>
        <v>-2.5656340004316642</v>
      </c>
      <c r="J36" s="20">
        <f t="shared" si="2"/>
        <v>80.01154952226517</v>
      </c>
      <c r="K36" s="20">
        <f t="shared" si="3"/>
        <v>22.615495639031828</v>
      </c>
      <c r="L36" s="20">
        <f t="shared" si="4"/>
        <v>0.35006975694855946</v>
      </c>
      <c r="M36" s="20">
        <f t="shared" si="5"/>
        <v>-9.2852111259121006</v>
      </c>
      <c r="N36" s="31">
        <f t="shared" si="6"/>
        <v>201640.18000237024</v>
      </c>
      <c r="O36" s="20">
        <f t="shared" si="0"/>
        <v>430.9289501826201</v>
      </c>
    </row>
    <row r="37" spans="2:15" x14ac:dyDescent="0.3">
      <c r="H37" s="12">
        <v>-146</v>
      </c>
      <c r="I37" s="20">
        <f t="shared" si="1"/>
        <v>-2.5481807079117211</v>
      </c>
      <c r="J37" s="20">
        <f t="shared" si="2"/>
        <v>79.905716693999352</v>
      </c>
      <c r="K37" s="20">
        <f t="shared" si="3"/>
        <v>23.220894244480689</v>
      </c>
      <c r="L37" s="20">
        <f t="shared" si="4"/>
        <v>0.32294661659655954</v>
      </c>
      <c r="M37" s="20">
        <f t="shared" si="5"/>
        <v>-9.5333309495424068</v>
      </c>
      <c r="N37" s="31">
        <f t="shared" si="6"/>
        <v>186017.25115961829</v>
      </c>
      <c r="O37" s="20">
        <f t="shared" si="0"/>
        <v>430.38288489484535</v>
      </c>
    </row>
    <row r="38" spans="2:15" x14ac:dyDescent="0.3">
      <c r="H38" s="12">
        <v>-145</v>
      </c>
      <c r="I38" s="20">
        <f t="shared" si="1"/>
        <v>-2.530727415391778</v>
      </c>
      <c r="J38" s="20">
        <f t="shared" si="2"/>
        <v>79.794309210113141</v>
      </c>
      <c r="K38" s="20">
        <f t="shared" si="3"/>
        <v>23.81930566947538</v>
      </c>
      <c r="L38" s="20">
        <f t="shared" si="4"/>
        <v>0.29540769959270474</v>
      </c>
      <c r="M38" s="20">
        <f t="shared" si="5"/>
        <v>-9.7785468282140311</v>
      </c>
      <c r="N38" s="31">
        <f t="shared" si="6"/>
        <v>170154.83496539792</v>
      </c>
      <c r="O38" s="20">
        <f t="shared" si="0"/>
        <v>429.80850650070192</v>
      </c>
    </row>
    <row r="39" spans="2:15" x14ac:dyDescent="0.3">
      <c r="H39" s="12">
        <v>-144</v>
      </c>
      <c r="I39" s="20">
        <f t="shared" si="1"/>
        <v>-2.5132741228718345</v>
      </c>
      <c r="J39" s="20">
        <f t="shared" si="2"/>
        <v>79.6771253254702</v>
      </c>
      <c r="K39" s="20">
        <f t="shared" si="3"/>
        <v>24.410549091302304</v>
      </c>
      <c r="L39" s="20">
        <f t="shared" si="4"/>
        <v>0.26748487582410141</v>
      </c>
      <c r="M39" s="20">
        <f t="shared" si="5"/>
        <v>-10.02078406679488</v>
      </c>
      <c r="N39" s="31">
        <f t="shared" si="6"/>
        <v>154071.28847468243</v>
      </c>
      <c r="O39" s="20">
        <f t="shared" si="0"/>
        <v>429.20480686083721</v>
      </c>
    </row>
    <row r="40" spans="2:15" x14ac:dyDescent="0.3">
      <c r="H40" s="12">
        <v>-143</v>
      </c>
      <c r="I40" s="20">
        <f t="shared" si="1"/>
        <v>-2.4958208303518914</v>
      </c>
      <c r="J40" s="20">
        <f t="shared" si="2"/>
        <v>79.553959360875723</v>
      </c>
      <c r="K40" s="20">
        <f t="shared" si="3"/>
        <v>24.994445776839509</v>
      </c>
      <c r="L40" s="20">
        <f t="shared" si="4"/>
        <v>0.23921054468216701</v>
      </c>
      <c r="M40" s="20">
        <f t="shared" si="5"/>
        <v>-10.259968877475458</v>
      </c>
      <c r="N40" s="31">
        <f t="shared" si="6"/>
        <v>137785.27373692818</v>
      </c>
      <c r="O40" s="20">
        <f t="shared" si="0"/>
        <v>428.57075961168965</v>
      </c>
    </row>
    <row r="41" spans="2:15" x14ac:dyDescent="0.3">
      <c r="H41" s="12">
        <v>-142</v>
      </c>
      <c r="I41" s="20">
        <f t="shared" si="1"/>
        <v>-2.4783675378319479</v>
      </c>
      <c r="J41" s="20">
        <f t="shared" si="2"/>
        <v>79.424601919057096</v>
      </c>
      <c r="K41" s="20">
        <f t="shared" si="3"/>
        <v>25.570819134472089</v>
      </c>
      <c r="L41" s="20">
        <f t="shared" si="4"/>
        <v>0.2106176051389953</v>
      </c>
      <c r="M41" s="20">
        <f t="shared" si="5"/>
        <v>-10.496028402245415</v>
      </c>
      <c r="N41" s="31">
        <f t="shared" si="6"/>
        <v>121315.74056006128</v>
      </c>
      <c r="O41" s="20">
        <f t="shared" si="0"/>
        <v>427.90532128808076</v>
      </c>
    </row>
    <row r="42" spans="2:15" x14ac:dyDescent="0.3">
      <c r="H42" s="12">
        <v>-141</v>
      </c>
      <c r="I42" s="20">
        <f t="shared" si="1"/>
        <v>-2.4609142453120048</v>
      </c>
      <c r="J42" s="20">
        <f t="shared" si="2"/>
        <v>79.288840113693453</v>
      </c>
      <c r="K42" s="20">
        <f t="shared" si="3"/>
        <v>26.139494765408784</v>
      </c>
      <c r="L42" s="20">
        <f t="shared" si="4"/>
        <v>0.1817394253183951</v>
      </c>
      <c r="M42" s="20">
        <f t="shared" si="5"/>
        <v>-10.728890735086731</v>
      </c>
      <c r="N42" s="31">
        <f t="shared" si="6"/>
        <v>104681.90898339558</v>
      </c>
      <c r="O42" s="20">
        <f t="shared" si="0"/>
        <v>427.20743251204647</v>
      </c>
    </row>
    <row r="43" spans="2:15" x14ac:dyDescent="0.3">
      <c r="H43" s="12">
        <v>-140</v>
      </c>
      <c r="I43" s="20">
        <f t="shared" si="1"/>
        <v>-2.4434609527920612</v>
      </c>
      <c r="J43" s="20">
        <f t="shared" si="2"/>
        <v>79.146457811959465</v>
      </c>
      <c r="K43" s="20">
        <f t="shared" si="3"/>
        <v>26.700300514391436</v>
      </c>
      <c r="L43" s="20">
        <f t="shared" si="4"/>
        <v>0.15260981155297665</v>
      </c>
      <c r="M43" s="20">
        <f t="shared" si="5"/>
        <v>-10.958484943877048</v>
      </c>
      <c r="N43" s="31">
        <f t="shared" si="6"/>
        <v>87903.251454514553</v>
      </c>
      <c r="O43" s="20">
        <f t="shared" si="0"/>
        <v>426.47601925011463</v>
      </c>
    </row>
    <row r="44" spans="2:15" x14ac:dyDescent="0.3">
      <c r="H44" s="12">
        <v>-139</v>
      </c>
      <c r="I44" s="20">
        <f t="shared" si="1"/>
        <v>-2.4260076602721181</v>
      </c>
      <c r="J44" s="20">
        <f t="shared" si="2"/>
        <v>78.997235891033341</v>
      </c>
      <c r="K44" s="20">
        <f t="shared" si="3"/>
        <v>27.253066519787968</v>
      </c>
      <c r="L44" s="20">
        <f t="shared" si="4"/>
        <v>0.12326297691468566</v>
      </c>
      <c r="M44" s="20">
        <f t="shared" si="5"/>
        <v>-11.184741091996226</v>
      </c>
      <c r="N44" s="31">
        <f t="shared" si="6"/>
        <v>70999.474702858934</v>
      </c>
      <c r="O44" s="20">
        <f t="shared" si="0"/>
        <v>425.70999414114675</v>
      </c>
    </row>
    <row r="45" spans="2:15" x14ac:dyDescent="0.3">
      <c r="H45" s="12">
        <v>-138</v>
      </c>
      <c r="I45" s="20">
        <f t="shared" si="1"/>
        <v>-2.4085543677521746</v>
      </c>
      <c r="J45" s="20">
        <f t="shared" si="2"/>
        <v>78.840952509001255</v>
      </c>
      <c r="K45" s="20">
        <f t="shared" si="3"/>
        <v>27.797625263061413</v>
      </c>
      <c r="L45" s="20">
        <f t="shared" si="4"/>
        <v>9.3733509202145557E-2</v>
      </c>
      <c r="M45" s="20">
        <f t="shared" si="5"/>
        <v>-11.407590259629769</v>
      </c>
      <c r="N45" s="31">
        <f t="shared" si="6"/>
        <v>53990.501300435841</v>
      </c>
      <c r="O45" s="20">
        <f t="shared" si="0"/>
        <v>424.90825789674511</v>
      </c>
    </row>
    <row r="46" spans="2:15" x14ac:dyDescent="0.3">
      <c r="H46" s="12">
        <v>-137</v>
      </c>
      <c r="I46" s="20">
        <f t="shared" si="1"/>
        <v>-2.3911010752322315</v>
      </c>
      <c r="J46" s="20">
        <f t="shared" si="2"/>
        <v>78.677383390566462</v>
      </c>
      <c r="K46" s="20">
        <f t="shared" si="3"/>
        <v>28.333811617606599</v>
      </c>
      <c r="L46" s="20">
        <f t="shared" si="4"/>
        <v>6.4056338364307935E-2</v>
      </c>
      <c r="M46" s="20">
        <f t="shared" si="5"/>
        <v>-11.626964564762416</v>
      </c>
      <c r="N46" s="31">
        <f t="shared" si="6"/>
        <v>36896.450897841372</v>
      </c>
      <c r="O46" s="20">
        <f t="shared" si="0"/>
        <v>424.06970077609037</v>
      </c>
    </row>
    <row r="47" spans="2:15" x14ac:dyDescent="0.3">
      <c r="H47" s="12">
        <v>-136</v>
      </c>
      <c r="I47" s="20">
        <f t="shared" si="1"/>
        <v>-2.3736477827122884</v>
      </c>
      <c r="J47" s="20">
        <f t="shared" si="2"/>
        <v>78.506302127943627</v>
      </c>
      <c r="K47" s="20">
        <f t="shared" si="3"/>
        <v>28.8614628969477</v>
      </c>
      <c r="L47" s="20">
        <f t="shared" si="4"/>
        <v>3.4266703336115076E-2</v>
      </c>
      <c r="M47" s="20">
        <f t="shared" si="5"/>
        <v>-11.842797183855698</v>
      </c>
      <c r="N47" s="31">
        <f t="shared" si="6"/>
        <v>19737.621121602282</v>
      </c>
      <c r="O47" s="20">
        <f t="shared" si="0"/>
        <v>423.19320413690855</v>
      </c>
    </row>
    <row r="48" spans="2:15" x14ac:dyDescent="0.3">
      <c r="H48" s="12">
        <v>-135</v>
      </c>
      <c r="I48" s="20">
        <f t="shared" si="1"/>
        <v>-2.3561944901923448</v>
      </c>
      <c r="J48" s="20">
        <f t="shared" si="2"/>
        <v>78.327480497284995</v>
      </c>
      <c r="K48" s="20">
        <f t="shared" si="3"/>
        <v>29.380418902289382</v>
      </c>
      <c r="L48" s="20">
        <f t="shared" si="4"/>
        <v>4.4001182583977057E-3</v>
      </c>
      <c r="M48" s="20">
        <f t="shared" si="5"/>
        <v>-12.055022372203032</v>
      </c>
      <c r="N48" s="31">
        <f t="shared" si="6"/>
        <v>2534.4681168370789</v>
      </c>
      <c r="O48" s="20">
        <f t="shared" si="0"/>
        <v>422.27764206407755</v>
      </c>
    </row>
    <row r="49" spans="8:15" x14ac:dyDescent="0.3">
      <c r="H49" s="12">
        <v>-134</v>
      </c>
      <c r="I49" s="20">
        <f t="shared" si="1"/>
        <v>-2.3387411976724017</v>
      </c>
      <c r="J49" s="20">
        <f t="shared" si="2"/>
        <v>78.140688790946371</v>
      </c>
      <c r="K49" s="20">
        <f t="shared" si="3"/>
        <v>29.890521969414966</v>
      </c>
      <c r="L49" s="20">
        <f t="shared" si="4"/>
        <v>-2.5507661949005389E-2</v>
      </c>
      <c r="M49" s="20">
        <f t="shared" si="5"/>
        <v>-12.263575483956165</v>
      </c>
      <c r="N49" s="31">
        <f t="shared" si="6"/>
        <v>-14692.413282627103</v>
      </c>
      <c r="O49" s="20">
        <f t="shared" si="0"/>
        <v>421.32188307716416</v>
      </c>
    </row>
    <row r="50" spans="8:15" x14ac:dyDescent="0.3">
      <c r="H50" s="12">
        <v>-133</v>
      </c>
      <c r="I50" s="20">
        <f t="shared" si="1"/>
        <v>-2.3212879051524582</v>
      </c>
      <c r="J50" s="20">
        <f t="shared" si="2"/>
        <v>77.945696165856518</v>
      </c>
      <c r="K50" s="20">
        <f t="shared" si="3"/>
        <v>30.391617014925657</v>
      </c>
      <c r="L50" s="20">
        <f t="shared" si="4"/>
        <v>-5.5420676694737568E-2</v>
      </c>
      <c r="M50" s="20">
        <f t="shared" si="5"/>
        <v>-12.468392991816966</v>
      </c>
      <c r="N50" s="31">
        <f t="shared" si="6"/>
        <v>-31922.309776168837</v>
      </c>
      <c r="O50" s="20">
        <f t="shared" si="0"/>
        <v>420.32479191793368</v>
      </c>
    </row>
    <row r="51" spans="8:15" x14ac:dyDescent="0.3">
      <c r="H51" s="12">
        <v>-132</v>
      </c>
      <c r="I51" s="20">
        <f t="shared" si="1"/>
        <v>-2.3038346126325151</v>
      </c>
      <c r="J51" s="20">
        <f t="shared" si="2"/>
        <v>77.742271008202366</v>
      </c>
      <c r="K51" s="20">
        <f t="shared" si="3"/>
        <v>30.883551581814427</v>
      </c>
      <c r="L51" s="20">
        <f t="shared" si="4"/>
        <v>-8.5302795540164039E-2</v>
      </c>
      <c r="M51" s="20">
        <f t="shared" si="5"/>
        <v>-12.66941250638842</v>
      </c>
      <c r="N51" s="31">
        <f t="shared" si="6"/>
        <v>-49134.41023113449</v>
      </c>
      <c r="O51" s="20">
        <f t="shared" si="0"/>
        <v>419.28523141859392</v>
      </c>
    </row>
    <row r="52" spans="8:15" x14ac:dyDescent="0.3">
      <c r="H52" s="12">
        <v>-131</v>
      </c>
      <c r="I52" s="20">
        <f t="shared" si="1"/>
        <v>-2.2863813201125716</v>
      </c>
      <c r="J52" s="20">
        <f t="shared" si="2"/>
        <v>77.530181314585548</v>
      </c>
      <c r="K52" s="20">
        <f t="shared" si="3"/>
        <v>31.366175884369333</v>
      </c>
      <c r="L52" s="20">
        <f t="shared" si="4"/>
        <v>-0.11511775477830398</v>
      </c>
      <c r="M52" s="20">
        <f t="shared" si="5"/>
        <v>-12.866572795179078</v>
      </c>
      <c r="N52" s="31">
        <f t="shared" si="6"/>
        <v>-66307.826752303095</v>
      </c>
      <c r="O52" s="20">
        <f t="shared" si="0"/>
        <v>418.2020644512275</v>
      </c>
    </row>
    <row r="53" spans="8:15" x14ac:dyDescent="0.3">
      <c r="H53" s="12">
        <v>-130</v>
      </c>
      <c r="I53" s="20">
        <f t="shared" si="1"/>
        <v>-2.2689280275926285</v>
      </c>
      <c r="J53" s="20">
        <f t="shared" si="2"/>
        <v>77.309195089742929</v>
      </c>
      <c r="K53" s="20">
        <f t="shared" si="3"/>
        <v>31.839342852400502</v>
      </c>
      <c r="L53" s="20">
        <f t="shared" si="4"/>
        <v>-0.14482919480644424</v>
      </c>
      <c r="M53" s="20">
        <f t="shared" si="5"/>
        <v>-13.059813801255029</v>
      </c>
      <c r="N53" s="31">
        <f t="shared" si="6"/>
        <v>-83421.616208511885</v>
      </c>
      <c r="O53" s="20">
        <f t="shared" si="0"/>
        <v>417.07415595852143</v>
      </c>
    </row>
    <row r="54" spans="8:15" x14ac:dyDescent="0.3">
      <c r="H54" s="12">
        <v>-129</v>
      </c>
      <c r="I54" s="20">
        <f t="shared" si="1"/>
        <v>-2.2514747350726849</v>
      </c>
      <c r="J54" s="20">
        <f t="shared" si="2"/>
        <v>77.079080760853202</v>
      </c>
      <c r="K54" s="20">
        <f t="shared" si="3"/>
        <v>32.302908174785756</v>
      </c>
      <c r="L54" s="20">
        <f t="shared" si="4"/>
        <v>-0.17440069833180294</v>
      </c>
      <c r="M54" s="20">
        <f t="shared" si="5"/>
        <v>-13.249076661533866</v>
      </c>
      <c r="N54" s="31">
        <f t="shared" si="6"/>
        <v>-100454.80223911849</v>
      </c>
      <c r="O54" s="20">
        <f t="shared" si="0"/>
        <v>415.90037506552693</v>
      </c>
    </row>
    <row r="55" spans="8:15" x14ac:dyDescent="0.3">
      <c r="H55" s="12">
        <v>-128</v>
      </c>
      <c r="I55" s="20">
        <f t="shared" si="1"/>
        <v>-2.2340214425527418</v>
      </c>
      <c r="J55" s="20">
        <f t="shared" si="2"/>
        <v>76.839607608375232</v>
      </c>
      <c r="K55" s="20">
        <f t="shared" si="3"/>
        <v>32.756730342329654</v>
      </c>
      <c r="L55" s="20">
        <f t="shared" si="4"/>
        <v>-0.20379582944904306</v>
      </c>
      <c r="M55" s="20">
        <f t="shared" si="5"/>
        <v>-13.434303724714908</v>
      </c>
      <c r="N55" s="31">
        <f t="shared" si="6"/>
        <v>-117386.3977626488</v>
      </c>
      <c r="O55" s="20">
        <f t="shared" si="0"/>
        <v>414.67959727177731</v>
      </c>
    </row>
    <row r="56" spans="8:15" x14ac:dyDescent="0.3">
      <c r="H56" s="12">
        <v>-127</v>
      </c>
      <c r="I56" s="20">
        <f t="shared" si="1"/>
        <v>-2.2165681500327987</v>
      </c>
      <c r="J56" s="20">
        <f t="shared" si="2"/>
        <v>76.590546213280845</v>
      </c>
      <c r="K56" s="20">
        <f t="shared" si="3"/>
        <v>33.20067068993113</v>
      </c>
      <c r="L56" s="20">
        <f t="shared" si="4"/>
        <v>-0.2329781736270157</v>
      </c>
      <c r="M56" s="20">
        <f t="shared" si="5"/>
        <v>-13.615438568840379</v>
      </c>
      <c r="N56" s="31">
        <f t="shared" si="6"/>
        <v>-134195.42800916103</v>
      </c>
      <c r="O56" s="20">
        <f t="shared" si="0"/>
        <v>413.41070672264885</v>
      </c>
    </row>
    <row r="57" spans="8:15" x14ac:dyDescent="0.3">
      <c r="H57" s="12">
        <v>-126</v>
      </c>
      <c r="I57" s="20">
        <f t="shared" si="1"/>
        <v>-2.1991148575128552</v>
      </c>
      <c r="J57" s="20">
        <f t="shared" si="2"/>
        <v>76.331668920454845</v>
      </c>
      <c r="K57" s="20">
        <f t="shared" si="3"/>
        <v>33.634593438054793</v>
      </c>
      <c r="L57" s="20">
        <f t="shared" si="4"/>
        <v>-0.26191137863957847</v>
      </c>
      <c r="M57" s="20">
        <f t="shared" si="5"/>
        <v>-13.79242601848207</v>
      </c>
      <c r="N57" s="31">
        <f t="shared" si="6"/>
        <v>-150860.95409639718</v>
      </c>
      <c r="O57" s="20">
        <f t="shared" si="0"/>
        <v>412.09259855837905</v>
      </c>
    </row>
    <row r="58" spans="8:15" x14ac:dyDescent="0.3">
      <c r="H58" s="12">
        <v>-125</v>
      </c>
      <c r="I58" s="20">
        <f t="shared" si="1"/>
        <v>-2.1816615649929121</v>
      </c>
      <c r="J58" s="20">
        <f t="shared" si="2"/>
        <v>76.062750317938352</v>
      </c>
      <c r="K58" s="20">
        <f t="shared" si="3"/>
        <v>34.058365733500921</v>
      </c>
      <c r="L58" s="20">
        <f t="shared" si="4"/>
        <v>-0.29055919647176137</v>
      </c>
      <c r="M58" s="20">
        <f t="shared" si="5"/>
        <v>-13.965212161548296</v>
      </c>
      <c r="N58" s="31">
        <f t="shared" si="6"/>
        <v>-167362.09716773455</v>
      </c>
      <c r="O58" s="20">
        <f t="shared" si="0"/>
        <v>410.72418133865256</v>
      </c>
    </row>
    <row r="59" spans="8:15" x14ac:dyDescent="0.3">
      <c r="H59" s="12">
        <v>-124</v>
      </c>
      <c r="I59" s="20">
        <f t="shared" si="1"/>
        <v>-2.1642082724729685</v>
      </c>
      <c r="J59" s="20">
        <f t="shared" si="2"/>
        <v>75.7835677315895</v>
      </c>
      <c r="K59" s="20">
        <f t="shared" si="3"/>
        <v>34.471857689469658</v>
      </c>
      <c r="L59" s="20">
        <f t="shared" si="4"/>
        <v>-0.31888552622777744</v>
      </c>
      <c r="M59" s="20">
        <f t="shared" si="5"/>
        <v>-14.133744365706072</v>
      </c>
      <c r="N59" s="31">
        <f t="shared" si="6"/>
        <v>-183678.06310719982</v>
      </c>
      <c r="O59" s="20">
        <f t="shared" si="0"/>
        <v>409.30437954013439</v>
      </c>
    </row>
    <row r="60" spans="8:15" x14ac:dyDescent="0.3">
      <c r="H60" s="12">
        <v>-123</v>
      </c>
      <c r="I60" s="20">
        <f t="shared" si="1"/>
        <v>-2.1467549799530254</v>
      </c>
      <c r="J60" s="20">
        <f t="shared" si="2"/>
        <v>75.493901734626775</v>
      </c>
      <c r="K60" s="20">
        <f t="shared" si="3"/>
        <v>34.874942424913947</v>
      </c>
      <c r="L60" s="20">
        <f t="shared" si="4"/>
        <v>-0.34685445806135057</v>
      </c>
      <c r="M60" s="20">
        <f t="shared" si="5"/>
        <v>-14.297971294413394</v>
      </c>
      <c r="N60" s="31">
        <f t="shared" si="6"/>
        <v>-199788.16784333793</v>
      </c>
      <c r="O60" s="20">
        <f t="shared" si="0"/>
        <v>407.83213612377534</v>
      </c>
    </row>
    <row r="61" spans="8:15" x14ac:dyDescent="0.3">
      <c r="H61" s="12">
        <v>-122</v>
      </c>
      <c r="I61" s="20">
        <f t="shared" si="1"/>
        <v>-2.1293016874330819</v>
      </c>
      <c r="J61" s="20">
        <f t="shared" si="2"/>
        <v>75.193536671407003</v>
      </c>
      <c r="K61" s="20">
        <f t="shared" si="3"/>
        <v>35.267496103176761</v>
      </c>
      <c r="L61" s="20">
        <f t="shared" si="4"/>
        <v>-0.37443031814160027</v>
      </c>
      <c r="M61" s="20">
        <f t="shared" si="5"/>
        <v>-14.457842922556882</v>
      </c>
      <c r="N61" s="31">
        <f t="shared" si="6"/>
        <v>-215671.86324956175</v>
      </c>
      <c r="O61" s="20">
        <f t="shared" si="0"/>
        <v>406.30641516812227</v>
      </c>
    </row>
    <row r="62" spans="8:15" x14ac:dyDescent="0.3">
      <c r="H62" s="12">
        <v>-121</v>
      </c>
      <c r="I62" s="20">
        <f t="shared" si="1"/>
        <v>-2.1118483949131388</v>
      </c>
      <c r="J62" s="20">
        <f t="shared" si="2"/>
        <v>74.882261194669738</v>
      </c>
      <c r="K62" s="20">
        <f t="shared" si="3"/>
        <v>35.649397969906929</v>
      </c>
      <c r="L62" s="20">
        <f t="shared" si="4"/>
        <v>-0.40157771465911013</v>
      </c>
      <c r="M62" s="20">
        <f t="shared" si="5"/>
        <v>-14.613310551689889</v>
      </c>
      <c r="N62" s="31">
        <f t="shared" si="6"/>
        <v>-231308.76364364743</v>
      </c>
      <c r="O62" s="20">
        <f t="shared" si="0"/>
        <v>404.72620456427393</v>
      </c>
    </row>
    <row r="63" spans="8:15" x14ac:dyDescent="0.3">
      <c r="H63" s="12">
        <v>-120</v>
      </c>
      <c r="I63" s="20">
        <f t="shared" si="1"/>
        <v>-2.0943951023931953</v>
      </c>
      <c r="J63" s="20">
        <f t="shared" si="2"/>
        <v>74.559868815358385</v>
      </c>
      <c r="K63" s="20">
        <f t="shared" si="3"/>
        <v>36.020530390248524</v>
      </c>
      <c r="L63" s="20">
        <f t="shared" si="4"/>
        <v>-0.4282615848669904</v>
      </c>
      <c r="M63" s="20">
        <f t="shared" si="5"/>
        <v>-14.764326824866533</v>
      </c>
      <c r="N63" s="31">
        <f t="shared" si="6"/>
        <v>-246678.67288338646</v>
      </c>
      <c r="O63" s="20">
        <f t="shared" si="0"/>
        <v>403.09051876749265</v>
      </c>
    </row>
    <row r="64" spans="8:15" x14ac:dyDescent="0.3">
      <c r="H64" s="12">
        <v>-119</v>
      </c>
      <c r="I64" s="20">
        <f t="shared" si="1"/>
        <v>-2.0769418098732522</v>
      </c>
      <c r="J64" s="20">
        <f t="shared" si="2"/>
        <v>74.22615846400025</v>
      </c>
      <c r="K64" s="20">
        <f t="shared" si="3"/>
        <v>36.380778885298042</v>
      </c>
      <c r="L64" s="20">
        <f t="shared" si="4"/>
        <v>-0.45444724314055157</v>
      </c>
      <c r="M64" s="20">
        <f t="shared" si="5"/>
        <v>-14.910845741067076</v>
      </c>
      <c r="N64" s="31">
        <f t="shared" si="6"/>
        <v>-261761.6120489577</v>
      </c>
      <c r="O64" s="20">
        <f t="shared" si="0"/>
        <v>401.39840159985232</v>
      </c>
    </row>
    <row r="65" spans="8:15" x14ac:dyDescent="0.3">
      <c r="H65" s="12">
        <v>-118</v>
      </c>
      <c r="I65" s="20">
        <f t="shared" si="1"/>
        <v>-2.0594885173533091</v>
      </c>
      <c r="J65" s="20">
        <f t="shared" si="2"/>
        <v>73.880935062498821</v>
      </c>
      <c r="K65" s="20">
        <f t="shared" si="3"/>
        <v>36.730032167823261</v>
      </c>
      <c r="L65" s="20">
        <f t="shared" si="4"/>
        <v>-0.48010043002686803</v>
      </c>
      <c r="M65" s="20">
        <f t="shared" si="5"/>
        <v>-15.052822669210283</v>
      </c>
      <c r="N65" s="31">
        <f t="shared" si="6"/>
        <v>-276537.84769547597</v>
      </c>
      <c r="O65" s="20">
        <f t="shared" si="0"/>
        <v>399.64892909765916</v>
      </c>
    </row>
    <row r="66" spans="8:15" x14ac:dyDescent="0.3">
      <c r="H66" s="12">
        <v>-117</v>
      </c>
      <c r="I66" s="20">
        <f t="shared" si="1"/>
        <v>-2.0420352248333655</v>
      </c>
      <c r="J66" s="20">
        <f t="shared" si="2"/>
        <v>73.524010105060711</v>
      </c>
      <c r="K66" s="20">
        <f t="shared" si="3"/>
        <v>37.068182177237844</v>
      </c>
      <c r="L66" s="20">
        <f t="shared" si="4"/>
        <v>-0.50518736224191207</v>
      </c>
      <c r="M66" s="20">
        <f t="shared" si="5"/>
        <v>-15.190214361748485</v>
      </c>
      <c r="N66" s="31">
        <f t="shared" si="6"/>
        <v>-290987.92065134138</v>
      </c>
      <c r="O66" s="20">
        <f t="shared" si="0"/>
        <v>397.84121239673777</v>
      </c>
    </row>
    <row r="67" spans="8:15" x14ac:dyDescent="0.3">
      <c r="H67" s="12">
        <v>-116</v>
      </c>
      <c r="I67" s="20">
        <f t="shared" si="1"/>
        <v>-2.0245819323134224</v>
      </c>
      <c r="J67" s="20">
        <f t="shared" si="2"/>
        <v>73.155202246847622</v>
      </c>
      <c r="K67" s="20">
        <f t="shared" si="3"/>
        <v>37.395124113824565</v>
      </c>
      <c r="L67" s="20">
        <f t="shared" si="4"/>
        <v>-0.5296747835583373</v>
      </c>
      <c r="M67" s="20">
        <f t="shared" si="5"/>
        <v>-15.322978967841182</v>
      </c>
      <c r="N67" s="31">
        <f t="shared" si="6"/>
        <v>-305092.67532960232</v>
      </c>
      <c r="O67" s="20">
        <f t="shared" ref="O67:O130" si="7">$C$6+$C$6*($C$3-1)*J68/$C$5</f>
        <v>395.97440064803055</v>
      </c>
    </row>
    <row r="68" spans="8:15" x14ac:dyDescent="0.3">
      <c r="H68" s="12">
        <v>-115</v>
      </c>
      <c r="I68" s="20">
        <f t="shared" ref="I68:I131" si="8">RADIANS(H68)</f>
        <v>-2.0071286397934789</v>
      </c>
      <c r="J68" s="20">
        <f t="shared" ref="J68:J131" si="9">($C$5/2)*(1-COS(RADIANS(H68)))+$C$8-SQRT($C$8^2-(($C$8/2)*SIN(RADIANS(H68)))^2)</f>
        <v>72.774337898813002</v>
      </c>
      <c r="K68" s="20">
        <f t="shared" ref="K68:K131" si="10">ABS((41.7*SIN(RADIANS(H68)))+(1738.89*SIN(RADIANS(H68))*COS(RADIANS(H68)))/SQRT(21389.0625-((41.7*SIN(RADIANS(H68)))^2))*(PI()/180))</f>
        <v>37.710756472200359</v>
      </c>
      <c r="L68" s="20">
        <f>((41.7*COS(RADIANS(H68))+1738.89*COS(2*RADIANS(H68))) / SQRT(4024517.454-(41.7*SIN(RADIANS(H68)))^2)) + (4024517.454*(SIN(RADIANS(H68))^2)*(COS(RADIANS(H68))^2) / ((18769-(40.7*SIN(RADIANS(H68))^2)*SQRT(18769-(41.7*SIN(RADIANS(H68)))^2)))) * (PI()/180)^2</f>
        <v>-0.55353001651139899</v>
      </c>
      <c r="M68" s="20">
        <f t="shared" ref="M68:M131" si="11">($C$12/1000)*$C$13*(SIN(I68))</f>
        <v>-15.451076046103251</v>
      </c>
      <c r="N68" s="31">
        <f t="shared" ref="N68:N131" si="12">(L68*(6*$C$11)^2)/1000</f>
        <v>-318833.28951056581</v>
      </c>
      <c r="O68" s="20">
        <f t="shared" si="7"/>
        <v>394.04768395532795</v>
      </c>
    </row>
    <row r="69" spans="8:15" x14ac:dyDescent="0.3">
      <c r="H69" s="12">
        <v>-114</v>
      </c>
      <c r="I69" s="20">
        <f t="shared" si="8"/>
        <v>-1.9896753472735358</v>
      </c>
      <c r="J69" s="20">
        <f t="shared" si="9"/>
        <v>72.381251827053617</v>
      </c>
      <c r="K69" s="20">
        <f t="shared" si="10"/>
        <v>38.014981074015338</v>
      </c>
      <c r="L69" s="20">
        <f>((41.7*COS(RADIANS(H69))+1738.89*COS(2*RADIANS(H69))) / SQRT(4024517.454-(41.7*SIN(RADIANS(H69)))^2)) + (4024517.454*(SIN(RADIANS(H69))^2)*(COS(RADIANS(H69))^2) / ((18769-(40.7*SIN(RADIANS(H69))^2)*SQRT(18769-(41.7*SIN(RADIANS(H69)))^2)))) * (PI()/180)^2</f>
        <v>-0.57672101483409643</v>
      </c>
      <c r="M69" s="20">
        <f t="shared" si="11"/>
        <v>-15.574466576923736</v>
      </c>
      <c r="N69" s="31">
        <f t="shared" si="12"/>
        <v>-332191.30454443954</v>
      </c>
      <c r="O69" s="20">
        <f t="shared" si="7"/>
        <v>392.06029632633181</v>
      </c>
    </row>
    <row r="70" spans="8:15" x14ac:dyDescent="0.3">
      <c r="H70" s="12">
        <v>-113</v>
      </c>
      <c r="I70" s="20">
        <f t="shared" si="8"/>
        <v>-1.9722220547535925</v>
      </c>
      <c r="J70" s="20">
        <f t="shared" si="9"/>
        <v>71.975787754881438</v>
      </c>
      <c r="K70" s="20">
        <f t="shared" si="10"/>
        <v>38.307703099877884</v>
      </c>
      <c r="L70" s="20">
        <f>((41.7*COS(RADIANS(H70))+1738.89*COS(2*RADIANS(H70))) / SQRT(4024517.454-(41.7*SIN(RADIANS(H70)))^2)) + (4024517.454*(SIN(RADIANS(H70))^2)*(COS(RADIANS(H70))^2) / ((18769-(40.7*SIN(RADIANS(H70))^2)*SQRT(18769-(41.7*SIN(RADIANS(H70)))^2)))) * (PI()/180)^2</f>
        <v>-0.59921641651565738</v>
      </c>
      <c r="M70" s="20">
        <f t="shared" si="11"/>
        <v>-15.693112974351648</v>
      </c>
      <c r="N70" s="31">
        <f t="shared" si="12"/>
        <v>-345148.65591301862</v>
      </c>
      <c r="O70" s="20">
        <f t="shared" si="7"/>
        <v>390.01151862765869</v>
      </c>
    </row>
    <row r="71" spans="8:15" x14ac:dyDescent="0.3">
      <c r="H71" s="12">
        <v>-112</v>
      </c>
      <c r="I71" s="20">
        <f t="shared" si="8"/>
        <v>-1.9547687622336491</v>
      </c>
      <c r="J71" s="20">
        <f t="shared" si="9"/>
        <v>71.557798965699362</v>
      </c>
      <c r="K71" s="20">
        <f t="shared" si="10"/>
        <v>38.588831120496835</v>
      </c>
      <c r="L71" s="20">
        <f>((41.7*COS(RADIANS(H71))+1738.89*COS(2*RADIANS(H71))) / SQRT(4024517.454-(41.7*SIN(RADIANS(H71)))^2)) + (4024517.454*(SIN(RADIANS(H71))^2)*(COS(RADIANS(H71))^2) / ((18769-(40.7*SIN(RADIANS(H71))^2)*SQRT(18769-(41.7*SIN(RADIANS(H71)))^2)))) * (PI()/180)^2</f>
        <v>-0.62098559736002545</v>
      </c>
      <c r="M71" s="20">
        <f t="shared" si="11"/>
        <v>-15.806979097544975</v>
      </c>
      <c r="N71" s="31">
        <f t="shared" si="12"/>
        <v>-357687.70407937467</v>
      </c>
      <c r="O71" s="20">
        <f t="shared" si="7"/>
        <v>387.90068153383345</v>
      </c>
    </row>
    <row r="72" spans="8:15" x14ac:dyDescent="0.3">
      <c r="H72" s="12">
        <v>-111</v>
      </c>
      <c r="I72" s="20">
        <f t="shared" si="8"/>
        <v>-1.9373154697137058</v>
      </c>
      <c r="J72" s="20">
        <f t="shared" si="9"/>
        <v>71.127148904650738</v>
      </c>
      <c r="K72" s="20">
        <f t="shared" si="10"/>
        <v>38.858277127031734</v>
      </c>
      <c r="L72" s="20">
        <f t="shared" ref="L72:L131" si="13">((41.7*COS(RADIANS(H72))+1738.89*COS(2*RADIANS(H72))) / SQRT(4024517.454-(41.7*SIN(RADIANS(H72)))^2)) + (4024517.454*(SIN(RADIANS(H72))^2)*(COS(RADIANS(H72))^2) / ((18769-(40.7*SIN(RADIANS(H72))^2)*SQRT(18769-(41.7*SIN(RADIANS(H72)))^2)))) * (PI()/180)^2</f>
        <v>-0.64199872490347054</v>
      </c>
      <c r="M72" s="20">
        <f t="shared" si="11"/>
        <v>-15.916030261779541</v>
      </c>
      <c r="N72" s="31">
        <f t="shared" si="12"/>
        <v>-369791.26554439904</v>
      </c>
      <c r="O72" s="20">
        <f t="shared" si="7"/>
        <v>385.72716845979897</v>
      </c>
    </row>
    <row r="73" spans="8:15" x14ac:dyDescent="0.3">
      <c r="H73" s="12">
        <v>-110</v>
      </c>
      <c r="I73" s="20">
        <f t="shared" si="8"/>
        <v>-1.9198621771937625</v>
      </c>
      <c r="J73" s="20">
        <f t="shared" si="9"/>
        <v>70.683711776905994</v>
      </c>
      <c r="K73" s="20">
        <f t="shared" si="10"/>
        <v>39.115956560641145</v>
      </c>
      <c r="L73" s="20">
        <f t="shared" si="13"/>
        <v>-0.66222681253289706</v>
      </c>
      <c r="M73" s="20">
        <f t="shared" si="11"/>
        <v>-16.020233249014325</v>
      </c>
      <c r="N73" s="31">
        <f t="shared" si="12"/>
        <v>-381442.64401894872</v>
      </c>
      <c r="O73" s="20">
        <f t="shared" si="7"/>
        <v>383.49041846599664</v>
      </c>
    </row>
    <row r="74" spans="8:15" x14ac:dyDescent="0.3">
      <c r="H74" s="12">
        <v>-109</v>
      </c>
      <c r="I74" s="20">
        <f t="shared" si="8"/>
        <v>-1.9024088846738192</v>
      </c>
      <c r="J74" s="20">
        <f t="shared" si="9"/>
        <v>70.227373140353109</v>
      </c>
      <c r="K74" s="20">
        <f t="shared" si="10"/>
        <v>39.361788341218528</v>
      </c>
      <c r="L74" s="20">
        <f t="shared" si="13"/>
        <v>-0.68164177362931355</v>
      </c>
      <c r="M74" s="20">
        <f t="shared" si="11"/>
        <v>-16.119556318009973</v>
      </c>
      <c r="N74" s="31">
        <f t="shared" si="12"/>
        <v>-392625.66161048459</v>
      </c>
      <c r="O74" s="20">
        <f t="shared" si="7"/>
        <v>381.18992912464989</v>
      </c>
    </row>
    <row r="75" spans="8:15" x14ac:dyDescent="0.3">
      <c r="H75" s="12">
        <v>-108</v>
      </c>
      <c r="I75" s="20">
        <f t="shared" si="8"/>
        <v>-1.8849555921538759</v>
      </c>
      <c r="J75" s="20">
        <f t="shared" si="9"/>
        <v>69.758030490372789</v>
      </c>
      <c r="K75" s="20">
        <f t="shared" si="10"/>
        <v>39.595694895304518</v>
      </c>
      <c r="L75" s="20">
        <f t="shared" si="13"/>
        <v>-0.70021647554441457</v>
      </c>
      <c r="M75" s="20">
        <f t="shared" si="11"/>
        <v>-16.213969213997508</v>
      </c>
      <c r="N75" s="31">
        <f t="shared" si="12"/>
        <v>-403324.68991358281</v>
      </c>
      <c r="O75" s="20">
        <f t="shared" si="7"/>
        <v>378.82525933553001</v>
      </c>
    </row>
    <row r="76" spans="8:15" x14ac:dyDescent="0.3">
      <c r="H76" s="12">
        <v>-107</v>
      </c>
      <c r="I76" s="20">
        <f t="shared" si="8"/>
        <v>-1.8675022996339325</v>
      </c>
      <c r="J76" s="20">
        <f t="shared" si="9"/>
        <v>69.275593834307173</v>
      </c>
      <c r="K76" s="20">
        <f t="shared" si="10"/>
        <v>39.817602183163778</v>
      </c>
      <c r="L76" s="20">
        <f t="shared" si="13"/>
        <v>-0.71792479320271463</v>
      </c>
      <c r="M76" s="20">
        <f t="shared" si="11"/>
        <v>-16.303443177894213</v>
      </c>
      <c r="N76" s="31">
        <f t="shared" si="12"/>
        <v>-413524.6808847636</v>
      </c>
      <c r="O76" s="20">
        <f t="shared" si="7"/>
        <v>376.39603207919379</v>
      </c>
    </row>
    <row r="77" spans="8:15" x14ac:dyDescent="0.3">
      <c r="H77" s="12">
        <v>-106</v>
      </c>
      <c r="I77" s="20">
        <f t="shared" si="8"/>
        <v>-1.8500490071139892</v>
      </c>
      <c r="J77" s="20">
        <f t="shared" si="9"/>
        <v>68.779986253171501</v>
      </c>
      <c r="K77" s="20">
        <f t="shared" si="10"/>
        <v>40.02743972501387</v>
      </c>
      <c r="L77" s="20">
        <f t="shared" si="13"/>
        <v>-0.73474166210741276</v>
      </c>
      <c r="M77" s="20">
        <f t="shared" si="11"/>
        <v>-16.387950955063928</v>
      </c>
      <c r="N77" s="31">
        <f t="shared" si="12"/>
        <v>-423211.19737386977</v>
      </c>
      <c r="O77" s="20">
        <f t="shared" si="7"/>
        <v>373.90193709547935</v>
      </c>
    </row>
    <row r="78" spans="8:15" x14ac:dyDescent="0.3">
      <c r="H78" s="12">
        <v>-105</v>
      </c>
      <c r="I78" s="20">
        <f t="shared" si="8"/>
        <v>-1.8325957145940461</v>
      </c>
      <c r="J78" s="20">
        <f t="shared" si="9"/>
        <v>68.27114444811717</v>
      </c>
      <c r="K78" s="20">
        <f t="shared" si="10"/>
        <v>40.225140626393028</v>
      </c>
      <c r="L78" s="20">
        <f t="shared" si="13"/>
        <v>-0.75064313051548337</v>
      </c>
      <c r="M78" s="20">
        <f t="shared" si="11"/>
        <v>-16.467466803619089</v>
      </c>
      <c r="N78" s="31">
        <f t="shared" si="12"/>
        <v>-432370.44317691843</v>
      </c>
      <c r="O78" s="20">
        <f t="shared" si="7"/>
        <v>371.34273347491308</v>
      </c>
    </row>
    <row r="79" spans="8:15" x14ac:dyDescent="0.3">
      <c r="H79" s="12">
        <v>-104</v>
      </c>
      <c r="I79" s="20">
        <f t="shared" si="8"/>
        <v>-1.8151424220741028</v>
      </c>
      <c r="J79" s="20">
        <f t="shared" si="9"/>
        <v>67.749019269126933</v>
      </c>
      <c r="K79" s="20">
        <f t="shared" si="10"/>
        <v>40.410641602652959</v>
      </c>
      <c r="L79" s="20">
        <f t="shared" si="13"/>
        <v>-0.76560641053670464</v>
      </c>
      <c r="M79" s="20">
        <f t="shared" si="11"/>
        <v>-16.541966502261932</v>
      </c>
      <c r="N79" s="31">
        <f t="shared" si="12"/>
        <v>-440989.29246914189</v>
      </c>
      <c r="O79" s="20">
        <f t="shared" si="7"/>
        <v>368.71825215065337</v>
      </c>
    </row>
    <row r="80" spans="8:15" x14ac:dyDescent="0.3">
      <c r="H80" s="12">
        <v>-103</v>
      </c>
      <c r="I80" s="20">
        <f t="shared" si="8"/>
        <v>-1.7976891295541595</v>
      </c>
      <c r="J80" s="20">
        <f t="shared" si="9"/>
        <v>67.213576223417903</v>
      </c>
      <c r="K80" s="20">
        <f t="shared" si="10"/>
        <v>40.583883002562125</v>
      </c>
      <c r="L80" s="20">
        <f t="shared" si="13"/>
        <v>-0.77960992790270334</v>
      </c>
      <c r="M80" s="20">
        <f t="shared" si="11"/>
        <v>-16.61142735766256</v>
      </c>
      <c r="N80" s="31">
        <f t="shared" si="12"/>
        <v>-449055.31847195717</v>
      </c>
      <c r="O80" s="20">
        <f t="shared" si="7"/>
        <v>366.02839827865228</v>
      </c>
    </row>
    <row r="81" spans="8:15" x14ac:dyDescent="0.3">
      <c r="H81" s="12">
        <v>-102</v>
      </c>
      <c r="I81" s="20">
        <f t="shared" si="8"/>
        <v>-1.7802358370342162</v>
      </c>
      <c r="J81" s="20">
        <f t="shared" si="9"/>
        <v>66.664795961038706</v>
      </c>
      <c r="K81" s="20">
        <f t="shared" si="10"/>
        <v>40.744808831004406</v>
      </c>
      <c r="L81" s="20">
        <f t="shared" si="13"/>
        <v>-0.79263337014589874</v>
      </c>
      <c r="M81" s="20">
        <f t="shared" si="11"/>
        <v>-16.675828211371531</v>
      </c>
      <c r="N81" s="31">
        <f t="shared" si="12"/>
        <v>-456556.82120403764</v>
      </c>
      <c r="O81" s="20">
        <f t="shared" si="7"/>
        <v>363.27315349386771</v>
      </c>
    </row>
    <row r="82" spans="8:15" x14ac:dyDescent="0.3">
      <c r="H82" s="12">
        <v>-101</v>
      </c>
      <c r="I82" s="20">
        <f t="shared" si="8"/>
        <v>-1.7627825445142729</v>
      </c>
      <c r="J82" s="20">
        <f t="shared" si="9"/>
        <v>66.102674735178908</v>
      </c>
      <c r="K82" s="20">
        <f t="shared" si="10"/>
        <v>40.893366770757417</v>
      </c>
      <c r="L82" s="20">
        <f t="shared" si="13"/>
        <v>-0.8046577329247091</v>
      </c>
      <c r="M82" s="20">
        <f t="shared" si="11"/>
        <v>-16.735149446264945</v>
      </c>
      <c r="N82" s="31">
        <f t="shared" si="12"/>
        <v>-463482.85416463244</v>
      </c>
      <c r="O82" s="20">
        <f t="shared" si="7"/>
        <v>360.45257803062867</v>
      </c>
    </row>
    <row r="83" spans="8:15" x14ac:dyDescent="0.3">
      <c r="H83" s="12">
        <v>-100</v>
      </c>
      <c r="I83" s="20">
        <f t="shared" si="8"/>
        <v>-1.7453292519943295</v>
      </c>
      <c r="J83" s="20">
        <f t="shared" si="9"/>
        <v>65.527224834762904</v>
      </c>
      <c r="K83" s="20">
        <f t="shared" si="10"/>
        <v>41.029508203334018</v>
      </c>
      <c r="L83" s="20">
        <f t="shared" si="13"/>
        <v>-0.8156653642307139</v>
      </c>
      <c r="M83" s="20">
        <f t="shared" si="11"/>
        <v>-16.789372992519993</v>
      </c>
      <c r="N83" s="31">
        <f t="shared" si="12"/>
        <v>-469823.24979689124</v>
      </c>
      <c r="O83" s="20">
        <f t="shared" si="7"/>
        <v>357.56681269560391</v>
      </c>
    </row>
    <row r="84" spans="8:15" x14ac:dyDescent="0.3">
      <c r="H84" s="12">
        <v>-99</v>
      </c>
      <c r="I84" s="20">
        <f t="shared" si="8"/>
        <v>-1.7278759594743862</v>
      </c>
      <c r="J84" s="20">
        <f t="shared" si="9"/>
        <v>64.938474986972281</v>
      </c>
      <c r="K84" s="20">
        <f t="shared" si="10"/>
        <v>41.153188228870185</v>
      </c>
      <c r="L84" s="20">
        <f t="shared" si="13"/>
        <v>-0.825640006215831</v>
      </c>
      <c r="M84" s="20">
        <f t="shared" si="11"/>
        <v>-16.838482333119213</v>
      </c>
      <c r="N84" s="31">
        <f t="shared" si="12"/>
        <v>-475568.6435803186</v>
      </c>
      <c r="O84" s="20">
        <f t="shared" si="7"/>
        <v>354.61608068229441</v>
      </c>
    </row>
    <row r="85" spans="8:15" x14ac:dyDescent="0.3">
      <c r="H85" s="12">
        <v>-98</v>
      </c>
      <c r="I85" s="20">
        <f t="shared" si="8"/>
        <v>-1.7104226669544429</v>
      </c>
      <c r="J85" s="20">
        <f t="shared" si="9"/>
        <v>64.336470727436065</v>
      </c>
      <c r="K85" s="20">
        <f t="shared" si="10"/>
        <v>41.264365685041895</v>
      </c>
      <c r="L85" s="20">
        <f t="shared" si="13"/>
        <v>-0.83456683438305324</v>
      </c>
      <c r="M85" s="20">
        <f t="shared" si="11"/>
        <v>-16.882462508881723</v>
      </c>
      <c r="N85" s="31">
        <f t="shared" si="12"/>
        <v>-480710.49660463864</v>
      </c>
      <c r="O85" s="20">
        <f t="shared" si="7"/>
        <v>351.60068921653635</v>
      </c>
    </row>
    <row r="86" spans="8:15" x14ac:dyDescent="0.3">
      <c r="H86" s="12">
        <v>-97</v>
      </c>
      <c r="I86" s="20">
        <f t="shared" si="8"/>
        <v>-1.6929693744344996</v>
      </c>
      <c r="J86" s="20">
        <f t="shared" si="9"/>
        <v>63.721274735943922</v>
      </c>
      <c r="K86" s="20">
        <f t="shared" si="10"/>
        <v>41.36300316499301</v>
      </c>
      <c r="L86" s="20">
        <f t="shared" si="13"/>
        <v>-0.84243249389296038</v>
      </c>
      <c r="M86" s="20">
        <f t="shared" si="11"/>
        <v>-16.92130012301994</v>
      </c>
      <c r="N86" s="31">
        <f t="shared" si="12"/>
        <v>-485241.11648234515</v>
      </c>
      <c r="O86" s="20">
        <f t="shared" si="7"/>
        <v>348.52103102315709</v>
      </c>
    </row>
    <row r="87" spans="8:15" x14ac:dyDescent="0.3">
      <c r="H87" s="12">
        <v>-96</v>
      </c>
      <c r="I87" s="20">
        <f t="shared" si="8"/>
        <v>-1.6755160819145565</v>
      </c>
      <c r="J87" s="20">
        <f t="shared" si="9"/>
        <v>63.092967135671358</v>
      </c>
      <c r="K87" s="20">
        <f t="shared" si="10"/>
        <v>41.449067034256018</v>
      </c>
      <c r="L87" s="20">
        <f t="shared" si="13"/>
        <v>-0.84922513275006395</v>
      </c>
      <c r="M87" s="20">
        <f t="shared" si="11"/>
        <v>-16.95498334522037</v>
      </c>
      <c r="N87" s="31">
        <f t="shared" si="12"/>
        <v>-489153.67646403681</v>
      </c>
      <c r="O87" s="20">
        <f t="shared" si="7"/>
        <v>345.37758560469433</v>
      </c>
    </row>
    <row r="88" spans="8:15" x14ac:dyDescent="0.3">
      <c r="H88" s="12">
        <v>-95</v>
      </c>
      <c r="I88" s="20">
        <f t="shared" si="8"/>
        <v>-1.6580627893946132</v>
      </c>
      <c r="J88" s="20">
        <f t="shared" si="9"/>
        <v>62.451645754062127</v>
      </c>
      <c r="K88" s="20">
        <f t="shared" si="10"/>
        <v>41.522527446646947</v>
      </c>
      <c r="L88" s="20">
        <f t="shared" si="13"/>
        <v>-0.85493443164801686</v>
      </c>
      <c r="M88" s="20">
        <f t="shared" si="11"/>
        <v>-16.983501915247235</v>
      </c>
      <c r="N88" s="31">
        <f t="shared" si="12"/>
        <v>-492442.23262925772</v>
      </c>
      <c r="O88" s="20">
        <f t="shared" si="7"/>
        <v>342.17092032393276</v>
      </c>
    </row>
    <row r="89" spans="8:15" x14ac:dyDescent="0.3">
      <c r="H89" s="12">
        <v>-94</v>
      </c>
      <c r="I89" s="20">
        <f t="shared" si="8"/>
        <v>-1.6406094968746698</v>
      </c>
      <c r="J89" s="20">
        <f t="shared" si="9"/>
        <v>61.79742634368597</v>
      </c>
      <c r="K89" s="20">
        <f t="shared" si="10"/>
        <v>41.583358359115564</v>
      </c>
      <c r="L89" s="20">
        <f t="shared" si="13"/>
        <v>-0.85955163027066117</v>
      </c>
      <c r="M89" s="20">
        <f t="shared" si="11"/>
        <v>-17.006847146067837</v>
      </c>
      <c r="N89" s="31">
        <f t="shared" si="12"/>
        <v>-495101.73903590086</v>
      </c>
      <c r="O89" s="20">
        <f t="shared" si="7"/>
        <v>338.90169128294156</v>
      </c>
    </row>
    <row r="90" spans="8:15" x14ac:dyDescent="0.3">
      <c r="H90" s="12">
        <v>-93</v>
      </c>
      <c r="I90" s="20">
        <f t="shared" si="8"/>
        <v>-1.6231562043547265</v>
      </c>
      <c r="J90" s="20">
        <f t="shared" si="9"/>
        <v>61.13044276157855</v>
      </c>
      <c r="K90" s="20">
        <f t="shared" si="10"/>
        <v>41.631537545531764</v>
      </c>
      <c r="L90" s="20">
        <f t="shared" si="13"/>
        <v>-0.86306954986665763</v>
      </c>
      <c r="M90" s="20">
        <f t="shared" si="11"/>
        <v>-17.025011926498721</v>
      </c>
      <c r="N90" s="31">
        <f t="shared" si="12"/>
        <v>-497128.06072319479</v>
      </c>
      <c r="O90" s="20">
        <f t="shared" si="7"/>
        <v>335.57064399230978</v>
      </c>
    </row>
    <row r="91" spans="8:15" x14ac:dyDescent="0.3">
      <c r="H91" s="12">
        <v>-92</v>
      </c>
      <c r="I91" s="20">
        <f t="shared" si="8"/>
        <v>-1.6057029118347832</v>
      </c>
      <c r="J91" s="20">
        <f t="shared" si="9"/>
        <v>60.450847105777939</v>
      </c>
      <c r="K91" s="20">
        <f t="shared" si="10"/>
        <v>41.667046609388869</v>
      </c>
      <c r="L91" s="20">
        <f t="shared" si="13"/>
        <v>-0.86548261193877452</v>
      </c>
      <c r="M91" s="20">
        <f t="shared" si="11"/>
        <v>-17.037990723371799</v>
      </c>
      <c r="N91" s="31">
        <f t="shared" si="12"/>
        <v>-498517.98447673413</v>
      </c>
      <c r="O91" s="20">
        <f t="shared" si="7"/>
        <v>332.17861382533761</v>
      </c>
    </row>
    <row r="92" spans="8:15" x14ac:dyDescent="0.3">
      <c r="H92" s="12">
        <v>-91</v>
      </c>
      <c r="I92" s="20">
        <f t="shared" si="8"/>
        <v>-1.5882496193148399</v>
      </c>
      <c r="J92" s="20">
        <f t="shared" si="9"/>
        <v>59.758809807988115</v>
      </c>
      <c r="K92" s="20">
        <f t="shared" si="10"/>
        <v>41.689870995404533</v>
      </c>
      <c r="L92" s="20">
        <f t="shared" si="13"/>
        <v>-0.86678685291451596</v>
      </c>
      <c r="M92" s="20">
        <f t="shared" si="11"/>
        <v>-17.045779583219815</v>
      </c>
      <c r="N92" s="31">
        <f t="shared" si="12"/>
        <v>-499269.22727876122</v>
      </c>
      <c r="O92" s="20">
        <f t="shared" si="7"/>
        <v>328.72652625307836</v>
      </c>
    </row>
    <row r="93" spans="8:15" x14ac:dyDescent="0.3">
      <c r="H93" s="12">
        <v>-90</v>
      </c>
      <c r="I93" s="20">
        <f t="shared" si="8"/>
        <v>-1.5707963267948966</v>
      </c>
      <c r="J93" s="20">
        <f t="shared" si="9"/>
        <v>59.0545196815319</v>
      </c>
      <c r="K93" s="20">
        <f t="shared" si="10"/>
        <v>41.7</v>
      </c>
      <c r="L93" s="20">
        <f t="shared" si="13"/>
        <v>-0.86697993469231427</v>
      </c>
      <c r="M93" s="20">
        <f t="shared" si="11"/>
        <v>-17.048376133480609</v>
      </c>
      <c r="N93" s="31">
        <f t="shared" si="12"/>
        <v>-499380.44238277304</v>
      </c>
      <c r="O93" s="20">
        <f t="shared" si="7"/>
        <v>325.2153968572897</v>
      </c>
    </row>
    <row r="94" spans="8:15" x14ac:dyDescent="0.3">
      <c r="H94" s="12">
        <v>-89</v>
      </c>
      <c r="I94" s="20">
        <f t="shared" si="8"/>
        <v>-1.5533430342749532</v>
      </c>
      <c r="J94" s="20">
        <f t="shared" si="9"/>
        <v>58.338183923993256</v>
      </c>
      <c r="K94" s="20">
        <f t="shared" si="10"/>
        <v>41.697426780638509</v>
      </c>
      <c r="L94" s="20">
        <f t="shared" si="13"/>
        <v>-0.86606115098659509</v>
      </c>
      <c r="M94" s="20">
        <f t="shared" si="11"/>
        <v>-17.045779583219815</v>
      </c>
      <c r="N94" s="31">
        <f t="shared" si="12"/>
        <v>-498851.22296827874</v>
      </c>
      <c r="O94" s="20">
        <f t="shared" si="7"/>
        <v>321.64633111955652</v>
      </c>
    </row>
    <row r="95" spans="8:15" x14ac:dyDescent="0.3">
      <c r="H95" s="12">
        <v>-88</v>
      </c>
      <c r="I95" s="20">
        <f t="shared" si="8"/>
        <v>-1.5358897417550099</v>
      </c>
      <c r="J95" s="20">
        <f t="shared" si="9"/>
        <v>57.610028074194361</v>
      </c>
      <c r="K95" s="20">
        <f t="shared" si="10"/>
        <v>41.68214836400373</v>
      </c>
      <c r="L95" s="20">
        <f t="shared" si="13"/>
        <v>-0.86403142942524958</v>
      </c>
      <c r="M95" s="20">
        <f t="shared" si="11"/>
        <v>-17.037990723371799</v>
      </c>
      <c r="N95" s="31">
        <f t="shared" si="12"/>
        <v>-497682.10334894375</v>
      </c>
      <c r="O95" s="20">
        <f t="shared" si="7"/>
        <v>318.02052398607191</v>
      </c>
    </row>
    <row r="96" spans="8:15" x14ac:dyDescent="0.3">
      <c r="H96" s="12">
        <v>-87</v>
      </c>
      <c r="I96" s="20">
        <f t="shared" si="8"/>
        <v>-1.5184364492350666</v>
      </c>
      <c r="J96" s="20">
        <f t="shared" si="9"/>
        <v>56.870295923402935</v>
      </c>
      <c r="K96" s="20">
        <f t="shared" si="10"/>
        <v>41.654165652999701</v>
      </c>
      <c r="L96" s="20">
        <f t="shared" si="13"/>
        <v>-0.86089332938395347</v>
      </c>
      <c r="M96" s="20">
        <f t="shared" si="11"/>
        <v>-17.025011926498721</v>
      </c>
      <c r="N96" s="31">
        <f t="shared" si="12"/>
        <v>-495874.55772515718</v>
      </c>
      <c r="O96" s="20">
        <f t="shared" si="7"/>
        <v>314.33925920878562</v>
      </c>
    </row>
    <row r="97" spans="8:15" x14ac:dyDescent="0.3">
      <c r="H97" s="12">
        <v>-86</v>
      </c>
      <c r="I97" s="20">
        <f t="shared" si="8"/>
        <v>-1.5009831567151235</v>
      </c>
      <c r="J97" s="20">
        <f t="shared" si="9"/>
        <v>56.119249380914169</v>
      </c>
      <c r="K97" s="20">
        <f t="shared" si="10"/>
        <v>41.613483432553778</v>
      </c>
      <c r="L97" s="20">
        <f t="shared" si="13"/>
        <v>-0.85665103557291533</v>
      </c>
      <c r="M97" s="20">
        <f t="shared" si="11"/>
        <v>-17.006847146067837</v>
      </c>
      <c r="N97" s="31">
        <f t="shared" si="12"/>
        <v>-493430.99648999923</v>
      </c>
      <c r="O97" s="20">
        <f t="shared" si="7"/>
        <v>310.60390846485689</v>
      </c>
    </row>
    <row r="98" spans="8:15" x14ac:dyDescent="0.3">
      <c r="H98" s="12">
        <v>-85</v>
      </c>
      <c r="I98" s="20">
        <f t="shared" si="8"/>
        <v>-1.4835298641951802</v>
      </c>
      <c r="J98" s="20">
        <f t="shared" si="9"/>
        <v>55.357168294402754</v>
      </c>
      <c r="K98" s="20">
        <f t="shared" si="10"/>
        <v>41.56011037420464</v>
      </c>
      <c r="L98" s="20">
        <f t="shared" si="13"/>
        <v>-0.85131034742254563</v>
      </c>
      <c r="M98" s="20">
        <f t="shared" si="11"/>
        <v>-16.983501915247235</v>
      </c>
      <c r="N98" s="31">
        <f t="shared" si="12"/>
        <v>-490354.76011538634</v>
      </c>
      <c r="O98" s="20">
        <f t="shared" si="7"/>
        <v>306.81593025754631</v>
      </c>
    </row>
    <row r="99" spans="8:15" x14ac:dyDescent="0.3">
      <c r="H99" s="12">
        <v>-84</v>
      </c>
      <c r="I99" s="20">
        <f t="shared" si="8"/>
        <v>-1.4660765716752369</v>
      </c>
      <c r="J99" s="20">
        <f t="shared" si="9"/>
        <v>54.584350225684375</v>
      </c>
      <c r="K99" s="20">
        <f t="shared" si="10"/>
        <v>41.49405903945798</v>
      </c>
      <c r="L99" s="20">
        <f t="shared" si="13"/>
        <v>-0.84487866434475611</v>
      </c>
      <c r="M99" s="20">
        <f t="shared" si="11"/>
        <v>-16.95498334522037</v>
      </c>
      <c r="N99" s="31">
        <f t="shared" si="12"/>
        <v>-486650.11066257954</v>
      </c>
      <c r="O99" s="20">
        <f t="shared" si="7"/>
        <v>302.97686860285171</v>
      </c>
    </row>
    <row r="100" spans="8:15" x14ac:dyDescent="0.3">
      <c r="H100" s="12">
        <v>-83</v>
      </c>
      <c r="I100" s="20">
        <f t="shared" si="8"/>
        <v>-1.4486232791552935</v>
      </c>
      <c r="J100" s="20">
        <f t="shared" si="9"/>
        <v>53.801110182764916</v>
      </c>
      <c r="K100" s="20">
        <f t="shared" si="10"/>
        <v>41.415345881893252</v>
      </c>
      <c r="L100" s="20">
        <f t="shared" si="13"/>
        <v>-0.83736496697569229</v>
      </c>
      <c r="M100" s="20">
        <f t="shared" si="11"/>
        <v>-16.92130012301994</v>
      </c>
      <c r="N100" s="31">
        <f t="shared" si="12"/>
        <v>-482322.22097799875</v>
      </c>
      <c r="O100" s="20">
        <f t="shared" si="7"/>
        <v>299.08835150732455</v>
      </c>
    </row>
    <row r="101" spans="8:15" x14ac:dyDescent="0.3">
      <c r="H101" s="12">
        <v>-82</v>
      </c>
      <c r="I101" s="20">
        <f t="shared" si="8"/>
        <v>-1.4311699866353502</v>
      </c>
      <c r="J101" s="20">
        <f t="shared" si="9"/>
        <v>53.007780309286758</v>
      </c>
      <c r="K101" s="20">
        <f t="shared" si="10"/>
        <v>41.323991248005072</v>
      </c>
      <c r="L101" s="20">
        <f t="shared" si="13"/>
        <v>-0.82877979453323725</v>
      </c>
      <c r="M101" s="20">
        <f t="shared" si="11"/>
        <v>-16.882462508881723</v>
      </c>
      <c r="N101" s="31">
        <f t="shared" si="12"/>
        <v>-477377.16165114468</v>
      </c>
      <c r="O101" s="20">
        <f t="shared" si="7"/>
        <v>295.15208924356449</v>
      </c>
    </row>
    <row r="102" spans="8:15" x14ac:dyDescent="0.3">
      <c r="H102" s="12">
        <v>-81</v>
      </c>
      <c r="I102" s="20">
        <f t="shared" si="8"/>
        <v>-1.4137166941154069</v>
      </c>
      <c r="J102" s="20">
        <f t="shared" si="9"/>
        <v>52.204709532697493</v>
      </c>
      <c r="K102" s="20">
        <f t="shared" si="10"/>
        <v>41.220019376764306</v>
      </c>
      <c r="L102" s="20">
        <f t="shared" si="13"/>
        <v>-0.81913521844823645</v>
      </c>
      <c r="M102" s="20">
        <f t="shared" si="11"/>
        <v>-16.838482333119213</v>
      </c>
      <c r="N102" s="31">
        <f t="shared" si="12"/>
        <v>-471821.88582618424</v>
      </c>
      <c r="O102" s="20">
        <f t="shared" si="7"/>
        <v>291.16987243090824</v>
      </c>
    </row>
    <row r="103" spans="8:15" x14ac:dyDescent="0.3">
      <c r="H103" s="12">
        <v>-80</v>
      </c>
      <c r="I103" s="20">
        <f t="shared" si="8"/>
        <v>-1.3962634015954636</v>
      </c>
      <c r="J103" s="20">
        <f t="shared" si="9"/>
        <v>51.392263172674774</v>
      </c>
      <c r="K103" s="20">
        <f t="shared" si="10"/>
        <v>41.10345839788414</v>
      </c>
      <c r="L103" s="20">
        <f t="shared" si="13"/>
        <v>-0.80844481245172128</v>
      </c>
      <c r="M103" s="20">
        <f t="shared" si="11"/>
        <v>-16.789372992519993</v>
      </c>
      <c r="N103" s="31">
        <f t="shared" si="12"/>
        <v>-465664.21197219146</v>
      </c>
      <c r="O103" s="20">
        <f t="shared" si="7"/>
        <v>287.14356992974859</v>
      </c>
    </row>
    <row r="104" spans="8:15" x14ac:dyDescent="0.3">
      <c r="H104" s="12">
        <v>-79</v>
      </c>
      <c r="I104" s="20">
        <f t="shared" si="8"/>
        <v>-1.3788101090755203</v>
      </c>
      <c r="J104" s="20">
        <f t="shared" si="9"/>
        <v>50.570822511528149</v>
      </c>
      <c r="K104" s="20">
        <f t="shared" si="10"/>
        <v>40.974340328777764</v>
      </c>
      <c r="L104" s="20">
        <f t="shared" si="13"/>
        <v>-0.79672361932117586</v>
      </c>
      <c r="M104" s="20">
        <f t="shared" si="11"/>
        <v>-16.735149446264945</v>
      </c>
      <c r="N104" s="31">
        <f t="shared" si="12"/>
        <v>-458912.80472899729</v>
      </c>
      <c r="O104" s="20">
        <f t="shared" si="7"/>
        <v>283.07512655877196</v>
      </c>
    </row>
    <row r="105" spans="8:15" x14ac:dyDescent="0.3">
      <c r="H105" s="12">
        <v>-78</v>
      </c>
      <c r="I105" s="20">
        <f t="shared" si="8"/>
        <v>-1.3613568165555769</v>
      </c>
      <c r="J105" s="20">
        <f t="shared" si="9"/>
        <v>49.740784328473083</v>
      </c>
      <c r="K105" s="20">
        <f t="shared" si="10"/>
        <v>40.832701070194993</v>
      </c>
      <c r="L105" s="20">
        <f t="shared" si="13"/>
        <v>-0.78398811450684602</v>
      </c>
      <c r="M105" s="20">
        <f t="shared" si="11"/>
        <v>-16.675828211371531</v>
      </c>
      <c r="N105" s="31">
        <f t="shared" si="12"/>
        <v>-451577.1539559433</v>
      </c>
      <c r="O105" s="20">
        <f t="shared" si="7"/>
        <v>278.96656064516418</v>
      </c>
    </row>
    <row r="106" spans="8:15" x14ac:dyDescent="0.3">
      <c r="H106" s="12">
        <v>-77</v>
      </c>
      <c r="I106" s="20">
        <f t="shared" si="8"/>
        <v>-1.3439035240356338</v>
      </c>
      <c r="J106" s="20">
        <f t="shared" si="9"/>
        <v>48.90256039982728</v>
      </c>
      <c r="K106" s="20">
        <f t="shared" si="10"/>
        <v>40.678580400526506</v>
      </c>
      <c r="L106" s="20">
        <f t="shared" si="13"/>
        <v>-0.77025616687404797</v>
      </c>
      <c r="M106" s="20">
        <f t="shared" si="11"/>
        <v>-16.61142735766256</v>
      </c>
      <c r="N106" s="31">
        <f t="shared" si="12"/>
        <v>-443667.55211945163</v>
      </c>
      <c r="O106" s="20">
        <f t="shared" si="7"/>
        <v>274.81996141849163</v>
      </c>
    </row>
    <row r="107" spans="8:15" x14ac:dyDescent="0.3">
      <c r="H107" s="12">
        <v>-76</v>
      </c>
      <c r="I107" s="20">
        <f t="shared" si="8"/>
        <v>-1.3264502315156905</v>
      </c>
      <c r="J107" s="20">
        <f t="shared" si="9"/>
        <v>48.056576967313958</v>
      </c>
      <c r="K107" s="20">
        <f t="shared" si="10"/>
        <v>40.512021968765154</v>
      </c>
      <c r="L107" s="20">
        <f t="shared" si="13"/>
        <v>-0.75554699680928783</v>
      </c>
      <c r="M107" s="20">
        <f t="shared" si="11"/>
        <v>-16.541966502261932</v>
      </c>
      <c r="N107" s="31">
        <f t="shared" si="12"/>
        <v>-435195.07016214979</v>
      </c>
      <c r="O107" s="20">
        <f t="shared" si="7"/>
        <v>270.63748625953133</v>
      </c>
    </row>
    <row r="108" spans="8:15" x14ac:dyDescent="0.3">
      <c r="H108" s="12">
        <v>-75</v>
      </c>
      <c r="I108" s="20">
        <f t="shared" si="8"/>
        <v>-1.3089969389957472</v>
      </c>
      <c r="J108" s="20">
        <f t="shared" si="9"/>
        <v>47.203274176771984</v>
      </c>
      <c r="K108" s="20">
        <f t="shared" si="10"/>
        <v>40.33307328611528</v>
      </c>
      <c r="L108" s="20">
        <f t="shared" si="13"/>
        <v>-0.73988113194666483</v>
      </c>
      <c r="M108" s="20">
        <f t="shared" si="11"/>
        <v>-16.467466803619089</v>
      </c>
      <c r="N108" s="31">
        <f t="shared" si="12"/>
        <v>-426171.53200127895</v>
      </c>
      <c r="O108" s="20">
        <f t="shared" si="7"/>
        <v>266.42135781578889</v>
      </c>
    </row>
    <row r="109" spans="8:15" x14ac:dyDescent="0.3">
      <c r="H109" s="12">
        <v>-74</v>
      </c>
      <c r="I109" s="20">
        <f t="shared" si="8"/>
        <v>-1.2915436464758039</v>
      </c>
      <c r="J109" s="20">
        <f t="shared" si="9"/>
        <v>46.343105489667778</v>
      </c>
      <c r="K109" s="20">
        <f t="shared" si="10"/>
        <v>40.141785716241934</v>
      </c>
      <c r="L109" s="20">
        <f t="shared" si="13"/>
        <v>-0.72328036077652857</v>
      </c>
      <c r="M109" s="20">
        <f t="shared" si="11"/>
        <v>-16.387950955063928</v>
      </c>
      <c r="N109" s="31">
        <f t="shared" si="12"/>
        <v>-416609.4878072805</v>
      </c>
      <c r="O109" s="20">
        <f t="shared" si="7"/>
        <v>262.17386099579733</v>
      </c>
    </row>
    <row r="110" spans="8:15" x14ac:dyDescent="0.3">
      <c r="H110" s="12">
        <v>-73</v>
      </c>
      <c r="I110" s="20">
        <f t="shared" si="8"/>
        <v>-1.2740903539558606</v>
      </c>
      <c r="J110" s="20">
        <f t="shared" si="9"/>
        <v>45.476537069876386</v>
      </c>
      <c r="K110" s="20">
        <f t="shared" si="10"/>
        <v>39.93821446415339</v>
      </c>
      <c r="L110" s="20">
        <f t="shared" si="13"/>
        <v>-0.70576768440070858</v>
      </c>
      <c r="M110" s="20">
        <f t="shared" si="11"/>
        <v>-16.303443177894213</v>
      </c>
      <c r="N110" s="31">
        <f t="shared" si="12"/>
        <v>-406522.18621480814</v>
      </c>
      <c r="O110" s="20">
        <f t="shared" si="7"/>
        <v>257.89733985455143</v>
      </c>
    </row>
    <row r="111" spans="8:15" x14ac:dyDescent="0.3">
      <c r="H111" s="12">
        <v>-72</v>
      </c>
      <c r="I111" s="20">
        <f t="shared" si="8"/>
        <v>-1.2566370614359172</v>
      </c>
      <c r="J111" s="20">
        <f t="shared" si="9"/>
        <v>44.604047148252079</v>
      </c>
      <c r="K111" s="20">
        <f t="shared" si="10"/>
        <v>39.722418563711294</v>
      </c>
      <c r="L111" s="20">
        <f t="shared" si="13"/>
        <v>-0.68736726669798387</v>
      </c>
      <c r="M111" s="20">
        <f t="shared" si="11"/>
        <v>-16.213969213997508</v>
      </c>
      <c r="N111" s="31">
        <f t="shared" si="12"/>
        <v>-395923.54561803874</v>
      </c>
      <c r="O111" s="20">
        <f t="shared" si="7"/>
        <v>253.59419438258604</v>
      </c>
    </row>
    <row r="112" spans="8:15" x14ac:dyDescent="0.3">
      <c r="H112" s="12">
        <v>-71</v>
      </c>
      <c r="I112" s="20">
        <f t="shared" si="8"/>
        <v>-1.2391837689159739</v>
      </c>
      <c r="J112" s="20">
        <f t="shared" si="9"/>
        <v>43.726125367540547</v>
      </c>
      <c r="K112" s="20">
        <f t="shared" si="10"/>
        <v>39.494460863764495</v>
      </c>
      <c r="L112" s="20">
        <f t="shared" si="13"/>
        <v>-0.6681043831599256</v>
      </c>
      <c r="M112" s="20">
        <f t="shared" si="11"/>
        <v>-16.119556318009973</v>
      </c>
      <c r="N112" s="31">
        <f t="shared" si="12"/>
        <v>-384828.12470011716</v>
      </c>
      <c r="O112" s="20">
        <f t="shared" si="7"/>
        <v>249.26687721126501</v>
      </c>
    </row>
    <row r="113" spans="8:15" x14ac:dyDescent="0.3">
      <c r="H113" s="12">
        <v>-70</v>
      </c>
      <c r="I113" s="20">
        <f t="shared" si="8"/>
        <v>-1.2217304763960306</v>
      </c>
      <c r="J113" s="20">
        <f t="shared" si="9"/>
        <v>42.843272110196551</v>
      </c>
      <c r="K113" s="20">
        <f t="shared" si="10"/>
        <v>39.254408012903617</v>
      </c>
      <c r="L113" s="20">
        <f t="shared" si="13"/>
        <v>-0.64800536865105585</v>
      </c>
      <c r="M113" s="20">
        <f t="shared" si="11"/>
        <v>-16.020233249014325</v>
      </c>
      <c r="N113" s="31">
        <f t="shared" si="12"/>
        <v>-373251.09234300815</v>
      </c>
      <c r="O113" s="20">
        <f t="shared" si="7"/>
        <v>244.917890246811</v>
      </c>
    </row>
    <row r="114" spans="8:15" x14ac:dyDescent="0.3">
      <c r="H114" s="12">
        <v>-69</v>
      </c>
      <c r="I114" s="20">
        <f t="shared" si="8"/>
        <v>-1.2042771838760873</v>
      </c>
      <c r="J114" s="20">
        <f t="shared" si="9"/>
        <v>41.955997811663281</v>
      </c>
      <c r="K114" s="20">
        <f t="shared" si="10"/>
        <v>39.002330442834896</v>
      </c>
      <c r="L114" s="20">
        <f t="shared" si="13"/>
        <v>-0.62709756433863695</v>
      </c>
      <c r="M114" s="20">
        <f t="shared" si="11"/>
        <v>-15.916030261779541</v>
      </c>
      <c r="N114" s="31">
        <f t="shared" si="12"/>
        <v>-361208.19705905492</v>
      </c>
      <c r="O114" s="20">
        <f t="shared" si="7"/>
        <v>240.54978124547929</v>
      </c>
    </row>
    <row r="115" spans="8:15" x14ac:dyDescent="0.3">
      <c r="H115" s="12">
        <v>-68</v>
      </c>
      <c r="I115" s="20">
        <f t="shared" si="8"/>
        <v>-1.1868238913561442</v>
      </c>
      <c r="J115" s="20">
        <f t="shared" si="9"/>
        <v>41.064822261644139</v>
      </c>
      <c r="K115" s="20">
        <f t="shared" si="10"/>
        <v>38.738302350373246</v>
      </c>
      <c r="L115" s="20">
        <f t="shared" si="13"/>
        <v>-0.60540926402661033</v>
      </c>
      <c r="M115" s="20">
        <f t="shared" si="11"/>
        <v>-15.806979097544975</v>
      </c>
      <c r="N115" s="31">
        <f t="shared" si="12"/>
        <v>-348715.73607932753</v>
      </c>
      <c r="O115" s="20">
        <f t="shared" si="7"/>
        <v>236.1651403420702</v>
      </c>
    </row>
    <row r="116" spans="8:15" x14ac:dyDescent="0.3">
      <c r="H116" s="12">
        <v>-67</v>
      </c>
      <c r="I116" s="20">
        <f t="shared" si="8"/>
        <v>-1.1693705988362009</v>
      </c>
      <c r="J116" s="20">
        <f t="shared" si="9"/>
        <v>40.17027389585455</v>
      </c>
      <c r="K116" s="20">
        <f t="shared" si="10"/>
        <v>38.462401678055642</v>
      </c>
      <c r="L116" s="20">
        <f t="shared" si="13"/>
        <v>-0.58296966011552565</v>
      </c>
      <c r="M116" s="20">
        <f t="shared" si="11"/>
        <v>-15.693112974351649</v>
      </c>
      <c r="N116" s="31">
        <f t="shared" si="12"/>
        <v>-335790.5242265428</v>
      </c>
      <c r="O116" s="20">
        <f t="shared" si="7"/>
        <v>231.76659654368734</v>
      </c>
    </row>
    <row r="117" spans="8:15" x14ac:dyDescent="0.3">
      <c r="H117" s="12">
        <v>-66</v>
      </c>
      <c r="I117" s="20">
        <f t="shared" si="8"/>
        <v>-1.1519173063162575</v>
      </c>
      <c r="J117" s="20">
        <f t="shared" si="9"/>
        <v>39.27288908068347</v>
      </c>
      <c r="K117" s="20">
        <f t="shared" si="10"/>
        <v>38.174710093377584</v>
      </c>
      <c r="L117" s="20">
        <f t="shared" si="13"/>
        <v>-0.55980878939605461</v>
      </c>
      <c r="M117" s="20">
        <f t="shared" si="11"/>
        <v>-15.574466576923736</v>
      </c>
      <c r="N117" s="31">
        <f t="shared" si="12"/>
        <v>-322449.86269212747</v>
      </c>
      <c r="O117" s="20">
        <f t="shared" si="7"/>
        <v>227.35681420028868</v>
      </c>
    </row>
    <row r="118" spans="8:15" x14ac:dyDescent="0.3">
      <c r="H118" s="12">
        <v>-65</v>
      </c>
      <c r="I118" s="20">
        <f t="shared" si="8"/>
        <v>-1.1344640137963142</v>
      </c>
      <c r="J118" s="20">
        <f t="shared" si="9"/>
        <v>38.373211393120059</v>
      </c>
      <c r="K118" s="20">
        <f t="shared" si="10"/>
        <v>37.87531296665626</v>
      </c>
      <c r="L118" s="20">
        <f t="shared" si="13"/>
        <v>-0.53595747886813749</v>
      </c>
      <c r="M118" s="20">
        <f t="shared" si="11"/>
        <v>-15.45107604610325</v>
      </c>
      <c r="N118" s="31">
        <f t="shared" si="12"/>
        <v>-308711.50782804721</v>
      </c>
      <c r="O118" s="20">
        <f t="shared" si="7"/>
        <v>222.93848946316197</v>
      </c>
    </row>
    <row r="119" spans="8:15" x14ac:dyDescent="0.3">
      <c r="H119" s="12">
        <v>-64</v>
      </c>
      <c r="I119" s="20">
        <f t="shared" si="8"/>
        <v>-1.1170107212763709</v>
      </c>
      <c r="J119" s="20">
        <f t="shared" si="9"/>
        <v>37.471790898216724</v>
      </c>
      <c r="K119" s="20">
        <f t="shared" si="10"/>
        <v>37.564299347525967</v>
      </c>
      <c r="L119" s="20">
        <f t="shared" si="13"/>
        <v>-0.5114472917613393</v>
      </c>
      <c r="M119" s="20">
        <f t="shared" si="11"/>
        <v>-15.322978967841184</v>
      </c>
      <c r="N119" s="31">
        <f t="shared" si="12"/>
        <v>-294593.64005453145</v>
      </c>
      <c r="O119" s="20">
        <f t="shared" si="7"/>
        <v>218.51434674197574</v>
      </c>
    </row>
    <row r="120" spans="8:15" x14ac:dyDescent="0.3">
      <c r="H120" s="12">
        <v>-63</v>
      </c>
      <c r="I120" s="20">
        <f t="shared" si="8"/>
        <v>-1.0995574287564276</v>
      </c>
      <c r="J120" s="20">
        <f t="shared" si="9"/>
        <v>36.569183426261617</v>
      </c>
      <c r="K120" s="20">
        <f t="shared" si="10"/>
        <v>37.241761940072038</v>
      </c>
      <c r="L120" s="20">
        <f t="shared" si="13"/>
        <v>-0.48631047391484145</v>
      </c>
      <c r="M120" s="20">
        <f t="shared" si="11"/>
        <v>-15.190214361748483</v>
      </c>
      <c r="N120" s="31">
        <f t="shared" si="12"/>
        <v>-280114.83297494863</v>
      </c>
      <c r="O120" s="20">
        <f t="shared" si="7"/>
        <v>214.08713517053667</v>
      </c>
    </row>
    <row r="121" spans="8:15" x14ac:dyDescent="0.3">
      <c r="H121" s="12">
        <v>-62</v>
      </c>
      <c r="I121" s="20">
        <f t="shared" si="8"/>
        <v>-1.0821041362364843</v>
      </c>
      <c r="J121" s="20">
        <f t="shared" si="9"/>
        <v>35.665949851727305</v>
      </c>
      <c r="K121" s="20">
        <f t="shared" si="10"/>
        <v>36.907797076611253</v>
      </c>
      <c r="L121" s="20">
        <f t="shared" si="13"/>
        <v>-0.46057990065798943</v>
      </c>
      <c r="M121" s="20">
        <f t="shared" si="11"/>
        <v>-15.052822669210283</v>
      </c>
      <c r="N121" s="31">
        <f t="shared" si="12"/>
        <v>-265294.02277900191</v>
      </c>
      <c r="O121" s="20">
        <f t="shared" si="7"/>
        <v>209.65962509082428</v>
      </c>
    </row>
    <row r="122" spans="8:15" x14ac:dyDescent="0.3">
      <c r="H122" s="12">
        <v>-61</v>
      </c>
      <c r="I122" s="20">
        <f t="shared" si="8"/>
        <v>-1.064650843716541</v>
      </c>
      <c r="J122" s="20">
        <f t="shared" si="9"/>
        <v>34.762655375948398</v>
      </c>
      <c r="K122" s="20">
        <f t="shared" si="10"/>
        <v>36.562504690127575</v>
      </c>
      <c r="L122" s="20">
        <f t="shared" si="13"/>
        <v>-0.43428902431472982</v>
      </c>
      <c r="M122" s="20">
        <f t="shared" si="11"/>
        <v>-14.910845741067074</v>
      </c>
      <c r="N122" s="31">
        <f t="shared" si="12"/>
        <v>-250150.47800528436</v>
      </c>
      <c r="O122" s="20">
        <f t="shared" si="7"/>
        <v>205.23460456427384</v>
      </c>
    </row>
    <row r="123" spans="8:15" x14ac:dyDescent="0.3">
      <c r="H123" s="12">
        <v>-60</v>
      </c>
      <c r="I123" s="20">
        <f t="shared" si="8"/>
        <v>-1.0471975511965976</v>
      </c>
      <c r="J123" s="20">
        <f t="shared" si="9"/>
        <v>33.859868815358368</v>
      </c>
      <c r="K123" s="20">
        <f t="shared" si="10"/>
        <v>36.205988285373664</v>
      </c>
      <c r="L123" s="20">
        <f t="shared" si="13"/>
        <v>-0.40747182243786018</v>
      </c>
      <c r="M123" s="20">
        <f t="shared" si="11"/>
        <v>-14.764326824866531</v>
      </c>
      <c r="N123" s="31">
        <f t="shared" si="12"/>
        <v>-234703.76972420746</v>
      </c>
      <c r="O123" s="20">
        <f t="shared" si="7"/>
        <v>200.81487591866912</v>
      </c>
    </row>
    <row r="124" spans="8:15" x14ac:dyDescent="0.3">
      <c r="H124" s="12">
        <v>-59</v>
      </c>
      <c r="I124" s="20">
        <f t="shared" si="8"/>
        <v>-1.0297442586766545</v>
      </c>
      <c r="J124" s="20">
        <f t="shared" si="9"/>
        <v>32.958161896991314</v>
      </c>
      <c r="K124" s="20">
        <f t="shared" si="10"/>
        <v>35.838354908649251</v>
      </c>
      <c r="L124" s="20">
        <f t="shared" si="13"/>
        <v>-0.38016274686200791</v>
      </c>
      <c r="M124" s="20">
        <f t="shared" si="11"/>
        <v>-14.613310551689889</v>
      </c>
      <c r="N124" s="31">
        <f t="shared" si="12"/>
        <v>-218973.74219251657</v>
      </c>
      <c r="O124" s="20">
        <f t="shared" si="7"/>
        <v>196.40325233836569</v>
      </c>
    </row>
    <row r="125" spans="8:15" x14ac:dyDescent="0.3">
      <c r="H125" s="12">
        <v>-58</v>
      </c>
      <c r="I125" s="20">
        <f t="shared" si="8"/>
        <v>-1.0122909661567112</v>
      </c>
      <c r="J125" s="20">
        <f t="shared" si="9"/>
        <v>32.058108562824117</v>
      </c>
      <c r="K125" s="20">
        <f t="shared" si="10"/>
        <v>35.459715116269173</v>
      </c>
      <c r="L125" s="20">
        <f t="shared" si="13"/>
        <v>-0.35239667364787008</v>
      </c>
      <c r="M125" s="20">
        <f t="shared" si="11"/>
        <v>-14.45784292255688</v>
      </c>
      <c r="N125" s="31">
        <f t="shared" si="12"/>
        <v>-202980.48402117318</v>
      </c>
      <c r="O125" s="20">
        <f t="shared" si="7"/>
        <v>192.00255450492688</v>
      </c>
    </row>
    <row r="126" spans="8:15" x14ac:dyDescent="0.3">
      <c r="H126" s="12">
        <v>-57</v>
      </c>
      <c r="I126" s="20">
        <f t="shared" si="8"/>
        <v>-0.99483767363676789</v>
      </c>
      <c r="J126" s="20">
        <f t="shared" si="9"/>
        <v>31.160284284403573</v>
      </c>
      <c r="K126" s="20">
        <f t="shared" si="10"/>
        <v>35.070182941734416</v>
      </c>
      <c r="L126" s="20">
        <f t="shared" si="13"/>
        <v>-0.32420885397467081</v>
      </c>
      <c r="M126" s="20">
        <f t="shared" si="11"/>
        <v>-14.297971294413395</v>
      </c>
      <c r="N126" s="31">
        <f t="shared" si="12"/>
        <v>-186744.29988941038</v>
      </c>
      <c r="O126" s="20">
        <f t="shared" si="7"/>
        <v>187.61560729460282</v>
      </c>
    </row>
    <row r="127" spans="8:15" x14ac:dyDescent="0.3">
      <c r="H127" s="12">
        <v>-56</v>
      </c>
      <c r="I127" s="20">
        <f t="shared" si="8"/>
        <v>-0.97738438111682457</v>
      </c>
      <c r="J127" s="20">
        <f t="shared" si="9"/>
        <v>30.265265389070692</v>
      </c>
      <c r="K127" s="20">
        <f t="shared" si="10"/>
        <v>34.669875861620824</v>
      </c>
      <c r="L127" s="20">
        <f t="shared" si="13"/>
        <v>-0.29563486602314359</v>
      </c>
      <c r="M127" s="20">
        <f t="shared" si="11"/>
        <v>-14.133744365706072</v>
      </c>
      <c r="N127" s="31">
        <f t="shared" si="12"/>
        <v>-170285.6828293307</v>
      </c>
      <c r="O127" s="20">
        <f t="shared" si="7"/>
        <v>183.24523653844238</v>
      </c>
    </row>
    <row r="128" spans="8:15" x14ac:dyDescent="0.3">
      <c r="H128" s="12">
        <v>-55</v>
      </c>
      <c r="I128" s="20">
        <f t="shared" si="8"/>
        <v>-0.95993108859688125</v>
      </c>
      <c r="J128" s="20">
        <f t="shared" si="9"/>
        <v>29.373628398963191</v>
      </c>
      <c r="K128" s="20">
        <f t="shared" si="10"/>
        <v>34.258914760200994</v>
      </c>
      <c r="L128" s="20">
        <f t="shared" si="13"/>
        <v>-0.26671056787780872</v>
      </c>
      <c r="M128" s="20">
        <f t="shared" si="11"/>
        <v>-13.965212161548299</v>
      </c>
      <c r="N128" s="31">
        <f t="shared" si="12"/>
        <v>-153625.28709761784</v>
      </c>
      <c r="O128" s="20">
        <f t="shared" si="7"/>
        <v>178.89426585019055</v>
      </c>
    </row>
    <row r="129" spans="8:15" x14ac:dyDescent="0.3">
      <c r="H129" s="12">
        <v>-54</v>
      </c>
      <c r="I129" s="20">
        <f t="shared" si="8"/>
        <v>-0.94247779607693793</v>
      </c>
      <c r="J129" s="20">
        <f t="shared" si="9"/>
        <v>28.485949383847512</v>
      </c>
      <c r="K129" s="20">
        <f t="shared" si="10"/>
        <v>33.837423892815835</v>
      </c>
      <c r="L129" s="20">
        <f t="shared" si="13"/>
        <v>-0.23747205146491659</v>
      </c>
      <c r="M129" s="20">
        <f t="shared" si="11"/>
        <v>-13.79242601848207</v>
      </c>
      <c r="N129" s="31">
        <f t="shared" si="12"/>
        <v>-136783.90164379193</v>
      </c>
      <c r="O129" s="20">
        <f t="shared" si="7"/>
        <v>174.56551352649888</v>
      </c>
    </row>
    <row r="130" spans="8:15" x14ac:dyDescent="0.3">
      <c r="H130" s="12">
        <v>-53</v>
      </c>
      <c r="I130" s="20">
        <f t="shared" si="8"/>
        <v>-0.92502450355699462</v>
      </c>
      <c r="J130" s="20">
        <f t="shared" si="9"/>
        <v>27.602803328704084</v>
      </c>
      <c r="K130" s="20">
        <f t="shared" si="10"/>
        <v>33.405530848013093</v>
      </c>
      <c r="L130" s="20">
        <f t="shared" si="13"/>
        <v>-0.20795559753129012</v>
      </c>
      <c r="M130" s="20">
        <f t="shared" si="11"/>
        <v>-13.61543856884038</v>
      </c>
      <c r="N130" s="31">
        <f t="shared" si="12"/>
        <v>-119782.4241780231</v>
      </c>
      <c r="O130" s="20">
        <f t="shared" si="7"/>
        <v>170.2617895233748</v>
      </c>
    </row>
    <row r="131" spans="8:15" x14ac:dyDescent="0.3">
      <c r="H131" s="12">
        <v>-52</v>
      </c>
      <c r="I131" s="20">
        <f t="shared" si="8"/>
        <v>-0.90757121103705141</v>
      </c>
      <c r="J131" s="20">
        <f t="shared" si="9"/>
        <v>26.724763516866645</v>
      </c>
      <c r="K131" s="20">
        <f t="shared" si="10"/>
        <v>32.963366508470962</v>
      </c>
      <c r="L131" s="20">
        <f t="shared" si="13"/>
        <v>-0.17819763165943081</v>
      </c>
      <c r="M131" s="20">
        <f t="shared" si="11"/>
        <v>-13.434303724714908</v>
      </c>
      <c r="N131" s="31">
        <f t="shared" si="12"/>
        <v>-102641.83583583214</v>
      </c>
      <c r="O131" s="20">
        <f t="shared" ref="O131:O194" si="14">$C$6+$C$6*($C$3-1)*J132/$C$5</f>
        <v>165.98589251220602</v>
      </c>
    </row>
    <row r="132" spans="8:15" x14ac:dyDescent="0.3">
      <c r="H132" s="12">
        <v>-51</v>
      </c>
      <c r="I132" s="20">
        <f t="shared" ref="I132:I195" si="15">RADIANS(H132)</f>
        <v>-0.89011791851710809</v>
      </c>
      <c r="J132" s="20">
        <f t="shared" ref="J132:J195" si="16">($C$5/2)*(1-COS(RADIANS(H132)))+$C$8-SQRT($C$8^2-(($C$8/2)*SIN(RADIANS(H132)))^2)</f>
        <v>25.852400929396453</v>
      </c>
      <c r="K132" s="20">
        <f t="shared" ref="K132:K195" si="17">ABS((41.7*SIN(RADIANS(H132)))+(1738.89*SIN(RADIANS(H132))*COS(RADIANS(H132)))/SQRT(21389.0625-((41.7*SIN(RADIANS(H132)))^2))*(PI()/180))</f>
        <v>32.511065010725623</v>
      </c>
      <c r="L132" s="20">
        <f t="shared" ref="L132:L195" si="18">((41.7*COS(RADIANS(H132))+1738.89*COS(2*RADIANS(H132))) / SQRT(4024517.454-(41.7*SIN(RADIANS(H132)))^2)) + (4024517.454*(SIN(RADIANS(H132))^2)*(COS(RADIANS(H132))^2) / ((18769-(40.7*SIN(RADIANS(H132))^2)*SQRT(18769-(41.7*SIN(RADIANS(H132)))^2)))) * (PI()/180)^2</f>
        <v>-0.14823468130568626</v>
      </c>
      <c r="M132" s="20">
        <f t="shared" ref="M132:M195" si="19">($C$12/1000)*$C$13*(SIN(I132))</f>
        <v>-13.249076661533865</v>
      </c>
      <c r="N132" s="31">
        <f t="shared" ref="N132:N195" si="20">(L132*(6*$C$11)^2)/1000</f>
        <v>-85383.176432075299</v>
      </c>
      <c r="O132" s="20">
        <f t="shared" si="14"/>
        <v>161.74060701814105</v>
      </c>
    </row>
    <row r="133" spans="8:15" x14ac:dyDescent="0.3">
      <c r="H133" s="12">
        <v>-50</v>
      </c>
      <c r="I133" s="20">
        <f t="shared" si="15"/>
        <v>-0.87266462599716477</v>
      </c>
      <c r="J133" s="20">
        <f t="shared" si="16"/>
        <v>24.986283661258625</v>
      </c>
      <c r="K133" s="20">
        <f t="shared" si="17"/>
        <v>32.048763703722273</v>
      </c>
      <c r="L133" s="20">
        <f t="shared" si="18"/>
        <v>-0.11810333384100827</v>
      </c>
      <c r="M133" s="20">
        <f t="shared" si="19"/>
        <v>-13.059813801255029</v>
      </c>
      <c r="N133" s="31">
        <f t="shared" si="20"/>
        <v>-68027.520292420755</v>
      </c>
      <c r="O133" s="20">
        <f t="shared" si="14"/>
        <v>157.52870064306848</v>
      </c>
    </row>
    <row r="134" spans="8:15" x14ac:dyDescent="0.3">
      <c r="H134" s="12">
        <v>-49</v>
      </c>
      <c r="I134" s="20">
        <f t="shared" si="15"/>
        <v>-0.85521133347722145</v>
      </c>
      <c r="J134" s="20">
        <f t="shared" si="16"/>
        <v>24.126976354758227</v>
      </c>
      <c r="K134" s="20">
        <f t="shared" si="17"/>
        <v>31.576603106209863</v>
      </c>
      <c r="L134" s="20">
        <f t="shared" si="18"/>
        <v>-8.7840195567821272E-2</v>
      </c>
      <c r="M134" s="20">
        <f t="shared" si="19"/>
        <v>-12.866572795179076</v>
      </c>
      <c r="N134" s="31">
        <f t="shared" si="20"/>
        <v>-50595.952647065053</v>
      </c>
      <c r="O134" s="20">
        <f t="shared" si="14"/>
        <v>153.35292137493607</v>
      </c>
    </row>
    <row r="135" spans="8:15" x14ac:dyDescent="0.3">
      <c r="H135" s="12">
        <v>-48</v>
      </c>
      <c r="I135" s="20">
        <f t="shared" si="15"/>
        <v>-0.83775804095727824</v>
      </c>
      <c r="J135" s="20">
        <f t="shared" si="16"/>
        <v>23.275039650591296</v>
      </c>
      <c r="K135" s="20">
        <f t="shared" si="17"/>
        <v>31.094726863000258</v>
      </c>
      <c r="L135" s="20">
        <f t="shared" si="18"/>
        <v>-5.748185168175575E-2</v>
      </c>
      <c r="M135" s="20">
        <f t="shared" si="19"/>
        <v>-12.66941250638842</v>
      </c>
      <c r="N135" s="31">
        <f t="shared" si="20"/>
        <v>-33109.546568691316</v>
      </c>
      <c r="O135" s="20">
        <f t="shared" si="14"/>
        <v>149.21599498467626</v>
      </c>
    </row>
    <row r="136" spans="8:15" x14ac:dyDescent="0.3">
      <c r="H136" s="12">
        <v>-47</v>
      </c>
      <c r="I136" s="20">
        <f t="shared" si="15"/>
        <v>-0.82030474843733492</v>
      </c>
      <c r="J136" s="20">
        <f t="shared" si="16"/>
        <v>22.431029656769127</v>
      </c>
      <c r="K136" s="20">
        <f t="shared" si="17"/>
        <v>30.603281700113168</v>
      </c>
      <c r="L136" s="20">
        <f t="shared" si="18"/>
        <v>-2.7064827143394064E-2</v>
      </c>
      <c r="M136" s="20">
        <f t="shared" si="19"/>
        <v>-12.468392991816964</v>
      </c>
      <c r="N136" s="31">
        <f t="shared" si="20"/>
        <v>-15589.340434594982</v>
      </c>
      <c r="O136" s="20">
        <f t="shared" si="14"/>
        <v>145.12062251156129</v>
      </c>
    </row>
    <row r="137" spans="8:15" x14ac:dyDescent="0.3">
      <c r="H137" s="12">
        <v>-46</v>
      </c>
      <c r="I137" s="20">
        <f t="shared" si="15"/>
        <v>-0.8028514559173916</v>
      </c>
      <c r="J137" s="20">
        <f t="shared" si="16"/>
        <v>21.595497435583979</v>
      </c>
      <c r="K137" s="20">
        <f t="shared" si="17"/>
        <v>30.102417378828537</v>
      </c>
      <c r="L137" s="20">
        <f t="shared" si="18"/>
        <v>3.3744515773100926E-3</v>
      </c>
      <c r="M137" s="20">
        <f t="shared" si="19"/>
        <v>-12.263575483956165</v>
      </c>
      <c r="N137" s="31">
        <f t="shared" si="20"/>
        <v>1943.6841085306135</v>
      </c>
      <c r="O137" s="20">
        <f t="shared" si="14"/>
        <v>141.06947783740009</v>
      </c>
    </row>
    <row r="138" spans="8:15" x14ac:dyDescent="0.3">
      <c r="H138" s="12">
        <v>-45</v>
      </c>
      <c r="I138" s="20">
        <f t="shared" si="15"/>
        <v>-0.78539816339744828</v>
      </c>
      <c r="J138" s="20">
        <f t="shared" si="16"/>
        <v>20.768988508700033</v>
      </c>
      <c r="K138" s="20">
        <f t="shared" si="17"/>
        <v>29.592286648668686</v>
      </c>
      <c r="L138" s="20">
        <f t="shared" si="18"/>
        <v>3.3799693922752588E-2</v>
      </c>
      <c r="M138" s="20">
        <f t="shared" si="19"/>
        <v>-12.05502237220303</v>
      </c>
      <c r="N138" s="31">
        <f t="shared" si="20"/>
        <v>19468.62369950549</v>
      </c>
      <c r="O138" s="20">
        <f t="shared" si="14"/>
        <v>137.06520534961433</v>
      </c>
    </row>
    <row r="139" spans="8:15" x14ac:dyDescent="0.3">
      <c r="H139" s="12">
        <v>-44</v>
      </c>
      <c r="I139" s="20">
        <f t="shared" si="15"/>
        <v>-0.76794487087750496</v>
      </c>
      <c r="J139" s="20">
        <f t="shared" si="16"/>
        <v>19.952042380377435</v>
      </c>
      <c r="K139" s="20">
        <f t="shared" si="17"/>
        <v>29.073045199332672</v>
      </c>
      <c r="L139" s="20">
        <f t="shared" si="18"/>
        <v>6.4174781874867914E-2</v>
      </c>
      <c r="M139" s="20">
        <f t="shared" si="19"/>
        <v>-11.8427971838557</v>
      </c>
      <c r="N139" s="31">
        <f t="shared" si="20"/>
        <v>36964.67435992392</v>
      </c>
      <c r="O139" s="20">
        <f t="shared" si="14"/>
        <v>133.11041769288343</v>
      </c>
    </row>
    <row r="140" spans="8:15" x14ac:dyDescent="0.3">
      <c r="H140" s="12">
        <v>-43</v>
      </c>
      <c r="I140" s="20">
        <f t="shared" si="15"/>
        <v>-0.75049157835756175</v>
      </c>
      <c r="J140" s="20">
        <f t="shared" si="16"/>
        <v>19.145192078766001</v>
      </c>
      <c r="K140" s="20">
        <f t="shared" si="17"/>
        <v>28.544851611605782</v>
      </c>
      <c r="L140" s="20">
        <f t="shared" si="18"/>
        <v>9.44638058267874E-2</v>
      </c>
      <c r="M140" s="20">
        <f t="shared" si="19"/>
        <v>-11.626964564762414</v>
      </c>
      <c r="N140" s="31">
        <f t="shared" si="20"/>
        <v>54411.152156229538</v>
      </c>
      <c r="O140" s="20">
        <f t="shared" si="14"/>
        <v>129.20769360873439</v>
      </c>
    </row>
    <row r="141" spans="8:15" x14ac:dyDescent="0.3">
      <c r="H141" s="12">
        <v>-42</v>
      </c>
      <c r="I141" s="20">
        <f t="shared" si="15"/>
        <v>-0.73303828583761843</v>
      </c>
      <c r="J141" s="20">
        <f t="shared" si="16"/>
        <v>18.348963715141338</v>
      </c>
      <c r="K141" s="20">
        <f t="shared" si="17"/>
        <v>28.007867307267372</v>
      </c>
      <c r="L141" s="20">
        <f t="shared" si="18"/>
        <v>0.12463109973687386</v>
      </c>
      <c r="M141" s="20">
        <f t="shared" si="19"/>
        <v>-11.407590259629767</v>
      </c>
      <c r="N141" s="31">
        <f t="shared" si="20"/>
        <v>71787.513448439349</v>
      </c>
      <c r="O141" s="20">
        <f t="shared" si="14"/>
        <v>125.3595758621764</v>
      </c>
    </row>
    <row r="142" spans="8:15" x14ac:dyDescent="0.3">
      <c r="H142" s="12">
        <v>-41</v>
      </c>
      <c r="I142" s="20">
        <f t="shared" si="15"/>
        <v>-0.71558499331767511</v>
      </c>
      <c r="J142" s="20">
        <f t="shared" si="16"/>
        <v>17.563876060899702</v>
      </c>
      <c r="K142" s="20">
        <f t="shared" si="17"/>
        <v>27.462256498020341</v>
      </c>
      <c r="L142" s="20">
        <f t="shared" si="18"/>
        <v>0.15464127560127588</v>
      </c>
      <c r="M142" s="20">
        <f t="shared" si="19"/>
        <v>-11.184741091996226</v>
      </c>
      <c r="N142" s="31">
        <f t="shared" si="20"/>
        <v>89073.374746334914</v>
      </c>
      <c r="O142" s="20">
        <f t="shared" si="14"/>
        <v>121.56856925421854</v>
      </c>
    </row>
    <row r="143" spans="8:15" x14ac:dyDescent="0.3">
      <c r="H143" s="12">
        <v>-40</v>
      </c>
      <c r="I143" s="20">
        <f t="shared" si="15"/>
        <v>-0.69813170079773179</v>
      </c>
      <c r="J143" s="20">
        <f t="shared" si="16"/>
        <v>16.79044014207463</v>
      </c>
      <c r="K143" s="20">
        <f t="shared" si="17"/>
        <v>26.90818613346595</v>
      </c>
      <c r="L143" s="20">
        <f t="shared" si="18"/>
        <v>0.18445925727881768</v>
      </c>
      <c r="M143" s="20">
        <f t="shared" si="19"/>
        <v>-10.958484943877044</v>
      </c>
      <c r="N143" s="31">
        <f t="shared" si="20"/>
        <v>106248.53219259898</v>
      </c>
      <c r="O143" s="20">
        <f t="shared" si="14"/>
        <v>117.83713871890185</v>
      </c>
    </row>
    <row r="144" spans="8:15" x14ac:dyDescent="0.3">
      <c r="H144" s="12">
        <v>-39</v>
      </c>
      <c r="I144" s="20">
        <f t="shared" si="15"/>
        <v>-0.68067840827778847</v>
      </c>
      <c r="J144" s="20">
        <f t="shared" si="16"/>
        <v>16.029158851096014</v>
      </c>
      <c r="K144" s="20">
        <f t="shared" si="17"/>
        <v>26.345825848147655</v>
      </c>
      <c r="L144" s="20">
        <f t="shared" si="18"/>
        <v>0.21405031369921523</v>
      </c>
      <c r="M144" s="20">
        <f t="shared" si="19"/>
        <v>-10.728890735086731</v>
      </c>
      <c r="N144" s="31">
        <f t="shared" si="20"/>
        <v>123292.98069074798</v>
      </c>
      <c r="O144" s="20">
        <f t="shared" si="14"/>
        <v>114.16770750326825</v>
      </c>
    </row>
    <row r="145" spans="8:15" x14ac:dyDescent="0.3">
      <c r="H145" s="12">
        <v>-38</v>
      </c>
      <c r="I145" s="20">
        <f t="shared" si="15"/>
        <v>-0.66322511575784526</v>
      </c>
      <c r="J145" s="20">
        <f t="shared" si="16"/>
        <v>15.280526575469935</v>
      </c>
      <c r="K145" s="20">
        <f t="shared" si="17"/>
        <v>25.77534790768782</v>
      </c>
      <c r="L145" s="20">
        <f t="shared" si="18"/>
        <v>0.2433800914824035</v>
      </c>
      <c r="M145" s="20">
        <f t="shared" si="19"/>
        <v>-10.496028402245413</v>
      </c>
      <c r="N145" s="31">
        <f t="shared" si="20"/>
        <v>140186.93269386439</v>
      </c>
      <c r="O145" s="20">
        <f t="shared" si="14"/>
        <v>110.56265542853626</v>
      </c>
    </row>
    <row r="146" spans="8:15" x14ac:dyDescent="0.3">
      <c r="H146" s="12">
        <v>-37</v>
      </c>
      <c r="I146" s="20">
        <f t="shared" si="15"/>
        <v>-0.64577182323790194</v>
      </c>
      <c r="J146" s="20">
        <f t="shared" si="16"/>
        <v>14.545028843026103</v>
      </c>
      <c r="K146" s="20">
        <f t="shared" si="17"/>
        <v>25.196927154041315</v>
      </c>
      <c r="L146" s="20">
        <f t="shared" si="18"/>
        <v>0.2724146469932382</v>
      </c>
      <c r="M146" s="20">
        <f t="shared" si="19"/>
        <v>-10.25996887747546</v>
      </c>
      <c r="N146" s="31">
        <f t="shared" si="20"/>
        <v>156910.83666810521</v>
      </c>
      <c r="O146" s="20">
        <f t="shared" si="14"/>
        <v>107.02431723060343</v>
      </c>
    </row>
    <row r="147" spans="8:15" x14ac:dyDescent="0.3">
      <c r="H147" s="12">
        <v>-36</v>
      </c>
      <c r="I147" s="20">
        <f t="shared" si="15"/>
        <v>-0.62831853071795862</v>
      </c>
      <c r="J147" s="20">
        <f t="shared" si="16"/>
        <v>13.823141983349473</v>
      </c>
      <c r="K147" s="20">
        <f t="shared" si="17"/>
        <v>24.610740949889966</v>
      </c>
      <c r="L147" s="20">
        <f t="shared" si="18"/>
        <v>0.30112047785208113</v>
      </c>
      <c r="M147" s="20">
        <f t="shared" si="19"/>
        <v>-10.020784066794878</v>
      </c>
      <c r="N147" s="31">
        <f t="shared" si="20"/>
        <v>173445.39524279872</v>
      </c>
      <c r="O147" s="20">
        <f t="shared" si="14"/>
        <v>103.55498097788157</v>
      </c>
    </row>
    <row r="148" spans="8:15" x14ac:dyDescent="0.3">
      <c r="H148" s="12">
        <v>-35</v>
      </c>
      <c r="I148" s="20">
        <f t="shared" si="15"/>
        <v>-0.6108652381980153</v>
      </c>
      <c r="J148" s="20">
        <f t="shared" si="16"/>
        <v>13.11533280498918</v>
      </c>
      <c r="K148" s="20">
        <f t="shared" si="17"/>
        <v>24.016969122201857</v>
      </c>
      <c r="L148" s="20">
        <f t="shared" si="18"/>
        <v>0.32946455391787904</v>
      </c>
      <c r="M148" s="20">
        <f t="shared" si="19"/>
        <v>-9.7785468282140329</v>
      </c>
      <c r="N148" s="31">
        <f t="shared" si="20"/>
        <v>189771.58305669832</v>
      </c>
      <c r="O148" s="20">
        <f t="shared" si="14"/>
        <v>100.1568865643774</v>
      </c>
    </row>
    <row r="149" spans="8:15" x14ac:dyDescent="0.3">
      <c r="H149" s="12">
        <v>-34</v>
      </c>
      <c r="I149" s="20">
        <f t="shared" si="15"/>
        <v>-0.59341194567807209</v>
      </c>
      <c r="J149" s="20">
        <f t="shared" si="16"/>
        <v>12.422058288018945</v>
      </c>
      <c r="K149" s="20">
        <f t="shared" si="17"/>
        <v>23.415793904979608</v>
      </c>
      <c r="L149" s="20">
        <f t="shared" si="18"/>
        <v>0.35741434775634523</v>
      </c>
      <c r="M149" s="20">
        <f t="shared" si="19"/>
        <v>-9.5333309495424068</v>
      </c>
      <c r="N149" s="31">
        <f t="shared" si="20"/>
        <v>205870.66430765486</v>
      </c>
      <c r="O149" s="20">
        <f t="shared" si="14"/>
        <v>96.832224275855609</v>
      </c>
    </row>
    <row r="150" spans="8:15" x14ac:dyDescent="0.3">
      <c r="H150" s="12">
        <v>-33</v>
      </c>
      <c r="I150" s="20">
        <f t="shared" si="15"/>
        <v>-0.57595865315812877</v>
      </c>
      <c r="J150" s="20">
        <f t="shared" si="16"/>
        <v>11.743765291507628</v>
      </c>
      <c r="K150" s="20">
        <f t="shared" si="17"/>
        <v>22.807399881221443</v>
      </c>
      <c r="L150" s="20">
        <f t="shared" si="18"/>
        <v>0.38493786460184048</v>
      </c>
      <c r="M150" s="20">
        <f t="shared" si="19"/>
        <v>-9.2852111259120971</v>
      </c>
      <c r="N150" s="31">
        <f t="shared" si="20"/>
        <v>221724.21001066011</v>
      </c>
      <c r="O150" s="20">
        <f t="shared" si="14"/>
        <v>93.583133426869466</v>
      </c>
    </row>
    <row r="151" spans="8:15" x14ac:dyDescent="0.3">
      <c r="H151" s="12">
        <v>-32</v>
      </c>
      <c r="I151" s="20">
        <f t="shared" si="15"/>
        <v>-0.55850536063818546</v>
      </c>
      <c r="J151" s="20">
        <f t="shared" si="16"/>
        <v>11.080890275448127</v>
      </c>
      <c r="K151" s="20">
        <f t="shared" si="17"/>
        <v>22.191973924119289</v>
      </c>
      <c r="L151" s="20">
        <f t="shared" si="18"/>
        <v>0.41200367181755826</v>
      </c>
      <c r="M151" s="20">
        <f t="shared" si="19"/>
        <v>-9.034262937024975</v>
      </c>
      <c r="N151" s="31">
        <f t="shared" si="20"/>
        <v>237314.11496691356</v>
      </c>
      <c r="O151" s="20">
        <f t="shared" si="14"/>
        <v>90.411701066400738</v>
      </c>
    </row>
    <row r="152" spans="8:15" x14ac:dyDescent="0.3">
      <c r="H152" s="12">
        <v>-31</v>
      </c>
      <c r="I152" s="20">
        <f t="shared" si="15"/>
        <v>-0.54105206811824214</v>
      </c>
      <c r="J152" s="20">
        <f t="shared" si="16"/>
        <v>10.433859036683799</v>
      </c>
      <c r="K152" s="20">
        <f t="shared" si="17"/>
        <v>21.569705137517484</v>
      </c>
      <c r="L152" s="20">
        <f t="shared" si="18"/>
        <v>0.4385809278547203</v>
      </c>
      <c r="M152" s="20">
        <f t="shared" si="19"/>
        <v>-8.7805628241303655</v>
      </c>
      <c r="N152" s="31">
        <f t="shared" si="20"/>
        <v>252622.6144443189</v>
      </c>
      <c r="O152" s="20">
        <f t="shared" si="14"/>
        <v>87.319960749838629</v>
      </c>
    </row>
    <row r="153" spans="8:15" x14ac:dyDescent="0.3">
      <c r="H153" s="12">
        <v>-30</v>
      </c>
      <c r="I153" s="20">
        <f t="shared" si="15"/>
        <v>-0.52359877559829882</v>
      </c>
      <c r="J153" s="20">
        <f t="shared" si="16"/>
        <v>9.8030864583693358</v>
      </c>
      <c r="K153" s="20">
        <f t="shared" si="17"/>
        <v>20.940784795656111</v>
      </c>
      <c r="L153" s="20">
        <f t="shared" si="18"/>
        <v>0.46463941070769965</v>
      </c>
      <c r="M153" s="20">
        <f t="shared" si="19"/>
        <v>-8.5241880667403027</v>
      </c>
      <c r="N153" s="31">
        <f t="shared" si="20"/>
        <v>267632.30056763499</v>
      </c>
      <c r="O153" s="20">
        <f t="shared" si="14"/>
        <v>84.309891375015241</v>
      </c>
    </row>
    <row r="154" spans="8:15" x14ac:dyDescent="0.3">
      <c r="H154" s="12">
        <v>-29</v>
      </c>
      <c r="I154" s="20">
        <f t="shared" si="15"/>
        <v>-0.50614548307835561</v>
      </c>
      <c r="J154" s="20">
        <f t="shared" si="16"/>
        <v>9.1889762725002981</v>
      </c>
      <c r="K154" s="20">
        <f t="shared" si="17"/>
        <v>20.305406282222588</v>
      </c>
      <c r="L154" s="20">
        <f t="shared" si="18"/>
        <v>0.49014954585837689</v>
      </c>
      <c r="M154" s="20">
        <f t="shared" si="19"/>
        <v>-8.2652167590894496</v>
      </c>
      <c r="N154" s="31">
        <f t="shared" si="20"/>
        <v>282326.13841442508</v>
      </c>
      <c r="O154" s="20">
        <f t="shared" si="14"/>
        <v>81.383416080022883</v>
      </c>
    </row>
    <row r="155" spans="8:15" x14ac:dyDescent="0.3">
      <c r="H155" s="12">
        <v>-28</v>
      </c>
      <c r="I155" s="20">
        <f t="shared" si="15"/>
        <v>-0.48869219055841229</v>
      </c>
      <c r="J155" s="20">
        <f t="shared" si="16"/>
        <v>8.5919208350473468</v>
      </c>
      <c r="K155" s="20">
        <f t="shared" si="17"/>
        <v>19.663765028735078</v>
      </c>
      <c r="L155" s="20">
        <f t="shared" si="18"/>
        <v>0.51508243369961071</v>
      </c>
      <c r="M155" s="20">
        <f t="shared" si="19"/>
        <v>-8.0037277863468237</v>
      </c>
      <c r="N155" s="31">
        <f t="shared" si="20"/>
        <v>296687.48181097576</v>
      </c>
      <c r="O155" s="20">
        <f t="shared" si="14"/>
        <v>78.542401200558899</v>
      </c>
    </row>
    <row r="156" spans="8:15" x14ac:dyDescent="0.3">
      <c r="H156" s="12">
        <v>-27</v>
      </c>
      <c r="I156" s="20">
        <f t="shared" si="15"/>
        <v>-0.47123889803846897</v>
      </c>
      <c r="J156" s="20">
        <f t="shared" si="16"/>
        <v>8.0123009132351797</v>
      </c>
      <c r="K156" s="20">
        <f t="shared" si="17"/>
        <v>19.016058452281275</v>
      </c>
      <c r="L156" s="20">
        <f t="shared" si="18"/>
        <v>0.53940987642449745</v>
      </c>
      <c r="M156" s="20">
        <f t="shared" si="19"/>
        <v>-7.7398008005866235</v>
      </c>
      <c r="N156" s="31">
        <f t="shared" si="20"/>
        <v>310700.08882051049</v>
      </c>
      <c r="O156" s="20">
        <f t="shared" si="14"/>
        <v>75.788655284570453</v>
      </c>
    </row>
    <row r="157" spans="8:15" x14ac:dyDescent="0.3">
      <c r="H157" s="12">
        <v>-26</v>
      </c>
      <c r="I157" s="20">
        <f t="shared" si="15"/>
        <v>-0.4537856055185257</v>
      </c>
      <c r="J157" s="20">
        <f t="shared" si="16"/>
        <v>7.4504854845117165</v>
      </c>
      <c r="K157" s="20">
        <f t="shared" si="17"/>
        <v>18.362485892635842</v>
      </c>
      <c r="L157" s="20">
        <f t="shared" si="18"/>
        <v>0.56310440436514475</v>
      </c>
      <c r="M157" s="20">
        <f t="shared" si="19"/>
        <v>-7.4735161965254315</v>
      </c>
      <c r="N157" s="31">
        <f t="shared" si="20"/>
        <v>324348.13691432338</v>
      </c>
      <c r="O157" s="20">
        <f t="shared" si="14"/>
        <v>73.123928162015631</v>
      </c>
    </row>
    <row r="158" spans="8:15" x14ac:dyDescent="0.3">
      <c r="H158" s="12">
        <v>-25</v>
      </c>
      <c r="I158" s="20">
        <f t="shared" si="15"/>
        <v>-0.43633231299858238</v>
      </c>
      <c r="J158" s="20">
        <f t="shared" si="16"/>
        <v>6.9068315467620494</v>
      </c>
      <c r="K158" s="20">
        <f t="shared" si="17"/>
        <v>17.703248548779673</v>
      </c>
      <c r="L158" s="20">
        <f t="shared" si="18"/>
        <v>0.58613930176197515</v>
      </c>
      <c r="M158" s="20">
        <f t="shared" si="19"/>
        <v>-7.2049550870332011</v>
      </c>
      <c r="N158" s="31">
        <f t="shared" si="20"/>
        <v>337616.23781489773</v>
      </c>
      <c r="O158" s="20">
        <f t="shared" si="14"/>
        <v>70.549910067594254</v>
      </c>
    </row>
    <row r="159" spans="8:15" x14ac:dyDescent="0.3">
      <c r="H159" s="12">
        <v>-24</v>
      </c>
      <c r="I159" s="20">
        <f t="shared" si="15"/>
        <v>-0.41887902047863912</v>
      </c>
      <c r="J159" s="20">
        <f t="shared" si="16"/>
        <v>6.3816839393292071</v>
      </c>
      <c r="K159" s="20">
        <f t="shared" si="17"/>
        <v>17.038549414844155</v>
      </c>
      <c r="L159" s="20">
        <f t="shared" si="18"/>
        <v>0.60848863194215641</v>
      </c>
      <c r="M159" s="20">
        <f t="shared" si="19"/>
        <v>-6.9341992784254929</v>
      </c>
      <c r="N159" s="31">
        <f t="shared" si="20"/>
        <v>350489.45199868211</v>
      </c>
      <c r="O159" s="20">
        <f t="shared" si="14"/>
        <v>68.068230814368846</v>
      </c>
    </row>
    <row r="160" spans="8:15" x14ac:dyDescent="0.3">
      <c r="H160" s="12">
        <v>-23</v>
      </c>
      <c r="I160" s="20">
        <f t="shared" si="15"/>
        <v>-0.4014257279586958</v>
      </c>
      <c r="J160" s="20">
        <f t="shared" si="16"/>
        <v>5.8753751744174281</v>
      </c>
      <c r="K160" s="20">
        <f t="shared" si="17"/>
        <v>16.368593215503221</v>
      </c>
      <c r="L160" s="20">
        <f t="shared" si="18"/>
        <v>0.63012726188360335</v>
      </c>
      <c r="M160" s="20">
        <f t="shared" si="19"/>
        <v>-6.6613312455444804</v>
      </c>
      <c r="N160" s="31">
        <f t="shared" si="20"/>
        <v>362953.30284495553</v>
      </c>
      <c r="O160" s="20">
        <f t="shared" si="14"/>
        <v>65.680459016241841</v>
      </c>
    </row>
    <row r="161" spans="8:15" x14ac:dyDescent="0.3">
      <c r="H161" s="12">
        <v>-22</v>
      </c>
      <c r="I161" s="20">
        <f t="shared" si="15"/>
        <v>-0.38397243543875248</v>
      </c>
      <c r="J161" s="20">
        <f t="shared" si="16"/>
        <v>5.388225278463068</v>
      </c>
      <c r="K161" s="20">
        <f t="shared" si="17"/>
        <v>15.693586340835981</v>
      </c>
      <c r="L161" s="20">
        <f t="shared" si="18"/>
        <v>0.65103088613914017</v>
      </c>
      <c r="M161" s="20">
        <f t="shared" si="19"/>
        <v>-6.3864341066363091</v>
      </c>
      <c r="N161" s="31">
        <f t="shared" si="20"/>
        <v>374993.79041614471</v>
      </c>
      <c r="O161" s="20">
        <f t="shared" si="14"/>
        <v>63.388101357333142</v>
      </c>
    </row>
    <row r="162" spans="8:15" x14ac:dyDescent="0.3">
      <c r="H162" s="12">
        <v>-21</v>
      </c>
      <c r="I162" s="20">
        <f t="shared" si="15"/>
        <v>-0.36651914291880922</v>
      </c>
      <c r="J162" s="20">
        <f t="shared" si="16"/>
        <v>4.9205416430739888</v>
      </c>
      <c r="K162" s="20">
        <f t="shared" si="17"/>
        <v>15.013736780682637</v>
      </c>
      <c r="L162" s="20">
        <f t="shared" si="18"/>
        <v>0.67117605009383496</v>
      </c>
      <c r="M162" s="20">
        <f t="shared" si="19"/>
        <v>-6.1095915980324804</v>
      </c>
      <c r="N162" s="31">
        <f t="shared" si="20"/>
        <v>386597.40485404897</v>
      </c>
      <c r="O162" s="20">
        <f t="shared" si="14"/>
        <v>61.192601906363272</v>
      </c>
    </row>
    <row r="163" spans="8:15" x14ac:dyDescent="0.3">
      <c r="H163" s="12">
        <v>-20</v>
      </c>
      <c r="I163" s="20">
        <f t="shared" si="15"/>
        <v>-0.3490658503988659</v>
      </c>
      <c r="J163" s="20">
        <f t="shared" si="16"/>
        <v>4.4726188851509789</v>
      </c>
      <c r="K163" s="20">
        <f t="shared" si="17"/>
        <v>14.329254058515936</v>
      </c>
      <c r="L163" s="20">
        <f t="shared" si="18"/>
        <v>0.6905401725272351</v>
      </c>
      <c r="M163" s="20">
        <f t="shared" si="19"/>
        <v>-5.8308880486429473</v>
      </c>
      <c r="N163" s="31">
        <f t="shared" si="20"/>
        <v>397751.1393756874</v>
      </c>
      <c r="O163" s="20">
        <f t="shared" si="14"/>
        <v>59.095341474223112</v>
      </c>
    </row>
    <row r="164" spans="8:15" x14ac:dyDescent="0.3">
      <c r="H164" s="12">
        <v>-19</v>
      </c>
      <c r="I164" s="20">
        <f t="shared" si="15"/>
        <v>-0.33161255787892263</v>
      </c>
      <c r="J164" s="20">
        <f t="shared" si="16"/>
        <v>4.0447387158200172</v>
      </c>
      <c r="K164" s="20">
        <f t="shared" si="17"/>
        <v>13.640349164850672</v>
      </c>
      <c r="L164" s="20">
        <f t="shared" si="18"/>
        <v>0.70910156745122155</v>
      </c>
      <c r="M164" s="20">
        <f t="shared" si="19"/>
        <v>-5.5504083542687193</v>
      </c>
      <c r="N164" s="31">
        <f t="shared" si="20"/>
        <v>408442.50285190361</v>
      </c>
      <c r="O164" s="20">
        <f t="shared" si="14"/>
        <v>57.097637012990276</v>
      </c>
    </row>
    <row r="165" spans="8:15" x14ac:dyDescent="0.3">
      <c r="H165" s="12">
        <v>-18</v>
      </c>
      <c r="I165" s="20">
        <f t="shared" si="15"/>
        <v>-0.31415926535897931</v>
      </c>
      <c r="J165" s="20">
        <f t="shared" si="16"/>
        <v>3.6371698178204213</v>
      </c>
      <c r="K165" s="20">
        <f t="shared" si="17"/>
        <v>12.947234490213228</v>
      </c>
      <c r="L165" s="20">
        <f t="shared" si="18"/>
        <v>0.7268394651934853</v>
      </c>
      <c r="M165" s="20">
        <f t="shared" si="19"/>
        <v>-5.2682379517417646</v>
      </c>
      <c r="N165" s="31">
        <f t="shared" si="20"/>
        <v>418659.53195144754</v>
      </c>
      <c r="O165" s="20">
        <f t="shared" si="14"/>
        <v>55.200741054725263</v>
      </c>
    </row>
    <row r="166" spans="8:15" x14ac:dyDescent="0.3">
      <c r="H166" s="12">
        <v>-17</v>
      </c>
      <c r="I166" s="20">
        <f t="shared" si="15"/>
        <v>-0.29670597283903605</v>
      </c>
      <c r="J166" s="20">
        <f t="shared" si="16"/>
        <v>3.2501677310088155</v>
      </c>
      <c r="K166" s="20">
        <f t="shared" si="17"/>
        <v>12.250123757693281</v>
      </c>
      <c r="L166" s="20">
        <f t="shared" si="18"/>
        <v>0.74373403269615901</v>
      </c>
      <c r="M166" s="20">
        <f t="shared" si="19"/>
        <v>-4.9844627929001453</v>
      </c>
      <c r="N166" s="31">
        <f t="shared" si="20"/>
        <v>428390.80283298763</v>
      </c>
      <c r="O166" s="20">
        <f t="shared" si="14"/>
        <v>53.405841188466908</v>
      </c>
    </row>
    <row r="167" spans="8:15" x14ac:dyDescent="0.3">
      <c r="H167" s="12">
        <v>-16</v>
      </c>
      <c r="I167" s="20">
        <f t="shared" si="15"/>
        <v>-0.27925268031909273</v>
      </c>
      <c r="J167" s="20">
        <f t="shared" si="16"/>
        <v>2.8839747456564737</v>
      </c>
      <c r="K167" s="20">
        <f t="shared" si="17"/>
        <v>11.549231955099398</v>
      </c>
      <c r="L167" s="20">
        <f t="shared" si="18"/>
        <v>0.75976639299895199</v>
      </c>
      <c r="M167" s="20">
        <f t="shared" si="19"/>
        <v>-4.6991693184062306</v>
      </c>
      <c r="N167" s="31">
        <f t="shared" si="20"/>
        <v>437625.44236739638</v>
      </c>
      <c r="O167" s="20">
        <f t="shared" si="14"/>
        <v>51.714059573923095</v>
      </c>
    </row>
    <row r="168" spans="8:15" x14ac:dyDescent="0.3">
      <c r="H168" s="12">
        <v>-15</v>
      </c>
      <c r="I168" s="20">
        <f t="shared" si="15"/>
        <v>-0.26179938779914941</v>
      </c>
      <c r="J168" s="20">
        <f t="shared" si="16"/>
        <v>2.5388198032331672</v>
      </c>
      <c r="K168" s="20">
        <f t="shared" si="17"/>
        <v>10.844775266740404</v>
      </c>
      <c r="L168" s="20">
        <f t="shared" si="18"/>
        <v>0.77491864387618403</v>
      </c>
      <c r="M168" s="20">
        <f t="shared" si="19"/>
        <v>-4.4124444314160556</v>
      </c>
      <c r="N168" s="31">
        <f t="shared" si="20"/>
        <v>446353.138872682</v>
      </c>
      <c r="O168" s="20">
        <f t="shared" si="14"/>
        <v>50.126452490440435</v>
      </c>
    </row>
    <row r="169" spans="8:15" x14ac:dyDescent="0.3">
      <c r="H169" s="12">
        <v>-14</v>
      </c>
      <c r="I169" s="20">
        <f t="shared" si="15"/>
        <v>-0.24434609527920614</v>
      </c>
      <c r="J169" s="20">
        <f t="shared" si="16"/>
        <v>2.2149184043885839</v>
      </c>
      <c r="K169" s="20">
        <f t="shared" si="17"/>
        <v>10.136971004853928</v>
      </c>
      <c r="L169" s="20">
        <f t="shared" si="18"/>
        <v>0.78917387559741869</v>
      </c>
      <c r="M169" s="20">
        <f t="shared" si="19"/>
        <v>-4.1243754711077631</v>
      </c>
      <c r="N169" s="31">
        <f t="shared" si="20"/>
        <v>454564.15234411316</v>
      </c>
      <c r="O169" s="20">
        <f t="shared" si="14"/>
        <v>48.644009919915163</v>
      </c>
    </row>
    <row r="170" spans="8:15" x14ac:dyDescent="0.3">
      <c r="H170" s="12">
        <v>-13</v>
      </c>
      <c r="I170" s="20">
        <f t="shared" si="15"/>
        <v>-0.22689280275926285</v>
      </c>
      <c r="J170" s="20">
        <f t="shared" si="16"/>
        <v>1.9124725238583835</v>
      </c>
      <c r="K170" s="20">
        <f t="shared" si="17"/>
        <v>9.4260375407037262</v>
      </c>
      <c r="L170" s="20">
        <f t="shared" si="18"/>
        <v>0.80251618778190836</v>
      </c>
      <c r="M170" s="20">
        <f t="shared" si="19"/>
        <v>-3.8350501860772477</v>
      </c>
      <c r="N170" s="31">
        <f t="shared" si="20"/>
        <v>462249.3241623792</v>
      </c>
      <c r="O170" s="20">
        <f t="shared" si="14"/>
        <v>47.267655162396011</v>
      </c>
    </row>
    <row r="171" spans="8:15" x14ac:dyDescent="0.3">
      <c r="H171" s="12">
        <v>-12</v>
      </c>
      <c r="I171" s="20">
        <f t="shared" si="15"/>
        <v>-0.20943951023931956</v>
      </c>
      <c r="J171" s="20">
        <f t="shared" si="16"/>
        <v>1.6316705320400331</v>
      </c>
      <c r="K171" s="20">
        <f t="shared" si="17"/>
        <v>8.7121942353670363</v>
      </c>
      <c r="L171" s="20">
        <f t="shared" si="18"/>
        <v>0.81493070531780998</v>
      </c>
      <c r="M171" s="20">
        <f t="shared" si="19"/>
        <v>-3.5445567076090878</v>
      </c>
      <c r="N171" s="31">
        <f t="shared" si="20"/>
        <v>469400.08626305853</v>
      </c>
      <c r="O171" s="20">
        <f t="shared" si="14"/>
        <v>45.99824448321003</v>
      </c>
    </row>
    <row r="172" spans="8:15" x14ac:dyDescent="0.3">
      <c r="H172" s="12">
        <v>-11</v>
      </c>
      <c r="I172" s="20">
        <f t="shared" si="15"/>
        <v>-0.19198621771937624</v>
      </c>
      <c r="J172" s="20">
        <f t="shared" si="16"/>
        <v>1.3726871229999063</v>
      </c>
      <c r="K172" s="20">
        <f t="shared" si="17"/>
        <v>7.9956613702331749</v>
      </c>
      <c r="L172" s="20">
        <f t="shared" si="18"/>
        <v>0.82640359331807012</v>
      </c>
      <c r="M172" s="20">
        <f t="shared" si="19"/>
        <v>-3.2529835228308981</v>
      </c>
      <c r="N172" s="31">
        <f t="shared" si="20"/>
        <v>476008.46975120838</v>
      </c>
      <c r="O172" s="20">
        <f t="shared" si="14"/>
        <v>44.836566790527684</v>
      </c>
    </row>
    <row r="173" spans="8:15" x14ac:dyDescent="0.3">
      <c r="H173" s="12">
        <v>-10</v>
      </c>
      <c r="I173" s="20">
        <f t="shared" si="15"/>
        <v>-0.17453292519943295</v>
      </c>
      <c r="J173" s="20">
        <f t="shared" si="16"/>
        <v>1.1356832486905546</v>
      </c>
      <c r="K173" s="20">
        <f t="shared" si="17"/>
        <v>7.2766600772345296</v>
      </c>
      <c r="L173" s="20">
        <f t="shared" si="18"/>
        <v>0.83692207108600258</v>
      </c>
      <c r="M173" s="20">
        <f t="shared" si="19"/>
        <v>-2.9604194477592958</v>
      </c>
      <c r="N173" s="31">
        <f t="shared" si="20"/>
        <v>482067.11294553749</v>
      </c>
      <c r="O173" s="20">
        <f t="shared" si="14"/>
        <v>43.783343342366898</v>
      </c>
    </row>
    <row r="174" spans="8:15" x14ac:dyDescent="0.3">
      <c r="H174" s="12">
        <v>-9</v>
      </c>
      <c r="I174" s="20">
        <f t="shared" si="15"/>
        <v>-0.15707963267948966</v>
      </c>
      <c r="J174" s="20">
        <f t="shared" si="16"/>
        <v>0.9208060591740832</v>
      </c>
      <c r="K174" s="20">
        <f t="shared" si="17"/>
        <v>6.5554122688308638</v>
      </c>
      <c r="L174" s="20">
        <f t="shared" si="18"/>
        <v>0.84647442506489579</v>
      </c>
      <c r="M174" s="20">
        <f t="shared" si="19"/>
        <v>-2.6669536002456788</v>
      </c>
      <c r="N174" s="31">
        <f t="shared" si="20"/>
        <v>487569.26883737999</v>
      </c>
      <c r="O174" s="20">
        <f t="shared" si="14"/>
        <v>42.839227482116954</v>
      </c>
    </row>
    <row r="175" spans="8:15" x14ac:dyDescent="0.3">
      <c r="H175" s="12">
        <v>-8</v>
      </c>
      <c r="I175" s="20">
        <f t="shared" si="15"/>
        <v>-0.13962634015954636</v>
      </c>
      <c r="J175" s="20">
        <f t="shared" si="16"/>
        <v>0.72818884866410372</v>
      </c>
      <c r="K175" s="20">
        <f t="shared" si="17"/>
        <v>5.8321405677679108</v>
      </c>
      <c r="L175" s="20">
        <f t="shared" si="18"/>
        <v>0.85505002074744652</v>
      </c>
      <c r="M175" s="20">
        <f t="shared" si="19"/>
        <v>-2.3726753728300669</v>
      </c>
      <c r="N175" s="31">
        <f t="shared" si="20"/>
        <v>492508.81195052923</v>
      </c>
      <c r="O175" s="20">
        <f t="shared" si="14"/>
        <v>42.004804401748913</v>
      </c>
    </row>
    <row r="176" spans="8:15" x14ac:dyDescent="0.3">
      <c r="H176" s="12">
        <v>-7</v>
      </c>
      <c r="I176" s="20">
        <f t="shared" si="15"/>
        <v>-0.12217304763960307</v>
      </c>
      <c r="J176" s="20">
        <f t="shared" si="16"/>
        <v>0.55795100721624635</v>
      </c>
      <c r="K176" s="20">
        <f t="shared" si="17"/>
        <v>5.1070682366310267</v>
      </c>
      <c r="L176" s="20">
        <f t="shared" si="18"/>
        <v>0.86263931352243517</v>
      </c>
      <c r="M176" s="20">
        <f t="shared" si="19"/>
        <v>-2.0776744055112686</v>
      </c>
      <c r="N176" s="31">
        <f t="shared" si="20"/>
        <v>496880.24458892265</v>
      </c>
      <c r="O176" s="20">
        <f t="shared" si="14"/>
        <v>41.280590931959345</v>
      </c>
    </row>
    <row r="177" spans="8:15" x14ac:dyDescent="0.3">
      <c r="H177" s="12">
        <v>-6</v>
      </c>
      <c r="I177" s="20">
        <f t="shared" si="15"/>
        <v>-0.10471975511965978</v>
      </c>
      <c r="J177" s="20">
        <f t="shared" si="16"/>
        <v>0.41019797791358314</v>
      </c>
      <c r="K177" s="20">
        <f t="shared" si="17"/>
        <v>4.3804191072146246</v>
      </c>
      <c r="L177" s="20">
        <f t="shared" si="18"/>
        <v>0.86923385843781253</v>
      </c>
      <c r="M177" s="20">
        <f t="shared" si="19"/>
        <v>-1.7820405584416679</v>
      </c>
      <c r="N177" s="31">
        <f t="shared" si="20"/>
        <v>500678.70246018004</v>
      </c>
      <c r="O177" s="20">
        <f t="shared" si="14"/>
        <v>40.667035358572171</v>
      </c>
    </row>
    <row r="178" spans="8:15" x14ac:dyDescent="0.3">
      <c r="H178" s="12">
        <v>-5</v>
      </c>
      <c r="I178" s="20">
        <f t="shared" si="15"/>
        <v>-8.7266462599716474E-2</v>
      </c>
      <c r="J178" s="20">
        <f t="shared" si="16"/>
        <v>0.28502121940917391</v>
      </c>
      <c r="K178" s="20">
        <f t="shared" si="17"/>
        <v>3.652417509728072</v>
      </c>
      <c r="L178" s="20">
        <f t="shared" si="18"/>
        <v>0.87482631886123008</v>
      </c>
      <c r="M178" s="20">
        <f t="shared" si="19"/>
        <v>-1.4858638845549512</v>
      </c>
      <c r="N178" s="31">
        <f t="shared" si="20"/>
        <v>503899.95966406853</v>
      </c>
      <c r="O178" s="20">
        <f t="shared" si="14"/>
        <v>40.164517264610915</v>
      </c>
    </row>
    <row r="179" spans="8:15" x14ac:dyDescent="0.3">
      <c r="H179" s="12">
        <v>-4</v>
      </c>
      <c r="I179" s="20">
        <f t="shared" si="15"/>
        <v>-6.9813170079773182E-2</v>
      </c>
      <c r="J179" s="20">
        <f t="shared" si="16"/>
        <v>0.18249817370588062</v>
      </c>
      <c r="K179" s="20">
        <f t="shared" si="17"/>
        <v>2.9232882018586275</v>
      </c>
      <c r="L179" s="20">
        <f t="shared" si="18"/>
        <v>0.87941047402103623</v>
      </c>
      <c r="M179" s="20">
        <f t="shared" si="19"/>
        <v>-1.1892346021351126</v>
      </c>
      <c r="N179" s="31">
        <f t="shared" si="20"/>
        <v>506540.43303611682</v>
      </c>
      <c r="O179" s="20">
        <f t="shared" si="14"/>
        <v>39.773347397530088</v>
      </c>
    </row>
    <row r="180" spans="8:15" x14ac:dyDescent="0.3">
      <c r="H180" s="12">
        <v>-3</v>
      </c>
      <c r="I180" s="20">
        <f t="shared" si="15"/>
        <v>-5.235987755982989E-2</v>
      </c>
      <c r="J180" s="20">
        <f t="shared" si="16"/>
        <v>0.10269223906908564</v>
      </c>
      <c r="K180" s="20">
        <f t="shared" si="17"/>
        <v>2.193256297711931</v>
      </c>
      <c r="L180" s="20">
        <f t="shared" si="18"/>
        <v>0.88298122541282642</v>
      </c>
      <c r="M180" s="20">
        <f t="shared" si="19"/>
        <v>-0.89224306733508918</v>
      </c>
      <c r="N180" s="31">
        <f t="shared" si="20"/>
        <v>508597.18583778804</v>
      </c>
      <c r="O180" s="20">
        <f t="shared" si="14"/>
        <v>39.493767561170692</v>
      </c>
    </row>
    <row r="181" spans="8:15" x14ac:dyDescent="0.3">
      <c r="H181" s="12">
        <v>-2</v>
      </c>
      <c r="I181" s="20">
        <f t="shared" si="15"/>
        <v>-3.4906585039886591E-2</v>
      </c>
      <c r="J181" s="20">
        <f t="shared" si="16"/>
        <v>4.5652747983609743E-2</v>
      </c>
      <c r="K181" s="20">
        <f t="shared" si="17"/>
        <v>1.4625471966505654</v>
      </c>
      <c r="L181" s="20">
        <f t="shared" si="18"/>
        <v>0.88553460205879797</v>
      </c>
      <c r="M181" s="20">
        <f t="shared" si="19"/>
        <v>-0.5949797466534027</v>
      </c>
      <c r="N181" s="31">
        <f t="shared" si="20"/>
        <v>510067.93078586762</v>
      </c>
      <c r="O181" s="20">
        <f t="shared" si="14"/>
        <v>39.325950532091156</v>
      </c>
    </row>
    <row r="182" spans="8:15" x14ac:dyDescent="0.3">
      <c r="H182" s="12">
        <v>-1</v>
      </c>
      <c r="I182" s="20">
        <f t="shared" si="15"/>
        <v>-1.7453292519943295E-2</v>
      </c>
      <c r="J182" s="20">
        <f t="shared" si="16"/>
        <v>1.1414950083661779E-2</v>
      </c>
      <c r="K182" s="20">
        <f t="shared" si="17"/>
        <v>0.73138651205109395</v>
      </c>
      <c r="L182" s="20">
        <f t="shared" si="18"/>
        <v>0.88706776460938275</v>
      </c>
      <c r="M182" s="20">
        <f t="shared" si="19"/>
        <v>-0.29753518937718759</v>
      </c>
      <c r="N182" s="31">
        <f t="shared" si="20"/>
        <v>510951.03241500451</v>
      </c>
      <c r="O182" s="20">
        <f t="shared" si="14"/>
        <v>39.270000000000003</v>
      </c>
    </row>
    <row r="183" spans="8:15" x14ac:dyDescent="0.3">
      <c r="H183" s="12">
        <v>0</v>
      </c>
      <c r="I183" s="20">
        <f t="shared" si="15"/>
        <v>0</v>
      </c>
      <c r="J183" s="20">
        <f t="shared" si="16"/>
        <v>0</v>
      </c>
      <c r="K183" s="20">
        <f t="shared" si="17"/>
        <v>0</v>
      </c>
      <c r="L183" s="20">
        <f t="shared" si="18"/>
        <v>0.88757900827891023</v>
      </c>
      <c r="M183" s="20">
        <f t="shared" si="19"/>
        <v>0</v>
      </c>
      <c r="N183" s="31">
        <f t="shared" si="20"/>
        <v>511245.50876865233</v>
      </c>
      <c r="O183" s="20">
        <f t="shared" si="14"/>
        <v>39.325950532091156</v>
      </c>
    </row>
    <row r="184" spans="8:15" x14ac:dyDescent="0.3">
      <c r="H184" s="12">
        <v>1</v>
      </c>
      <c r="I184" s="20">
        <f t="shared" si="15"/>
        <v>1.7453292519943295E-2</v>
      </c>
      <c r="J184" s="20">
        <f t="shared" si="16"/>
        <v>1.1414950083661779E-2</v>
      </c>
      <c r="K184" s="20">
        <f t="shared" si="17"/>
        <v>0.73138651205109395</v>
      </c>
      <c r="L184" s="20">
        <f t="shared" si="18"/>
        <v>0.88706776460938275</v>
      </c>
      <c r="M184" s="20">
        <f t="shared" si="19"/>
        <v>0.29753518937718759</v>
      </c>
      <c r="N184" s="31">
        <f t="shared" si="20"/>
        <v>510951.03241500451</v>
      </c>
      <c r="O184" s="20">
        <f t="shared" si="14"/>
        <v>39.493767561170692</v>
      </c>
    </row>
    <row r="185" spans="8:15" x14ac:dyDescent="0.3">
      <c r="H185" s="12">
        <v>2</v>
      </c>
      <c r="I185" s="20">
        <f t="shared" si="15"/>
        <v>3.4906585039886591E-2</v>
      </c>
      <c r="J185" s="20">
        <f t="shared" si="16"/>
        <v>4.5652747983609743E-2</v>
      </c>
      <c r="K185" s="20">
        <f t="shared" si="17"/>
        <v>1.4625471966505654</v>
      </c>
      <c r="L185" s="20">
        <f t="shared" si="18"/>
        <v>0.88553460205879797</v>
      </c>
      <c r="M185" s="20">
        <f t="shared" si="19"/>
        <v>0.5949797466534027</v>
      </c>
      <c r="N185" s="31">
        <f t="shared" si="20"/>
        <v>510067.93078586762</v>
      </c>
      <c r="O185" s="20">
        <f t="shared" si="14"/>
        <v>39.773347397530088</v>
      </c>
    </row>
    <row r="186" spans="8:15" x14ac:dyDescent="0.3">
      <c r="H186" s="12">
        <v>3</v>
      </c>
      <c r="I186" s="20">
        <f t="shared" si="15"/>
        <v>5.235987755982989E-2</v>
      </c>
      <c r="J186" s="20">
        <f t="shared" si="16"/>
        <v>0.10269223906908564</v>
      </c>
      <c r="K186" s="20">
        <f t="shared" si="17"/>
        <v>2.193256297711931</v>
      </c>
      <c r="L186" s="20">
        <f t="shared" si="18"/>
        <v>0.88298122541282642</v>
      </c>
      <c r="M186" s="20">
        <f t="shared" si="19"/>
        <v>0.89224306733508918</v>
      </c>
      <c r="N186" s="31">
        <f t="shared" si="20"/>
        <v>508597.18583778804</v>
      </c>
      <c r="O186" s="20">
        <f t="shared" si="14"/>
        <v>40.164517264610915</v>
      </c>
    </row>
    <row r="187" spans="8:15" x14ac:dyDescent="0.3">
      <c r="H187" s="12">
        <v>4</v>
      </c>
      <c r="I187" s="20">
        <f t="shared" si="15"/>
        <v>6.9813170079773182E-2</v>
      </c>
      <c r="J187" s="20">
        <f t="shared" si="16"/>
        <v>0.18249817370588062</v>
      </c>
      <c r="K187" s="20">
        <f t="shared" si="17"/>
        <v>2.9232882018586275</v>
      </c>
      <c r="L187" s="20">
        <f t="shared" si="18"/>
        <v>0.87941047402103623</v>
      </c>
      <c r="M187" s="20">
        <f t="shared" si="19"/>
        <v>1.1892346021351126</v>
      </c>
      <c r="N187" s="31">
        <f t="shared" si="20"/>
        <v>506540.43303611682</v>
      </c>
      <c r="O187" s="20">
        <f t="shared" si="14"/>
        <v>40.667035358572171</v>
      </c>
    </row>
    <row r="188" spans="8:15" x14ac:dyDescent="0.3">
      <c r="H188" s="12">
        <v>5</v>
      </c>
      <c r="I188" s="20">
        <f t="shared" si="15"/>
        <v>8.7266462599716474E-2</v>
      </c>
      <c r="J188" s="20">
        <f t="shared" si="16"/>
        <v>0.28502121940917391</v>
      </c>
      <c r="K188" s="20">
        <f t="shared" si="17"/>
        <v>3.652417509728072</v>
      </c>
      <c r="L188" s="20">
        <f t="shared" si="18"/>
        <v>0.87482631886123008</v>
      </c>
      <c r="M188" s="20">
        <f t="shared" si="19"/>
        <v>1.4858638845549512</v>
      </c>
      <c r="N188" s="31">
        <f t="shared" si="20"/>
        <v>503899.95966406853</v>
      </c>
      <c r="O188" s="20">
        <f t="shared" si="14"/>
        <v>41.280590931959345</v>
      </c>
    </row>
    <row r="189" spans="8:15" x14ac:dyDescent="0.3">
      <c r="H189" s="12">
        <v>6</v>
      </c>
      <c r="I189" s="20">
        <f t="shared" si="15"/>
        <v>0.10471975511965978</v>
      </c>
      <c r="J189" s="20">
        <f t="shared" si="16"/>
        <v>0.41019797791358314</v>
      </c>
      <c r="K189" s="20">
        <f t="shared" si="17"/>
        <v>4.3804191072146246</v>
      </c>
      <c r="L189" s="20">
        <f t="shared" si="18"/>
        <v>0.86923385843781253</v>
      </c>
      <c r="M189" s="20">
        <f t="shared" si="19"/>
        <v>1.7820405584416679</v>
      </c>
      <c r="N189" s="31">
        <f t="shared" si="20"/>
        <v>500678.70246018004</v>
      </c>
      <c r="O189" s="20">
        <f t="shared" si="14"/>
        <v>42.004804401748913</v>
      </c>
    </row>
    <row r="190" spans="8:15" x14ac:dyDescent="0.3">
      <c r="H190" s="12">
        <v>7</v>
      </c>
      <c r="I190" s="20">
        <f t="shared" si="15"/>
        <v>0.12217304763960307</v>
      </c>
      <c r="J190" s="20">
        <f t="shared" si="16"/>
        <v>0.55795100721624635</v>
      </c>
      <c r="K190" s="20">
        <f t="shared" si="17"/>
        <v>5.1070682366310267</v>
      </c>
      <c r="L190" s="20">
        <f t="shared" si="18"/>
        <v>0.86263931352243517</v>
      </c>
      <c r="M190" s="20">
        <f t="shared" si="19"/>
        <v>2.0776744055112686</v>
      </c>
      <c r="N190" s="31">
        <f t="shared" si="20"/>
        <v>496880.24458892265</v>
      </c>
      <c r="O190" s="20">
        <f t="shared" si="14"/>
        <v>42.839227482116954</v>
      </c>
    </row>
    <row r="191" spans="8:15" x14ac:dyDescent="0.3">
      <c r="H191" s="12">
        <v>8</v>
      </c>
      <c r="I191" s="20">
        <f t="shared" si="15"/>
        <v>0.13962634015954636</v>
      </c>
      <c r="J191" s="20">
        <f t="shared" si="16"/>
        <v>0.72818884866410372</v>
      </c>
      <c r="K191" s="20">
        <f t="shared" si="17"/>
        <v>5.8321405677679108</v>
      </c>
      <c r="L191" s="20">
        <f t="shared" si="18"/>
        <v>0.85505002074744652</v>
      </c>
      <c r="M191" s="20">
        <f t="shared" si="19"/>
        <v>2.3726753728300669</v>
      </c>
      <c r="N191" s="31">
        <f t="shared" si="20"/>
        <v>492508.81195052923</v>
      </c>
      <c r="O191" s="20">
        <f t="shared" si="14"/>
        <v>43.783343342366898</v>
      </c>
    </row>
    <row r="192" spans="8:15" x14ac:dyDescent="0.3">
      <c r="H192" s="12">
        <v>9</v>
      </c>
      <c r="I192" s="20">
        <f t="shared" si="15"/>
        <v>0.15707963267948966</v>
      </c>
      <c r="J192" s="20">
        <f t="shared" si="16"/>
        <v>0.9208060591740832</v>
      </c>
      <c r="K192" s="20">
        <f t="shared" si="17"/>
        <v>6.5554122688308638</v>
      </c>
      <c r="L192" s="20">
        <f t="shared" si="18"/>
        <v>0.84647442506489579</v>
      </c>
      <c r="M192" s="20">
        <f t="shared" si="19"/>
        <v>2.6669536002456788</v>
      </c>
      <c r="N192" s="31">
        <f t="shared" si="20"/>
        <v>487569.26883737999</v>
      </c>
      <c r="O192" s="20">
        <f t="shared" si="14"/>
        <v>44.836566790527684</v>
      </c>
    </row>
    <row r="193" spans="8:15" x14ac:dyDescent="0.3">
      <c r="H193" s="12">
        <v>10</v>
      </c>
      <c r="I193" s="20">
        <f t="shared" si="15"/>
        <v>0.17453292519943295</v>
      </c>
      <c r="J193" s="20">
        <f t="shared" si="16"/>
        <v>1.1356832486905546</v>
      </c>
      <c r="K193" s="20">
        <f t="shared" si="17"/>
        <v>7.2766600772345296</v>
      </c>
      <c r="L193" s="20">
        <f t="shared" si="18"/>
        <v>0.83692207108600258</v>
      </c>
      <c r="M193" s="20">
        <f t="shared" si="19"/>
        <v>2.9604194477592958</v>
      </c>
      <c r="N193" s="31">
        <f t="shared" si="20"/>
        <v>482067.11294553749</v>
      </c>
      <c r="O193" s="20">
        <f t="shared" si="14"/>
        <v>45.99824448321003</v>
      </c>
    </row>
    <row r="194" spans="8:15" x14ac:dyDescent="0.3">
      <c r="H194" s="12">
        <v>11</v>
      </c>
      <c r="I194" s="20">
        <f t="shared" si="15"/>
        <v>0.19198621771937624</v>
      </c>
      <c r="J194" s="20">
        <f t="shared" si="16"/>
        <v>1.3726871229999063</v>
      </c>
      <c r="K194" s="20">
        <f t="shared" si="17"/>
        <v>7.9956613702331749</v>
      </c>
      <c r="L194" s="20">
        <f t="shared" si="18"/>
        <v>0.82640359331807012</v>
      </c>
      <c r="M194" s="20">
        <f t="shared" si="19"/>
        <v>3.2529835228308981</v>
      </c>
      <c r="N194" s="31">
        <f t="shared" si="20"/>
        <v>476008.46975120838</v>
      </c>
      <c r="O194" s="20">
        <f t="shared" si="14"/>
        <v>47.267655162396011</v>
      </c>
    </row>
    <row r="195" spans="8:15" x14ac:dyDescent="0.3">
      <c r="H195" s="12">
        <v>12</v>
      </c>
      <c r="I195" s="20">
        <f t="shared" si="15"/>
        <v>0.20943951023931956</v>
      </c>
      <c r="J195" s="20">
        <f t="shared" si="16"/>
        <v>1.6316705320400331</v>
      </c>
      <c r="K195" s="20">
        <f t="shared" si="17"/>
        <v>8.7121942353670363</v>
      </c>
      <c r="L195" s="20">
        <f t="shared" si="18"/>
        <v>0.81493070531780998</v>
      </c>
      <c r="M195" s="20">
        <f t="shared" si="19"/>
        <v>3.5445567076090878</v>
      </c>
      <c r="N195" s="31">
        <f t="shared" si="20"/>
        <v>469400.08626305853</v>
      </c>
      <c r="O195" s="20">
        <f t="shared" ref="O195:O258" si="21">$C$6+$C$6*($C$3-1)*J196/$C$5</f>
        <v>48.644009919915163</v>
      </c>
    </row>
    <row r="196" spans="8:15" x14ac:dyDescent="0.3">
      <c r="H196" s="12">
        <v>13</v>
      </c>
      <c r="I196" s="20">
        <f t="shared" ref="I196:I259" si="22">RADIANS(H196)</f>
        <v>0.22689280275926285</v>
      </c>
      <c r="J196" s="20">
        <f t="shared" ref="J196:J259" si="23">($C$5/2)*(1-COS(RADIANS(H196)))+$C$8-SQRT($C$8^2-(($C$8/2)*SIN(RADIANS(H196)))^2)</f>
        <v>1.9124725238583835</v>
      </c>
      <c r="K196" s="20">
        <f t="shared" ref="K196:K259" si="24">ABS((41.7*SIN(RADIANS(H196)))+(1738.89*SIN(RADIANS(H196))*COS(RADIANS(H196)))/SQRT(21389.0625-((41.7*SIN(RADIANS(H196)))^2))*(PI()/180))</f>
        <v>9.4260375407037262</v>
      </c>
      <c r="L196" s="20">
        <f t="shared" ref="L196:L259" si="25">((41.7*COS(RADIANS(H196))+1738.89*COS(2*RADIANS(H196))) / SQRT(4024517.454-(41.7*SIN(RADIANS(H196)))^2)) + (4024517.454*(SIN(RADIANS(H196))^2)*(COS(RADIANS(H196))^2) / ((18769-(40.7*SIN(RADIANS(H196))^2)*SQRT(18769-(41.7*SIN(RADIANS(H196)))^2)))) * (PI()/180)^2</f>
        <v>0.80251618778190836</v>
      </c>
      <c r="M196" s="20">
        <f t="shared" ref="M196:M259" si="26">($C$12/1000)*$C$13*(SIN(I196))</f>
        <v>3.8350501860772477</v>
      </c>
      <c r="N196" s="31">
        <f t="shared" ref="N196:N259" si="27">(L196*(6*$C$11)^2)/1000</f>
        <v>462249.3241623792</v>
      </c>
      <c r="O196" s="20">
        <f t="shared" si="21"/>
        <v>50.126452490440435</v>
      </c>
    </row>
    <row r="197" spans="8:15" x14ac:dyDescent="0.3">
      <c r="H197" s="12">
        <v>14</v>
      </c>
      <c r="I197" s="20">
        <f t="shared" si="22"/>
        <v>0.24434609527920614</v>
      </c>
      <c r="J197" s="20">
        <f t="shared" si="23"/>
        <v>2.2149184043885839</v>
      </c>
      <c r="K197" s="20">
        <f t="shared" si="24"/>
        <v>10.136971004853928</v>
      </c>
      <c r="L197" s="20">
        <f t="shared" si="25"/>
        <v>0.78917387559741869</v>
      </c>
      <c r="M197" s="20">
        <f t="shared" si="26"/>
        <v>4.1243754711077631</v>
      </c>
      <c r="N197" s="31">
        <f t="shared" si="27"/>
        <v>454564.15234411316</v>
      </c>
      <c r="O197" s="20">
        <f t="shared" si="21"/>
        <v>51.714059573923095</v>
      </c>
    </row>
    <row r="198" spans="8:15" x14ac:dyDescent="0.3">
      <c r="H198" s="12">
        <v>15</v>
      </c>
      <c r="I198" s="20">
        <f t="shared" si="22"/>
        <v>0.26179938779914941</v>
      </c>
      <c r="J198" s="20">
        <f t="shared" si="23"/>
        <v>2.5388198032331672</v>
      </c>
      <c r="K198" s="20">
        <f t="shared" si="24"/>
        <v>10.844775266740404</v>
      </c>
      <c r="L198" s="20">
        <f t="shared" si="25"/>
        <v>0.77491864387618403</v>
      </c>
      <c r="M198" s="20">
        <f t="shared" si="26"/>
        <v>4.4124444314160556</v>
      </c>
      <c r="N198" s="31">
        <f t="shared" si="27"/>
        <v>446353.138872682</v>
      </c>
      <c r="O198" s="20">
        <f t="shared" si="21"/>
        <v>53.405841188466908</v>
      </c>
    </row>
    <row r="199" spans="8:15" x14ac:dyDescent="0.3">
      <c r="H199" s="12">
        <v>16</v>
      </c>
      <c r="I199" s="20">
        <f t="shared" si="22"/>
        <v>0.27925268031909273</v>
      </c>
      <c r="J199" s="20">
        <f t="shared" si="23"/>
        <v>2.8839747456564737</v>
      </c>
      <c r="K199" s="20">
        <f t="shared" si="24"/>
        <v>11.549231955099398</v>
      </c>
      <c r="L199" s="20">
        <f t="shared" si="25"/>
        <v>0.75976639299895199</v>
      </c>
      <c r="M199" s="20">
        <f t="shared" si="26"/>
        <v>4.6991693184062306</v>
      </c>
      <c r="N199" s="31">
        <f t="shared" si="27"/>
        <v>437625.44236739638</v>
      </c>
      <c r="O199" s="20">
        <f t="shared" si="21"/>
        <v>55.200741054725263</v>
      </c>
    </row>
    <row r="200" spans="8:15" x14ac:dyDescent="0.3">
      <c r="H200" s="12">
        <v>17</v>
      </c>
      <c r="I200" s="20">
        <f t="shared" si="22"/>
        <v>0.29670597283903605</v>
      </c>
      <c r="J200" s="20">
        <f t="shared" si="23"/>
        <v>3.2501677310088155</v>
      </c>
      <c r="K200" s="20">
        <f t="shared" si="24"/>
        <v>12.250123757693281</v>
      </c>
      <c r="L200" s="20">
        <f t="shared" si="25"/>
        <v>0.74373403269615901</v>
      </c>
      <c r="M200" s="20">
        <f t="shared" si="26"/>
        <v>4.9844627929001453</v>
      </c>
      <c r="N200" s="31">
        <f t="shared" si="27"/>
        <v>428390.80283298763</v>
      </c>
      <c r="O200" s="20">
        <f t="shared" si="21"/>
        <v>57.097637012990276</v>
      </c>
    </row>
    <row r="201" spans="8:15" x14ac:dyDescent="0.3">
      <c r="H201" s="12">
        <v>18</v>
      </c>
      <c r="I201" s="20">
        <f t="shared" si="22"/>
        <v>0.31415926535897931</v>
      </c>
      <c r="J201" s="20">
        <f t="shared" si="23"/>
        <v>3.6371698178204213</v>
      </c>
      <c r="K201" s="20">
        <f t="shared" si="24"/>
        <v>12.947234490213228</v>
      </c>
      <c r="L201" s="20">
        <f t="shared" si="25"/>
        <v>0.7268394651934853</v>
      </c>
      <c r="M201" s="20">
        <f t="shared" si="26"/>
        <v>5.2682379517417646</v>
      </c>
      <c r="N201" s="31">
        <f t="shared" si="27"/>
        <v>418659.53195144754</v>
      </c>
      <c r="O201" s="20">
        <f t="shared" si="21"/>
        <v>59.095341474223112</v>
      </c>
    </row>
    <row r="202" spans="8:15" x14ac:dyDescent="0.3">
      <c r="H202" s="12">
        <v>19</v>
      </c>
      <c r="I202" s="20">
        <f t="shared" si="22"/>
        <v>0.33161255787892263</v>
      </c>
      <c r="J202" s="20">
        <f t="shared" si="23"/>
        <v>4.0447387158200172</v>
      </c>
      <c r="K202" s="20">
        <f t="shared" si="24"/>
        <v>13.640349164850672</v>
      </c>
      <c r="L202" s="20">
        <f t="shared" si="25"/>
        <v>0.70910156745122155</v>
      </c>
      <c r="M202" s="20">
        <f t="shared" si="26"/>
        <v>5.5504083542687193</v>
      </c>
      <c r="N202" s="31">
        <f t="shared" si="27"/>
        <v>408442.50285190361</v>
      </c>
      <c r="O202" s="20">
        <f t="shared" si="21"/>
        <v>61.192601906363272</v>
      </c>
    </row>
    <row r="203" spans="8:15" x14ac:dyDescent="0.3">
      <c r="H203" s="12">
        <v>20</v>
      </c>
      <c r="I203" s="20">
        <f t="shared" si="22"/>
        <v>0.3490658503988659</v>
      </c>
      <c r="J203" s="20">
        <f t="shared" si="23"/>
        <v>4.4726188851509789</v>
      </c>
      <c r="K203" s="20">
        <f t="shared" si="24"/>
        <v>14.329254058515936</v>
      </c>
      <c r="L203" s="20">
        <f t="shared" si="25"/>
        <v>0.6905401725272351</v>
      </c>
      <c r="M203" s="20">
        <f t="shared" si="26"/>
        <v>5.8308880486429473</v>
      </c>
      <c r="N203" s="31">
        <f t="shared" si="27"/>
        <v>397751.1393756874</v>
      </c>
      <c r="O203" s="20">
        <f t="shared" si="21"/>
        <v>63.388101357333142</v>
      </c>
    </row>
    <row r="204" spans="8:15" x14ac:dyDescent="0.3">
      <c r="H204" s="12">
        <v>21</v>
      </c>
      <c r="I204" s="20">
        <f t="shared" si="22"/>
        <v>0.36651914291880922</v>
      </c>
      <c r="J204" s="20">
        <f t="shared" si="23"/>
        <v>4.9205416430739888</v>
      </c>
      <c r="K204" s="20">
        <f t="shared" si="24"/>
        <v>15.013736780682637</v>
      </c>
      <c r="L204" s="20">
        <f t="shared" si="25"/>
        <v>0.67117605009383496</v>
      </c>
      <c r="M204" s="20">
        <f t="shared" si="26"/>
        <v>6.1095915980324804</v>
      </c>
      <c r="N204" s="31">
        <f t="shared" si="27"/>
        <v>386597.40485404897</v>
      </c>
      <c r="O204" s="20">
        <f t="shared" si="21"/>
        <v>65.680459016241841</v>
      </c>
    </row>
    <row r="205" spans="8:15" x14ac:dyDescent="0.3">
      <c r="H205" s="12">
        <v>22</v>
      </c>
      <c r="I205" s="20">
        <f t="shared" si="22"/>
        <v>0.38397243543875248</v>
      </c>
      <c r="J205" s="20">
        <f t="shared" si="23"/>
        <v>5.388225278463068</v>
      </c>
      <c r="K205" s="20">
        <f t="shared" si="24"/>
        <v>15.693586340835981</v>
      </c>
      <c r="L205" s="20">
        <f t="shared" si="25"/>
        <v>0.65103088613914017</v>
      </c>
      <c r="M205" s="20">
        <f t="shared" si="26"/>
        <v>6.3864341066363091</v>
      </c>
      <c r="N205" s="31">
        <f t="shared" si="27"/>
        <v>374993.79041614471</v>
      </c>
      <c r="O205" s="20">
        <f t="shared" si="21"/>
        <v>68.068230814368846</v>
      </c>
    </row>
    <row r="206" spans="8:15" x14ac:dyDescent="0.3">
      <c r="H206" s="12">
        <v>23</v>
      </c>
      <c r="I206" s="20">
        <f t="shared" si="22"/>
        <v>0.4014257279586958</v>
      </c>
      <c r="J206" s="20">
        <f t="shared" si="23"/>
        <v>5.8753751744174281</v>
      </c>
      <c r="K206" s="20">
        <f t="shared" si="24"/>
        <v>16.368593215503221</v>
      </c>
      <c r="L206" s="20">
        <f t="shared" si="25"/>
        <v>0.63012726188360335</v>
      </c>
      <c r="M206" s="20">
        <f t="shared" si="26"/>
        <v>6.6613312455444804</v>
      </c>
      <c r="N206" s="31">
        <f t="shared" si="27"/>
        <v>362953.30284495553</v>
      </c>
      <c r="O206" s="20">
        <f t="shared" si="21"/>
        <v>70.549910067594254</v>
      </c>
    </row>
    <row r="207" spans="8:15" x14ac:dyDescent="0.3">
      <c r="H207" s="12">
        <v>24</v>
      </c>
      <c r="I207" s="20">
        <f t="shared" si="22"/>
        <v>0.41887902047863912</v>
      </c>
      <c r="J207" s="20">
        <f t="shared" si="23"/>
        <v>6.3816839393292071</v>
      </c>
      <c r="K207" s="20">
        <f t="shared" si="24"/>
        <v>17.038549414844155</v>
      </c>
      <c r="L207" s="20">
        <f t="shared" si="25"/>
        <v>0.60848863194215641</v>
      </c>
      <c r="M207" s="20">
        <f t="shared" si="26"/>
        <v>6.9341992784254929</v>
      </c>
      <c r="N207" s="31">
        <f t="shared" si="27"/>
        <v>350489.45199868211</v>
      </c>
      <c r="O207" s="20">
        <f t="shared" si="21"/>
        <v>73.123928162015631</v>
      </c>
    </row>
    <row r="208" spans="8:15" x14ac:dyDescent="0.3">
      <c r="H208" s="12">
        <v>25</v>
      </c>
      <c r="I208" s="20">
        <f t="shared" si="22"/>
        <v>0.43633231299858238</v>
      </c>
      <c r="J208" s="20">
        <f t="shared" si="23"/>
        <v>6.9068315467620494</v>
      </c>
      <c r="K208" s="20">
        <f t="shared" si="24"/>
        <v>17.703248548779673</v>
      </c>
      <c r="L208" s="20">
        <f t="shared" si="25"/>
        <v>0.58613930176197515</v>
      </c>
      <c r="M208" s="20">
        <f t="shared" si="26"/>
        <v>7.2049550870332011</v>
      </c>
      <c r="N208" s="31">
        <f t="shared" si="27"/>
        <v>337616.23781489773</v>
      </c>
      <c r="O208" s="20">
        <f t="shared" si="21"/>
        <v>75.788655284570453</v>
      </c>
    </row>
    <row r="209" spans="8:15" x14ac:dyDescent="0.3">
      <c r="H209" s="12">
        <v>26</v>
      </c>
      <c r="I209" s="20">
        <f t="shared" si="22"/>
        <v>0.4537856055185257</v>
      </c>
      <c r="J209" s="20">
        <f t="shared" si="23"/>
        <v>7.4504854845117165</v>
      </c>
      <c r="K209" s="20">
        <f t="shared" si="24"/>
        <v>18.362485892635842</v>
      </c>
      <c r="L209" s="20">
        <f t="shared" si="25"/>
        <v>0.56310440436514475</v>
      </c>
      <c r="M209" s="20">
        <f t="shared" si="26"/>
        <v>7.4735161965254315</v>
      </c>
      <c r="N209" s="31">
        <f t="shared" si="27"/>
        <v>324348.13691432338</v>
      </c>
      <c r="O209" s="20">
        <f t="shared" si="21"/>
        <v>78.542401200558899</v>
      </c>
    </row>
    <row r="210" spans="8:15" x14ac:dyDescent="0.3">
      <c r="H210" s="12">
        <v>27</v>
      </c>
      <c r="I210" s="20">
        <f t="shared" si="22"/>
        <v>0.47123889803846897</v>
      </c>
      <c r="J210" s="20">
        <f t="shared" si="23"/>
        <v>8.0123009132351797</v>
      </c>
      <c r="K210" s="20">
        <f t="shared" si="24"/>
        <v>19.016058452281275</v>
      </c>
      <c r="L210" s="20">
        <f t="shared" si="25"/>
        <v>0.53940987642449745</v>
      </c>
      <c r="M210" s="20">
        <f t="shared" si="26"/>
        <v>7.7398008005866235</v>
      </c>
      <c r="N210" s="31">
        <f t="shared" si="27"/>
        <v>310700.08882051049</v>
      </c>
      <c r="O210" s="20">
        <f t="shared" si="21"/>
        <v>81.383416080022883</v>
      </c>
    </row>
    <row r="211" spans="8:15" x14ac:dyDescent="0.3">
      <c r="H211" s="12">
        <v>28</v>
      </c>
      <c r="I211" s="20">
        <f t="shared" si="22"/>
        <v>0.48869219055841229</v>
      </c>
      <c r="J211" s="20">
        <f t="shared" si="23"/>
        <v>8.5919208350473468</v>
      </c>
      <c r="K211" s="20">
        <f t="shared" si="24"/>
        <v>19.663765028735078</v>
      </c>
      <c r="L211" s="20">
        <f t="shared" si="25"/>
        <v>0.51508243369961071</v>
      </c>
      <c r="M211" s="20">
        <f t="shared" si="26"/>
        <v>8.0037277863468237</v>
      </c>
      <c r="N211" s="31">
        <f t="shared" si="27"/>
        <v>296687.48181097576</v>
      </c>
      <c r="O211" s="20">
        <f t="shared" si="21"/>
        <v>84.309891375015241</v>
      </c>
    </row>
    <row r="212" spans="8:15" x14ac:dyDescent="0.3">
      <c r="H212" s="12">
        <v>29</v>
      </c>
      <c r="I212" s="20">
        <f t="shared" si="22"/>
        <v>0.50614548307835561</v>
      </c>
      <c r="J212" s="20">
        <f t="shared" si="23"/>
        <v>9.1889762725002981</v>
      </c>
      <c r="K212" s="20">
        <f t="shared" si="24"/>
        <v>20.305406282222588</v>
      </c>
      <c r="L212" s="20">
        <f t="shared" si="25"/>
        <v>0.49014954585837689</v>
      </c>
      <c r="M212" s="20">
        <f t="shared" si="26"/>
        <v>8.2652167590894496</v>
      </c>
      <c r="N212" s="31">
        <f t="shared" si="27"/>
        <v>282326.13841442508</v>
      </c>
      <c r="O212" s="20">
        <f t="shared" si="21"/>
        <v>87.319960749838629</v>
      </c>
    </row>
    <row r="213" spans="8:15" x14ac:dyDescent="0.3">
      <c r="H213" s="12">
        <v>30</v>
      </c>
      <c r="I213" s="20">
        <f t="shared" si="22"/>
        <v>0.52359877559829882</v>
      </c>
      <c r="J213" s="20">
        <f t="shared" si="23"/>
        <v>9.8030864583693358</v>
      </c>
      <c r="K213" s="20">
        <f t="shared" si="24"/>
        <v>20.940784795656111</v>
      </c>
      <c r="L213" s="20">
        <f t="shared" si="25"/>
        <v>0.46463941070769965</v>
      </c>
      <c r="M213" s="20">
        <f t="shared" si="26"/>
        <v>8.5241880667403027</v>
      </c>
      <c r="N213" s="31">
        <f t="shared" si="27"/>
        <v>267632.30056763499</v>
      </c>
      <c r="O213" s="20">
        <f t="shared" si="21"/>
        <v>90.411701066400738</v>
      </c>
    </row>
    <row r="214" spans="8:15" x14ac:dyDescent="0.3">
      <c r="H214" s="12">
        <v>31</v>
      </c>
      <c r="I214" s="20">
        <f t="shared" si="22"/>
        <v>0.54105206811824214</v>
      </c>
      <c r="J214" s="20">
        <f t="shared" si="23"/>
        <v>10.433859036683799</v>
      </c>
      <c r="K214" s="20">
        <f t="shared" si="24"/>
        <v>21.569705137517484</v>
      </c>
      <c r="L214" s="20">
        <f t="shared" si="25"/>
        <v>0.4385809278547203</v>
      </c>
      <c r="M214" s="20">
        <f t="shared" si="26"/>
        <v>8.7805628241303655</v>
      </c>
      <c r="N214" s="31">
        <f t="shared" si="27"/>
        <v>252622.6144443189</v>
      </c>
      <c r="O214" s="20">
        <f t="shared" si="21"/>
        <v>93.583133426869466</v>
      </c>
    </row>
    <row r="215" spans="8:15" x14ac:dyDescent="0.3">
      <c r="H215" s="12">
        <v>32</v>
      </c>
      <c r="I215" s="20">
        <f t="shared" si="22"/>
        <v>0.55850536063818546</v>
      </c>
      <c r="J215" s="20">
        <f t="shared" si="23"/>
        <v>11.080890275448127</v>
      </c>
      <c r="K215" s="20">
        <f t="shared" si="24"/>
        <v>22.191973924119289</v>
      </c>
      <c r="L215" s="20">
        <f t="shared" si="25"/>
        <v>0.41200367181755826</v>
      </c>
      <c r="M215" s="20">
        <f t="shared" si="26"/>
        <v>9.034262937024975</v>
      </c>
      <c r="N215" s="31">
        <f t="shared" si="27"/>
        <v>237314.11496691356</v>
      </c>
      <c r="O215" s="20">
        <f t="shared" si="21"/>
        <v>96.832224275855609</v>
      </c>
    </row>
    <row r="216" spans="8:15" x14ac:dyDescent="0.3">
      <c r="H216" s="12">
        <v>33</v>
      </c>
      <c r="I216" s="20">
        <f t="shared" si="22"/>
        <v>0.57595865315812877</v>
      </c>
      <c r="J216" s="20">
        <f t="shared" si="23"/>
        <v>11.743765291507628</v>
      </c>
      <c r="K216" s="20">
        <f t="shared" si="24"/>
        <v>22.807399881221443</v>
      </c>
      <c r="L216" s="20">
        <f t="shared" si="25"/>
        <v>0.38493786460184048</v>
      </c>
      <c r="M216" s="20">
        <f t="shared" si="26"/>
        <v>9.2852111259120971</v>
      </c>
      <c r="N216" s="31">
        <f t="shared" si="27"/>
        <v>221724.21001066011</v>
      </c>
      <c r="O216" s="20">
        <f t="shared" si="21"/>
        <v>100.1568865643774</v>
      </c>
    </row>
    <row r="217" spans="8:15" x14ac:dyDescent="0.3">
      <c r="H217" s="12">
        <v>34</v>
      </c>
      <c r="I217" s="20">
        <f t="shared" si="22"/>
        <v>0.59341194567807209</v>
      </c>
      <c r="J217" s="20">
        <f t="shared" si="23"/>
        <v>12.422058288018945</v>
      </c>
      <c r="K217" s="20">
        <f t="shared" si="24"/>
        <v>23.415793904979608</v>
      </c>
      <c r="L217" s="20">
        <f t="shared" si="25"/>
        <v>0.35741434775634523</v>
      </c>
      <c r="M217" s="20">
        <f t="shared" si="26"/>
        <v>9.5333309495424068</v>
      </c>
      <c r="N217" s="31">
        <f t="shared" si="27"/>
        <v>205870.66430765486</v>
      </c>
      <c r="O217" s="20">
        <f t="shared" si="21"/>
        <v>103.55498097788157</v>
      </c>
    </row>
    <row r="218" spans="8:15" x14ac:dyDescent="0.3">
      <c r="H218" s="12">
        <v>35</v>
      </c>
      <c r="I218" s="20">
        <f t="shared" si="22"/>
        <v>0.6108652381980153</v>
      </c>
      <c r="J218" s="20">
        <f t="shared" si="23"/>
        <v>13.11533280498918</v>
      </c>
      <c r="K218" s="20">
        <f t="shared" si="24"/>
        <v>24.016969122201857</v>
      </c>
      <c r="L218" s="20">
        <f t="shared" si="25"/>
        <v>0.32946455391787904</v>
      </c>
      <c r="M218" s="20">
        <f t="shared" si="26"/>
        <v>9.7785468282140329</v>
      </c>
      <c r="N218" s="31">
        <f t="shared" si="27"/>
        <v>189771.58305669832</v>
      </c>
      <c r="O218" s="20">
        <f t="shared" si="21"/>
        <v>107.02431723060343</v>
      </c>
    </row>
    <row r="219" spans="8:15" x14ac:dyDescent="0.3">
      <c r="H219" s="12">
        <v>36</v>
      </c>
      <c r="I219" s="20">
        <f t="shared" si="22"/>
        <v>0.62831853071795862</v>
      </c>
      <c r="J219" s="20">
        <f t="shared" si="23"/>
        <v>13.823141983349473</v>
      </c>
      <c r="K219" s="20">
        <f t="shared" si="24"/>
        <v>24.610740949889966</v>
      </c>
      <c r="L219" s="20">
        <f t="shared" si="25"/>
        <v>0.30112047785208113</v>
      </c>
      <c r="M219" s="20">
        <f t="shared" si="26"/>
        <v>10.020784066794878</v>
      </c>
      <c r="N219" s="31">
        <f t="shared" si="27"/>
        <v>173445.39524279872</v>
      </c>
      <c r="O219" s="20">
        <f t="shared" si="21"/>
        <v>110.56265542853626</v>
      </c>
    </row>
    <row r="220" spans="8:15" x14ac:dyDescent="0.3">
      <c r="H220" s="12">
        <v>37</v>
      </c>
      <c r="I220" s="20">
        <f t="shared" si="22"/>
        <v>0.64577182323790194</v>
      </c>
      <c r="J220" s="20">
        <f t="shared" si="23"/>
        <v>14.545028843026103</v>
      </c>
      <c r="K220" s="20">
        <f t="shared" si="24"/>
        <v>25.196927154041315</v>
      </c>
      <c r="L220" s="20">
        <f t="shared" si="25"/>
        <v>0.2724146469932382</v>
      </c>
      <c r="M220" s="20">
        <f t="shared" si="26"/>
        <v>10.25996887747546</v>
      </c>
      <c r="N220" s="31">
        <f t="shared" si="27"/>
        <v>156910.83666810521</v>
      </c>
      <c r="O220" s="20">
        <f t="shared" si="21"/>
        <v>114.16770750326825</v>
      </c>
    </row>
    <row r="221" spans="8:15" x14ac:dyDescent="0.3">
      <c r="H221" s="12">
        <v>38</v>
      </c>
      <c r="I221" s="20">
        <f t="shared" si="22"/>
        <v>0.66322511575784526</v>
      </c>
      <c r="J221" s="20">
        <f t="shared" si="23"/>
        <v>15.280526575469935</v>
      </c>
      <c r="K221" s="20">
        <f t="shared" si="24"/>
        <v>25.77534790768782</v>
      </c>
      <c r="L221" s="20">
        <f t="shared" si="25"/>
        <v>0.2433800914824035</v>
      </c>
      <c r="M221" s="20">
        <f t="shared" si="26"/>
        <v>10.496028402245413</v>
      </c>
      <c r="N221" s="31">
        <f t="shared" si="27"/>
        <v>140186.93269386439</v>
      </c>
      <c r="O221" s="20">
        <f t="shared" si="21"/>
        <v>117.83713871890185</v>
      </c>
    </row>
    <row r="222" spans="8:15" x14ac:dyDescent="0.3">
      <c r="H222" s="12">
        <v>39</v>
      </c>
      <c r="I222" s="20">
        <f t="shared" si="22"/>
        <v>0.68067840827778847</v>
      </c>
      <c r="J222" s="20">
        <f t="shared" si="23"/>
        <v>16.029158851096014</v>
      </c>
      <c r="K222" s="20">
        <f t="shared" si="24"/>
        <v>26.345825848147655</v>
      </c>
      <c r="L222" s="20">
        <f t="shared" si="25"/>
        <v>0.21405031369921523</v>
      </c>
      <c r="M222" s="20">
        <f t="shared" si="26"/>
        <v>10.728890735086731</v>
      </c>
      <c r="N222" s="31">
        <f t="shared" si="27"/>
        <v>123292.98069074798</v>
      </c>
      <c r="O222" s="20">
        <f t="shared" si="21"/>
        <v>121.56856925421854</v>
      </c>
    </row>
    <row r="223" spans="8:15" x14ac:dyDescent="0.3">
      <c r="H223" s="12">
        <v>40</v>
      </c>
      <c r="I223" s="20">
        <f t="shared" si="22"/>
        <v>0.69813170079773179</v>
      </c>
      <c r="J223" s="20">
        <f t="shared" si="23"/>
        <v>16.79044014207463</v>
      </c>
      <c r="K223" s="20">
        <f t="shared" si="24"/>
        <v>26.90818613346595</v>
      </c>
      <c r="L223" s="20">
        <f t="shared" si="25"/>
        <v>0.18445925727881768</v>
      </c>
      <c r="M223" s="20">
        <f t="shared" si="26"/>
        <v>10.958484943877044</v>
      </c>
      <c r="N223" s="31">
        <f t="shared" si="27"/>
        <v>106248.53219259898</v>
      </c>
      <c r="O223" s="20">
        <f t="shared" si="21"/>
        <v>125.3595758621764</v>
      </c>
    </row>
    <row r="224" spans="8:15" x14ac:dyDescent="0.3">
      <c r="H224" s="12">
        <v>41</v>
      </c>
      <c r="I224" s="20">
        <f t="shared" si="22"/>
        <v>0.71558499331767511</v>
      </c>
      <c r="J224" s="20">
        <f t="shared" si="23"/>
        <v>17.563876060899702</v>
      </c>
      <c r="K224" s="20">
        <f t="shared" si="24"/>
        <v>27.462256498020341</v>
      </c>
      <c r="L224" s="20">
        <f t="shared" si="25"/>
        <v>0.15464127560127588</v>
      </c>
      <c r="M224" s="20">
        <f t="shared" si="26"/>
        <v>11.184741091996226</v>
      </c>
      <c r="N224" s="31">
        <f t="shared" si="27"/>
        <v>89073.374746334914</v>
      </c>
      <c r="O224" s="20">
        <f t="shared" si="21"/>
        <v>129.20769360873439</v>
      </c>
    </row>
    <row r="225" spans="8:15" x14ac:dyDescent="0.3">
      <c r="H225" s="12">
        <v>42</v>
      </c>
      <c r="I225" s="20">
        <f t="shared" si="22"/>
        <v>0.73303828583761843</v>
      </c>
      <c r="J225" s="20">
        <f t="shared" si="23"/>
        <v>18.348963715141338</v>
      </c>
      <c r="K225" s="20">
        <f t="shared" si="24"/>
        <v>28.007867307267372</v>
      </c>
      <c r="L225" s="20">
        <f t="shared" si="25"/>
        <v>0.12463109973687386</v>
      </c>
      <c r="M225" s="20">
        <f t="shared" si="26"/>
        <v>11.407590259629767</v>
      </c>
      <c r="N225" s="31">
        <f t="shared" si="27"/>
        <v>71787.513448439349</v>
      </c>
      <c r="O225" s="20">
        <f t="shared" si="21"/>
        <v>133.11041769288343</v>
      </c>
    </row>
    <row r="226" spans="8:15" x14ac:dyDescent="0.3">
      <c r="H226" s="12">
        <v>43</v>
      </c>
      <c r="I226" s="20">
        <f t="shared" si="22"/>
        <v>0.75049157835756175</v>
      </c>
      <c r="J226" s="20">
        <f t="shared" si="23"/>
        <v>19.145192078766001</v>
      </c>
      <c r="K226" s="20">
        <f t="shared" si="24"/>
        <v>28.544851611605782</v>
      </c>
      <c r="L226" s="20">
        <f t="shared" si="25"/>
        <v>9.44638058267874E-2</v>
      </c>
      <c r="M226" s="20">
        <f t="shared" si="26"/>
        <v>11.626964564762414</v>
      </c>
      <c r="N226" s="31">
        <f t="shared" si="27"/>
        <v>54411.152156229538</v>
      </c>
      <c r="O226" s="20">
        <f t="shared" si="21"/>
        <v>137.06520534961433</v>
      </c>
    </row>
    <row r="227" spans="8:15" x14ac:dyDescent="0.3">
      <c r="H227" s="12">
        <v>44</v>
      </c>
      <c r="I227" s="20">
        <f t="shared" si="22"/>
        <v>0.76794487087750496</v>
      </c>
      <c r="J227" s="20">
        <f t="shared" si="23"/>
        <v>19.952042380377435</v>
      </c>
      <c r="K227" s="20">
        <f t="shared" si="24"/>
        <v>29.073045199332672</v>
      </c>
      <c r="L227" s="20">
        <f t="shared" si="25"/>
        <v>6.4174781874867914E-2</v>
      </c>
      <c r="M227" s="20">
        <f t="shared" si="26"/>
        <v>11.8427971838557</v>
      </c>
      <c r="N227" s="31">
        <f t="shared" si="27"/>
        <v>36964.67435992392</v>
      </c>
      <c r="O227" s="20">
        <f t="shared" si="21"/>
        <v>141.06947783740009</v>
      </c>
    </row>
    <row r="228" spans="8:15" x14ac:dyDescent="0.3">
      <c r="H228" s="12">
        <v>45</v>
      </c>
      <c r="I228" s="20">
        <f t="shared" si="22"/>
        <v>0.78539816339744828</v>
      </c>
      <c r="J228" s="20">
        <f t="shared" si="23"/>
        <v>20.768988508700033</v>
      </c>
      <c r="K228" s="20">
        <f t="shared" si="24"/>
        <v>29.592286648668686</v>
      </c>
      <c r="L228" s="20">
        <f t="shared" si="25"/>
        <v>3.3799693922752588E-2</v>
      </c>
      <c r="M228" s="20">
        <f t="shared" si="26"/>
        <v>12.05502237220303</v>
      </c>
      <c r="N228" s="31">
        <f t="shared" si="27"/>
        <v>19468.62369950549</v>
      </c>
      <c r="O228" s="20">
        <f t="shared" si="21"/>
        <v>145.12062251156129</v>
      </c>
    </row>
    <row r="229" spans="8:15" x14ac:dyDescent="0.3">
      <c r="H229" s="12">
        <v>46</v>
      </c>
      <c r="I229" s="20">
        <f t="shared" si="22"/>
        <v>0.8028514559173916</v>
      </c>
      <c r="J229" s="20">
        <f t="shared" si="23"/>
        <v>21.595497435583979</v>
      </c>
      <c r="K229" s="20">
        <f t="shared" si="24"/>
        <v>30.102417378828537</v>
      </c>
      <c r="L229" s="20">
        <f t="shared" si="25"/>
        <v>3.3744515773100926E-3</v>
      </c>
      <c r="M229" s="20">
        <f t="shared" si="26"/>
        <v>12.263575483956165</v>
      </c>
      <c r="N229" s="31">
        <f t="shared" si="27"/>
        <v>1943.6841085306135</v>
      </c>
      <c r="O229" s="20">
        <f t="shared" si="21"/>
        <v>149.21599498467626</v>
      </c>
    </row>
    <row r="230" spans="8:15" x14ac:dyDescent="0.3">
      <c r="H230" s="12">
        <v>47</v>
      </c>
      <c r="I230" s="20">
        <f t="shared" si="22"/>
        <v>0.82030474843733492</v>
      </c>
      <c r="J230" s="20">
        <f t="shared" si="23"/>
        <v>22.431029656769127</v>
      </c>
      <c r="K230" s="20">
        <f t="shared" si="24"/>
        <v>30.603281700113168</v>
      </c>
      <c r="L230" s="20">
        <f t="shared" si="25"/>
        <v>-2.7064827143394064E-2</v>
      </c>
      <c r="M230" s="20">
        <f t="shared" si="26"/>
        <v>12.468392991816964</v>
      </c>
      <c r="N230" s="31">
        <f t="shared" si="27"/>
        <v>-15589.340434594982</v>
      </c>
      <c r="O230" s="20">
        <f t="shared" si="21"/>
        <v>153.35292137493607</v>
      </c>
    </row>
    <row r="231" spans="8:15" x14ac:dyDescent="0.3">
      <c r="H231" s="12">
        <v>48</v>
      </c>
      <c r="I231" s="20">
        <f t="shared" si="22"/>
        <v>0.83775804095727824</v>
      </c>
      <c r="J231" s="20">
        <f t="shared" si="23"/>
        <v>23.275039650591296</v>
      </c>
      <c r="K231" s="20">
        <f t="shared" si="24"/>
        <v>31.094726863000258</v>
      </c>
      <c r="L231" s="20">
        <f t="shared" si="25"/>
        <v>-5.748185168175575E-2</v>
      </c>
      <c r="M231" s="20">
        <f t="shared" si="26"/>
        <v>12.66941250638842</v>
      </c>
      <c r="N231" s="31">
        <f t="shared" si="27"/>
        <v>-33109.546568691316</v>
      </c>
      <c r="O231" s="20">
        <f t="shared" si="21"/>
        <v>157.52870064306848</v>
      </c>
    </row>
    <row r="232" spans="8:15" x14ac:dyDescent="0.3">
      <c r="H232" s="12">
        <v>49</v>
      </c>
      <c r="I232" s="20">
        <f t="shared" si="22"/>
        <v>0.85521133347722145</v>
      </c>
      <c r="J232" s="20">
        <f t="shared" si="23"/>
        <v>24.126976354758227</v>
      </c>
      <c r="K232" s="20">
        <f t="shared" si="24"/>
        <v>31.576603106209863</v>
      </c>
      <c r="L232" s="20">
        <f t="shared" si="25"/>
        <v>-8.7840195567821272E-2</v>
      </c>
      <c r="M232" s="20">
        <f t="shared" si="26"/>
        <v>12.866572795179076</v>
      </c>
      <c r="N232" s="31">
        <f t="shared" si="27"/>
        <v>-50595.952647065053</v>
      </c>
      <c r="O232" s="20">
        <f t="shared" si="21"/>
        <v>161.74060701814105</v>
      </c>
    </row>
    <row r="233" spans="8:15" x14ac:dyDescent="0.3">
      <c r="H233" s="12">
        <v>50</v>
      </c>
      <c r="I233" s="20">
        <f t="shared" si="22"/>
        <v>0.87266462599716477</v>
      </c>
      <c r="J233" s="20">
        <f t="shared" si="23"/>
        <v>24.986283661258625</v>
      </c>
      <c r="K233" s="20">
        <f t="shared" si="24"/>
        <v>32.048763703722273</v>
      </c>
      <c r="L233" s="20">
        <f t="shared" si="25"/>
        <v>-0.11810333384100827</v>
      </c>
      <c r="M233" s="20">
        <f t="shared" si="26"/>
        <v>13.059813801255029</v>
      </c>
      <c r="N233" s="31">
        <f t="shared" si="27"/>
        <v>-68027.520292420755</v>
      </c>
      <c r="O233" s="20">
        <f t="shared" si="21"/>
        <v>165.98589251220602</v>
      </c>
    </row>
    <row r="234" spans="8:15" x14ac:dyDescent="0.3">
      <c r="H234" s="12">
        <v>51</v>
      </c>
      <c r="I234" s="20">
        <f t="shared" si="22"/>
        <v>0.89011791851710809</v>
      </c>
      <c r="J234" s="20">
        <f t="shared" si="23"/>
        <v>25.852400929396453</v>
      </c>
      <c r="K234" s="20">
        <f t="shared" si="24"/>
        <v>32.511065010725623</v>
      </c>
      <c r="L234" s="20">
        <f t="shared" si="25"/>
        <v>-0.14823468130568626</v>
      </c>
      <c r="M234" s="20">
        <f t="shared" si="26"/>
        <v>13.249076661533865</v>
      </c>
      <c r="N234" s="31">
        <f t="shared" si="27"/>
        <v>-85383.176432075299</v>
      </c>
      <c r="O234" s="20">
        <f t="shared" si="21"/>
        <v>170.2617895233748</v>
      </c>
    </row>
    <row r="235" spans="8:15" x14ac:dyDescent="0.3">
      <c r="H235" s="12">
        <v>52</v>
      </c>
      <c r="I235" s="20">
        <f t="shared" si="22"/>
        <v>0.90757121103705141</v>
      </c>
      <c r="J235" s="20">
        <f t="shared" si="23"/>
        <v>26.724763516866645</v>
      </c>
      <c r="K235" s="20">
        <f t="shared" si="24"/>
        <v>32.963366508470962</v>
      </c>
      <c r="L235" s="20">
        <f t="shared" si="25"/>
        <v>-0.17819763165943081</v>
      </c>
      <c r="M235" s="20">
        <f t="shared" si="26"/>
        <v>13.434303724714908</v>
      </c>
      <c r="N235" s="31">
        <f t="shared" si="27"/>
        <v>-102641.83583583214</v>
      </c>
      <c r="O235" s="20">
        <f t="shared" si="21"/>
        <v>174.56551352649888</v>
      </c>
    </row>
    <row r="236" spans="8:15" x14ac:dyDescent="0.3">
      <c r="H236" s="12">
        <v>53</v>
      </c>
      <c r="I236" s="20">
        <f t="shared" si="22"/>
        <v>0.92502450355699462</v>
      </c>
      <c r="J236" s="20">
        <f t="shared" si="23"/>
        <v>27.602803328704084</v>
      </c>
      <c r="K236" s="20">
        <f t="shared" si="24"/>
        <v>33.405530848013093</v>
      </c>
      <c r="L236" s="20">
        <f t="shared" si="25"/>
        <v>-0.20795559753129012</v>
      </c>
      <c r="M236" s="20">
        <f t="shared" si="26"/>
        <v>13.61543856884038</v>
      </c>
      <c r="N236" s="31">
        <f t="shared" si="27"/>
        <v>-119782.4241780231</v>
      </c>
      <c r="O236" s="20">
        <f t="shared" si="21"/>
        <v>178.89426585019055</v>
      </c>
    </row>
    <row r="237" spans="8:15" x14ac:dyDescent="0.3">
      <c r="H237" s="12">
        <v>54</v>
      </c>
      <c r="I237" s="20">
        <f t="shared" si="22"/>
        <v>0.94247779607693793</v>
      </c>
      <c r="J237" s="20">
        <f t="shared" si="23"/>
        <v>28.485949383847512</v>
      </c>
      <c r="K237" s="20">
        <f t="shared" si="24"/>
        <v>33.837423892815835</v>
      </c>
      <c r="L237" s="20">
        <f t="shared" si="25"/>
        <v>-0.23747205146491659</v>
      </c>
      <c r="M237" s="20">
        <f t="shared" si="26"/>
        <v>13.79242601848207</v>
      </c>
      <c r="N237" s="31">
        <f t="shared" si="27"/>
        <v>-136783.90164379193</v>
      </c>
      <c r="O237" s="20">
        <f t="shared" si="21"/>
        <v>183.24523653844238</v>
      </c>
    </row>
    <row r="238" spans="8:15" x14ac:dyDescent="0.3">
      <c r="H238" s="12">
        <v>55</v>
      </c>
      <c r="I238" s="20">
        <f t="shared" si="22"/>
        <v>0.95993108859688125</v>
      </c>
      <c r="J238" s="20">
        <f t="shared" si="23"/>
        <v>29.373628398963191</v>
      </c>
      <c r="K238" s="20">
        <f t="shared" si="24"/>
        <v>34.258914760200994</v>
      </c>
      <c r="L238" s="20">
        <f t="shared" si="25"/>
        <v>-0.26671056787780872</v>
      </c>
      <c r="M238" s="20">
        <f t="shared" si="26"/>
        <v>13.965212161548299</v>
      </c>
      <c r="N238" s="31">
        <f t="shared" si="27"/>
        <v>-153625.28709761784</v>
      </c>
      <c r="O238" s="20">
        <f t="shared" si="21"/>
        <v>187.61560729460282</v>
      </c>
    </row>
    <row r="239" spans="8:15" x14ac:dyDescent="0.3">
      <c r="H239" s="12">
        <v>56</v>
      </c>
      <c r="I239" s="20">
        <f t="shared" si="22"/>
        <v>0.97738438111682457</v>
      </c>
      <c r="J239" s="20">
        <f t="shared" si="23"/>
        <v>30.265265389070692</v>
      </c>
      <c r="K239" s="20">
        <f t="shared" si="24"/>
        <v>34.669875861620824</v>
      </c>
      <c r="L239" s="20">
        <f t="shared" si="25"/>
        <v>-0.29563486602314359</v>
      </c>
      <c r="M239" s="20">
        <f t="shared" si="26"/>
        <v>14.133744365706072</v>
      </c>
      <c r="N239" s="31">
        <f t="shared" si="27"/>
        <v>-170285.6828293307</v>
      </c>
      <c r="O239" s="20">
        <f t="shared" si="21"/>
        <v>192.00255450492688</v>
      </c>
    </row>
    <row r="240" spans="8:15" x14ac:dyDescent="0.3">
      <c r="H240" s="12">
        <v>57</v>
      </c>
      <c r="I240" s="20">
        <f t="shared" si="22"/>
        <v>0.99483767363676789</v>
      </c>
      <c r="J240" s="20">
        <f t="shared" si="23"/>
        <v>31.160284284403573</v>
      </c>
      <c r="K240" s="20">
        <f t="shared" si="24"/>
        <v>35.070182941734416</v>
      </c>
      <c r="L240" s="20">
        <f t="shared" si="25"/>
        <v>-0.32420885397467081</v>
      </c>
      <c r="M240" s="20">
        <f t="shared" si="26"/>
        <v>14.297971294413395</v>
      </c>
      <c r="N240" s="31">
        <f t="shared" si="27"/>
        <v>-186744.29988941038</v>
      </c>
      <c r="O240" s="20">
        <f t="shared" si="21"/>
        <v>196.40325233836569</v>
      </c>
    </row>
    <row r="241" spans="8:15" x14ac:dyDescent="0.3">
      <c r="H241" s="12">
        <v>58</v>
      </c>
      <c r="I241" s="20">
        <f t="shared" si="22"/>
        <v>1.0122909661567112</v>
      </c>
      <c r="J241" s="20">
        <f t="shared" si="23"/>
        <v>32.058108562824117</v>
      </c>
      <c r="K241" s="20">
        <f t="shared" si="24"/>
        <v>35.459715116269173</v>
      </c>
      <c r="L241" s="20">
        <f t="shared" si="25"/>
        <v>-0.35239667364787008</v>
      </c>
      <c r="M241" s="20">
        <f t="shared" si="26"/>
        <v>14.45784292255688</v>
      </c>
      <c r="N241" s="31">
        <f t="shared" si="27"/>
        <v>-202980.48402117318</v>
      </c>
      <c r="O241" s="20">
        <f t="shared" si="21"/>
        <v>200.81487591866912</v>
      </c>
    </row>
    <row r="242" spans="8:15" x14ac:dyDescent="0.3">
      <c r="H242" s="12">
        <v>59</v>
      </c>
      <c r="I242" s="20">
        <f t="shared" si="22"/>
        <v>1.0297442586766545</v>
      </c>
      <c r="J242" s="20">
        <f t="shared" si="23"/>
        <v>32.958161896991314</v>
      </c>
      <c r="K242" s="20">
        <f t="shared" si="24"/>
        <v>35.838354908649251</v>
      </c>
      <c r="L242" s="20">
        <f t="shared" si="25"/>
        <v>-0.38016274686200791</v>
      </c>
      <c r="M242" s="20">
        <f t="shared" si="26"/>
        <v>14.613310551689889</v>
      </c>
      <c r="N242" s="31">
        <f t="shared" si="27"/>
        <v>-218973.74219251657</v>
      </c>
      <c r="O242" s="20">
        <f t="shared" si="21"/>
        <v>205.23460456427384</v>
      </c>
    </row>
    <row r="243" spans="8:15" x14ac:dyDescent="0.3">
      <c r="H243" s="12">
        <v>60</v>
      </c>
      <c r="I243" s="20">
        <f t="shared" si="22"/>
        <v>1.0471975511965976</v>
      </c>
      <c r="J243" s="20">
        <f t="shared" si="23"/>
        <v>33.859868815358368</v>
      </c>
      <c r="K243" s="20">
        <f t="shared" si="24"/>
        <v>36.205988285373664</v>
      </c>
      <c r="L243" s="20">
        <f t="shared" si="25"/>
        <v>-0.40747182243786018</v>
      </c>
      <c r="M243" s="20">
        <f t="shared" si="26"/>
        <v>14.764326824866531</v>
      </c>
      <c r="N243" s="31">
        <f t="shared" si="27"/>
        <v>-234703.76972420746</v>
      </c>
      <c r="O243" s="20">
        <f t="shared" si="21"/>
        <v>209.65962509082428</v>
      </c>
    </row>
    <row r="244" spans="8:15" x14ac:dyDescent="0.3">
      <c r="H244" s="12">
        <v>61</v>
      </c>
      <c r="I244" s="20">
        <f t="shared" si="22"/>
        <v>1.064650843716541</v>
      </c>
      <c r="J244" s="20">
        <f t="shared" si="23"/>
        <v>34.762655375948398</v>
      </c>
      <c r="K244" s="20">
        <f t="shared" si="24"/>
        <v>36.562504690127575</v>
      </c>
      <c r="L244" s="20">
        <f t="shared" si="25"/>
        <v>-0.43428902431472982</v>
      </c>
      <c r="M244" s="20">
        <f t="shared" si="26"/>
        <v>14.910845741067074</v>
      </c>
      <c r="N244" s="31">
        <f t="shared" si="27"/>
        <v>-250150.47800528436</v>
      </c>
      <c r="O244" s="20">
        <f t="shared" si="21"/>
        <v>214.08713517053667</v>
      </c>
    </row>
    <row r="245" spans="8:15" x14ac:dyDescent="0.3">
      <c r="H245" s="12">
        <v>62</v>
      </c>
      <c r="I245" s="20">
        <f t="shared" si="22"/>
        <v>1.0821041362364843</v>
      </c>
      <c r="J245" s="20">
        <f t="shared" si="23"/>
        <v>35.665949851727305</v>
      </c>
      <c r="K245" s="20">
        <f t="shared" si="24"/>
        <v>36.907797076611253</v>
      </c>
      <c r="L245" s="20">
        <f t="shared" si="25"/>
        <v>-0.46057990065798943</v>
      </c>
      <c r="M245" s="20">
        <f t="shared" si="26"/>
        <v>15.052822669210283</v>
      </c>
      <c r="N245" s="31">
        <f t="shared" si="27"/>
        <v>-265294.02277900191</v>
      </c>
      <c r="O245" s="20">
        <f t="shared" si="21"/>
        <v>218.51434674197574</v>
      </c>
    </row>
    <row r="246" spans="8:15" x14ac:dyDescent="0.3">
      <c r="H246" s="12">
        <v>63</v>
      </c>
      <c r="I246" s="20">
        <f t="shared" si="22"/>
        <v>1.0995574287564276</v>
      </c>
      <c r="J246" s="20">
        <f t="shared" si="23"/>
        <v>36.569183426261617</v>
      </c>
      <c r="K246" s="20">
        <f t="shared" si="24"/>
        <v>37.241761940072038</v>
      </c>
      <c r="L246" s="20">
        <f t="shared" si="25"/>
        <v>-0.48631047391484145</v>
      </c>
      <c r="M246" s="20">
        <f t="shared" si="26"/>
        <v>15.190214361748483</v>
      </c>
      <c r="N246" s="31">
        <f t="shared" si="27"/>
        <v>-280114.83297494863</v>
      </c>
      <c r="O246" s="20">
        <f t="shared" si="21"/>
        <v>222.93848946316197</v>
      </c>
    </row>
    <row r="247" spans="8:15" x14ac:dyDescent="0.3">
      <c r="H247" s="12">
        <v>64</v>
      </c>
      <c r="I247" s="20">
        <f t="shared" si="22"/>
        <v>1.1170107212763709</v>
      </c>
      <c r="J247" s="20">
        <f t="shared" si="23"/>
        <v>37.471790898216724</v>
      </c>
      <c r="K247" s="20">
        <f t="shared" si="24"/>
        <v>37.564299347525967</v>
      </c>
      <c r="L247" s="20">
        <f t="shared" si="25"/>
        <v>-0.5114472917613393</v>
      </c>
      <c r="M247" s="20">
        <f t="shared" si="26"/>
        <v>15.322978967841184</v>
      </c>
      <c r="N247" s="31">
        <f t="shared" si="27"/>
        <v>-294593.64005453145</v>
      </c>
      <c r="O247" s="20">
        <f t="shared" si="21"/>
        <v>227.35681420028868</v>
      </c>
    </row>
    <row r="248" spans="8:15" x14ac:dyDescent="0.3">
      <c r="H248" s="12">
        <v>65</v>
      </c>
      <c r="I248" s="20">
        <f t="shared" si="22"/>
        <v>1.1344640137963142</v>
      </c>
      <c r="J248" s="20">
        <f t="shared" si="23"/>
        <v>38.373211393120059</v>
      </c>
      <c r="K248" s="20">
        <f t="shared" si="24"/>
        <v>37.87531296665626</v>
      </c>
      <c r="L248" s="20">
        <f t="shared" si="25"/>
        <v>-0.53595747886813749</v>
      </c>
      <c r="M248" s="20">
        <f t="shared" si="26"/>
        <v>15.45107604610325</v>
      </c>
      <c r="N248" s="31">
        <f t="shared" si="27"/>
        <v>-308711.50782804721</v>
      </c>
      <c r="O248" s="20">
        <f t="shared" si="21"/>
        <v>231.76659654368734</v>
      </c>
    </row>
    <row r="249" spans="8:15" x14ac:dyDescent="0.3">
      <c r="H249" s="12">
        <v>66</v>
      </c>
      <c r="I249" s="20">
        <f t="shared" si="22"/>
        <v>1.1519173063162575</v>
      </c>
      <c r="J249" s="20">
        <f t="shared" si="23"/>
        <v>39.27288908068347</v>
      </c>
      <c r="K249" s="20">
        <f t="shared" si="24"/>
        <v>38.174710093377584</v>
      </c>
      <c r="L249" s="20">
        <f t="shared" si="25"/>
        <v>-0.55980878939605461</v>
      </c>
      <c r="M249" s="20">
        <f t="shared" si="26"/>
        <v>15.574466576923736</v>
      </c>
      <c r="N249" s="31">
        <f t="shared" si="27"/>
        <v>-322449.86269212747</v>
      </c>
      <c r="O249" s="20">
        <f t="shared" si="21"/>
        <v>236.1651403420702</v>
      </c>
    </row>
    <row r="250" spans="8:15" x14ac:dyDescent="0.3">
      <c r="H250" s="12">
        <v>67</v>
      </c>
      <c r="I250" s="20">
        <f t="shared" si="22"/>
        <v>1.1693705988362009</v>
      </c>
      <c r="J250" s="20">
        <f t="shared" si="23"/>
        <v>40.17027389585455</v>
      </c>
      <c r="K250" s="20">
        <f t="shared" si="24"/>
        <v>38.462401678055642</v>
      </c>
      <c r="L250" s="20">
        <f t="shared" si="25"/>
        <v>-0.58296966011552565</v>
      </c>
      <c r="M250" s="20">
        <f t="shared" si="26"/>
        <v>15.693112974351649</v>
      </c>
      <c r="N250" s="31">
        <f t="shared" si="27"/>
        <v>-335790.5242265428</v>
      </c>
      <c r="O250" s="20">
        <f t="shared" si="21"/>
        <v>240.54978124547929</v>
      </c>
    </row>
    <row r="251" spans="8:15" x14ac:dyDescent="0.3">
      <c r="H251" s="12">
        <v>68</v>
      </c>
      <c r="I251" s="20">
        <f t="shared" si="22"/>
        <v>1.1868238913561442</v>
      </c>
      <c r="J251" s="20">
        <f t="shared" si="23"/>
        <v>41.064822261644139</v>
      </c>
      <c r="K251" s="20">
        <f t="shared" si="24"/>
        <v>38.738302350373246</v>
      </c>
      <c r="L251" s="20">
        <f t="shared" si="25"/>
        <v>-0.60540926402661033</v>
      </c>
      <c r="M251" s="20">
        <f t="shared" si="26"/>
        <v>15.806979097544975</v>
      </c>
      <c r="N251" s="31">
        <f t="shared" si="27"/>
        <v>-348715.73607932753</v>
      </c>
      <c r="O251" s="20">
        <f t="shared" si="21"/>
        <v>244.917890246811</v>
      </c>
    </row>
    <row r="252" spans="8:15" x14ac:dyDescent="0.3">
      <c r="H252" s="12">
        <v>69</v>
      </c>
      <c r="I252" s="20">
        <f t="shared" si="22"/>
        <v>1.2042771838760873</v>
      </c>
      <c r="J252" s="20">
        <f t="shared" si="23"/>
        <v>41.955997811663281</v>
      </c>
      <c r="K252" s="20">
        <f t="shared" si="24"/>
        <v>39.002330442834896</v>
      </c>
      <c r="L252" s="20">
        <f t="shared" si="25"/>
        <v>-0.62709756433863695</v>
      </c>
      <c r="M252" s="20">
        <f t="shared" si="26"/>
        <v>15.916030261779541</v>
      </c>
      <c r="N252" s="31">
        <f t="shared" si="27"/>
        <v>-361208.19705905492</v>
      </c>
      <c r="O252" s="20">
        <f t="shared" si="21"/>
        <v>249.26687721126501</v>
      </c>
    </row>
    <row r="253" spans="8:15" x14ac:dyDescent="0.3">
      <c r="H253" s="12">
        <v>70</v>
      </c>
      <c r="I253" s="20">
        <f t="shared" si="22"/>
        <v>1.2217304763960306</v>
      </c>
      <c r="J253" s="20">
        <f t="shared" si="23"/>
        <v>42.843272110196551</v>
      </c>
      <c r="K253" s="20">
        <f t="shared" si="24"/>
        <v>39.254408012903617</v>
      </c>
      <c r="L253" s="20">
        <f t="shared" si="25"/>
        <v>-0.64800536865105585</v>
      </c>
      <c r="M253" s="20">
        <f t="shared" si="26"/>
        <v>16.020233249014325</v>
      </c>
      <c r="N253" s="31">
        <f t="shared" si="27"/>
        <v>-373251.09234300815</v>
      </c>
      <c r="O253" s="20">
        <f t="shared" si="21"/>
        <v>253.59419438258604</v>
      </c>
    </row>
    <row r="254" spans="8:15" x14ac:dyDescent="0.3">
      <c r="H254" s="12">
        <v>71</v>
      </c>
      <c r="I254" s="20">
        <f t="shared" si="22"/>
        <v>1.2391837689159739</v>
      </c>
      <c r="J254" s="20">
        <f t="shared" si="23"/>
        <v>43.726125367540547</v>
      </c>
      <c r="K254" s="20">
        <f t="shared" si="24"/>
        <v>39.494460863764495</v>
      </c>
      <c r="L254" s="20">
        <f t="shared" si="25"/>
        <v>-0.6681043831599256</v>
      </c>
      <c r="M254" s="20">
        <f t="shared" si="26"/>
        <v>16.119556318009973</v>
      </c>
      <c r="N254" s="31">
        <f t="shared" si="27"/>
        <v>-384828.12470011716</v>
      </c>
      <c r="O254" s="20">
        <f t="shared" si="21"/>
        <v>257.89733985455143</v>
      </c>
    </row>
    <row r="255" spans="8:15" x14ac:dyDescent="0.3">
      <c r="H255" s="12">
        <v>72</v>
      </c>
      <c r="I255" s="20">
        <f t="shared" si="22"/>
        <v>1.2566370614359172</v>
      </c>
      <c r="J255" s="20">
        <f t="shared" si="23"/>
        <v>44.604047148252079</v>
      </c>
      <c r="K255" s="20">
        <f t="shared" si="24"/>
        <v>39.722418563711294</v>
      </c>
      <c r="L255" s="20">
        <f t="shared" si="25"/>
        <v>-0.68736726669798387</v>
      </c>
      <c r="M255" s="20">
        <f t="shared" si="26"/>
        <v>16.213969213997508</v>
      </c>
      <c r="N255" s="31">
        <f t="shared" si="27"/>
        <v>-395923.54561803874</v>
      </c>
      <c r="O255" s="20">
        <f t="shared" si="21"/>
        <v>262.17386099579733</v>
      </c>
    </row>
    <row r="256" spans="8:15" x14ac:dyDescent="0.3">
      <c r="H256" s="12">
        <v>73</v>
      </c>
      <c r="I256" s="20">
        <f t="shared" si="22"/>
        <v>1.2740903539558606</v>
      </c>
      <c r="J256" s="20">
        <f t="shared" si="23"/>
        <v>45.476537069876386</v>
      </c>
      <c r="K256" s="20">
        <f t="shared" si="24"/>
        <v>39.93821446415339</v>
      </c>
      <c r="L256" s="20">
        <f t="shared" si="25"/>
        <v>-0.70576768440070858</v>
      </c>
      <c r="M256" s="20">
        <f t="shared" si="26"/>
        <v>16.303443177894213</v>
      </c>
      <c r="N256" s="31">
        <f t="shared" si="27"/>
        <v>-406522.18621480814</v>
      </c>
      <c r="O256" s="20">
        <f t="shared" si="21"/>
        <v>266.42135781578889</v>
      </c>
    </row>
    <row r="257" spans="8:15" x14ac:dyDescent="0.3">
      <c r="H257" s="12">
        <v>74</v>
      </c>
      <c r="I257" s="20">
        <f t="shared" si="22"/>
        <v>1.2915436464758039</v>
      </c>
      <c r="J257" s="20">
        <f t="shared" si="23"/>
        <v>46.343105489667778</v>
      </c>
      <c r="K257" s="20">
        <f t="shared" si="24"/>
        <v>40.141785716241934</v>
      </c>
      <c r="L257" s="20">
        <f t="shared" si="25"/>
        <v>-0.72328036077652857</v>
      </c>
      <c r="M257" s="20">
        <f t="shared" si="26"/>
        <v>16.387950955063928</v>
      </c>
      <c r="N257" s="31">
        <f t="shared" si="27"/>
        <v>-416609.4878072805</v>
      </c>
      <c r="O257" s="20">
        <f t="shared" si="21"/>
        <v>270.63748625953133</v>
      </c>
    </row>
    <row r="258" spans="8:15" x14ac:dyDescent="0.3">
      <c r="H258" s="12">
        <v>75</v>
      </c>
      <c r="I258" s="20">
        <f t="shared" si="22"/>
        <v>1.3089969389957472</v>
      </c>
      <c r="J258" s="20">
        <f t="shared" si="23"/>
        <v>47.203274176771984</v>
      </c>
      <c r="K258" s="20">
        <f t="shared" si="24"/>
        <v>40.33307328611528</v>
      </c>
      <c r="L258" s="20">
        <f t="shared" si="25"/>
        <v>-0.73988113194666483</v>
      </c>
      <c r="M258" s="20">
        <f t="shared" si="26"/>
        <v>16.467466803619089</v>
      </c>
      <c r="N258" s="31">
        <f t="shared" si="27"/>
        <v>-426171.53200127895</v>
      </c>
      <c r="O258" s="20">
        <f t="shared" si="21"/>
        <v>274.81996141849163</v>
      </c>
    </row>
    <row r="259" spans="8:15" x14ac:dyDescent="0.3">
      <c r="H259" s="12">
        <v>76</v>
      </c>
      <c r="I259" s="20">
        <f t="shared" si="22"/>
        <v>1.3264502315156905</v>
      </c>
      <c r="J259" s="20">
        <f t="shared" si="23"/>
        <v>48.056576967313958</v>
      </c>
      <c r="K259" s="20">
        <f t="shared" si="24"/>
        <v>40.512021968765154</v>
      </c>
      <c r="L259" s="20">
        <f t="shared" si="25"/>
        <v>-0.75554699680928783</v>
      </c>
      <c r="M259" s="20">
        <f t="shared" si="26"/>
        <v>16.541966502261932</v>
      </c>
      <c r="N259" s="31">
        <f t="shared" si="27"/>
        <v>-435195.07016214979</v>
      </c>
      <c r="O259" s="20">
        <f t="shared" ref="O259:O322" si="28">$C$6+$C$6*($C$3-1)*J260/$C$5</f>
        <v>278.96656064516418</v>
      </c>
    </row>
    <row r="260" spans="8:15" x14ac:dyDescent="0.3">
      <c r="H260" s="12">
        <v>77</v>
      </c>
      <c r="I260" s="20">
        <f t="shared" ref="I260:I323" si="29">RADIANS(H260)</f>
        <v>1.3439035240356338</v>
      </c>
      <c r="J260" s="20">
        <f t="shared" ref="J260:J323" si="30">($C$5/2)*(1-COS(RADIANS(H260)))+$C$8-SQRT($C$8^2-(($C$8/2)*SIN(RADIANS(H260)))^2)</f>
        <v>48.90256039982728</v>
      </c>
      <c r="K260" s="20">
        <f t="shared" ref="K260:K323" si="31">ABS((41.7*SIN(RADIANS(H260)))+(1738.89*SIN(RADIANS(H260))*COS(RADIANS(H260)))/SQRT(21389.0625-((41.7*SIN(RADIANS(H260)))^2))*(PI()/180))</f>
        <v>40.678580400526506</v>
      </c>
      <c r="L260" s="20">
        <f t="shared" ref="L260:L323" si="32">((41.7*COS(RADIANS(H260))+1738.89*COS(2*RADIANS(H260))) / SQRT(4024517.454-(41.7*SIN(RADIANS(H260)))^2)) + (4024517.454*(SIN(RADIANS(H260))^2)*(COS(RADIANS(H260))^2) / ((18769-(40.7*SIN(RADIANS(H260))^2)*SQRT(18769-(41.7*SIN(RADIANS(H260)))^2)))) * (PI()/180)^2</f>
        <v>-0.77025616687404797</v>
      </c>
      <c r="M260" s="20">
        <f t="shared" ref="M260:M323" si="33">($C$12/1000)*$C$13*(SIN(I260))</f>
        <v>16.61142735766256</v>
      </c>
      <c r="N260" s="31">
        <f t="shared" ref="N260:N323" si="34">(L260*(6*$C$11)^2)/1000</f>
        <v>-443667.55211945163</v>
      </c>
      <c r="O260" s="20">
        <f t="shared" si="28"/>
        <v>283.07512655877196</v>
      </c>
    </row>
    <row r="261" spans="8:15" x14ac:dyDescent="0.3">
      <c r="H261" s="12">
        <v>78</v>
      </c>
      <c r="I261" s="20">
        <f t="shared" si="29"/>
        <v>1.3613568165555769</v>
      </c>
      <c r="J261" s="20">
        <f t="shared" si="30"/>
        <v>49.740784328473083</v>
      </c>
      <c r="K261" s="20">
        <f t="shared" si="31"/>
        <v>40.832701070194993</v>
      </c>
      <c r="L261" s="20">
        <f t="shared" si="32"/>
        <v>-0.78398811450684602</v>
      </c>
      <c r="M261" s="20">
        <f t="shared" si="33"/>
        <v>16.675828211371531</v>
      </c>
      <c r="N261" s="31">
        <f t="shared" si="34"/>
        <v>-451577.1539559433</v>
      </c>
      <c r="O261" s="20">
        <f t="shared" si="28"/>
        <v>287.14356992974859</v>
      </c>
    </row>
    <row r="262" spans="8:15" x14ac:dyDescent="0.3">
      <c r="H262" s="12">
        <v>79</v>
      </c>
      <c r="I262" s="20">
        <f t="shared" si="29"/>
        <v>1.3788101090755203</v>
      </c>
      <c r="J262" s="20">
        <f t="shared" si="30"/>
        <v>50.570822511528149</v>
      </c>
      <c r="K262" s="20">
        <f t="shared" si="31"/>
        <v>40.974340328777764</v>
      </c>
      <c r="L262" s="20">
        <f t="shared" si="32"/>
        <v>-0.79672361932117586</v>
      </c>
      <c r="M262" s="20">
        <f t="shared" si="33"/>
        <v>16.735149446264945</v>
      </c>
      <c r="N262" s="31">
        <f t="shared" si="34"/>
        <v>-458912.80472899729</v>
      </c>
      <c r="O262" s="20">
        <f t="shared" si="28"/>
        <v>291.16987243090824</v>
      </c>
    </row>
    <row r="263" spans="8:15" x14ac:dyDescent="0.3">
      <c r="H263" s="12">
        <v>80</v>
      </c>
      <c r="I263" s="20">
        <f t="shared" si="29"/>
        <v>1.3962634015954636</v>
      </c>
      <c r="J263" s="20">
        <f t="shared" si="30"/>
        <v>51.392263172674774</v>
      </c>
      <c r="K263" s="20">
        <f t="shared" si="31"/>
        <v>41.10345839788414</v>
      </c>
      <c r="L263" s="20">
        <f t="shared" si="32"/>
        <v>-0.80844481245172128</v>
      </c>
      <c r="M263" s="20">
        <f t="shared" si="33"/>
        <v>16.789372992519993</v>
      </c>
      <c r="N263" s="31">
        <f t="shared" si="34"/>
        <v>-465664.21197219146</v>
      </c>
      <c r="O263" s="20">
        <f t="shared" si="28"/>
        <v>295.15208924356449</v>
      </c>
    </row>
    <row r="264" spans="8:15" x14ac:dyDescent="0.3">
      <c r="H264" s="12">
        <v>81</v>
      </c>
      <c r="I264" s="20">
        <f t="shared" si="29"/>
        <v>1.4137166941154069</v>
      </c>
      <c r="J264" s="20">
        <f t="shared" si="30"/>
        <v>52.204709532697493</v>
      </c>
      <c r="K264" s="20">
        <f t="shared" si="31"/>
        <v>41.220019376764306</v>
      </c>
      <c r="L264" s="20">
        <f t="shared" si="32"/>
        <v>-0.81913521844823645</v>
      </c>
      <c r="M264" s="20">
        <f t="shared" si="33"/>
        <v>16.838482333119213</v>
      </c>
      <c r="N264" s="31">
        <f t="shared" si="34"/>
        <v>-471821.88582618424</v>
      </c>
      <c r="O264" s="20">
        <f t="shared" si="28"/>
        <v>299.08835150732455</v>
      </c>
    </row>
    <row r="265" spans="8:15" x14ac:dyDescent="0.3">
      <c r="H265" s="12">
        <v>82</v>
      </c>
      <c r="I265" s="20">
        <f t="shared" si="29"/>
        <v>1.4311699866353502</v>
      </c>
      <c r="J265" s="20">
        <f t="shared" si="30"/>
        <v>53.007780309286758</v>
      </c>
      <c r="K265" s="20">
        <f t="shared" si="31"/>
        <v>41.323991248005072</v>
      </c>
      <c r="L265" s="20">
        <f t="shared" si="32"/>
        <v>-0.82877979453323725</v>
      </c>
      <c r="M265" s="20">
        <f t="shared" si="33"/>
        <v>16.882462508881723</v>
      </c>
      <c r="N265" s="31">
        <f t="shared" si="34"/>
        <v>-477377.16165114468</v>
      </c>
      <c r="O265" s="20">
        <f t="shared" si="28"/>
        <v>302.97686860285171</v>
      </c>
    </row>
    <row r="266" spans="8:15" x14ac:dyDescent="0.3">
      <c r="H266" s="12">
        <v>83</v>
      </c>
      <c r="I266" s="20">
        <f t="shared" si="29"/>
        <v>1.4486232791552935</v>
      </c>
      <c r="J266" s="20">
        <f t="shared" si="30"/>
        <v>53.801110182764916</v>
      </c>
      <c r="K266" s="20">
        <f t="shared" si="31"/>
        <v>41.415345881893252</v>
      </c>
      <c r="L266" s="20">
        <f t="shared" si="32"/>
        <v>-0.83736496697569229</v>
      </c>
      <c r="M266" s="20">
        <f t="shared" si="33"/>
        <v>16.92130012301994</v>
      </c>
      <c r="N266" s="31">
        <f t="shared" si="34"/>
        <v>-482322.22097799875</v>
      </c>
      <c r="O266" s="20">
        <f t="shared" si="28"/>
        <v>306.81593025754631</v>
      </c>
    </row>
    <row r="267" spans="8:15" x14ac:dyDescent="0.3">
      <c r="H267" s="12">
        <v>84</v>
      </c>
      <c r="I267" s="20">
        <f t="shared" si="29"/>
        <v>1.4660765716752369</v>
      </c>
      <c r="J267" s="20">
        <f t="shared" si="30"/>
        <v>54.584350225684375</v>
      </c>
      <c r="K267" s="20">
        <f t="shared" si="31"/>
        <v>41.49405903945798</v>
      </c>
      <c r="L267" s="20">
        <f t="shared" si="32"/>
        <v>-0.84487866434475611</v>
      </c>
      <c r="M267" s="20">
        <f t="shared" si="33"/>
        <v>16.95498334522037</v>
      </c>
      <c r="N267" s="31">
        <f t="shared" si="34"/>
        <v>-486650.11066257954</v>
      </c>
      <c r="O267" s="20">
        <f t="shared" si="28"/>
        <v>310.60390846485689</v>
      </c>
    </row>
    <row r="268" spans="8:15" x14ac:dyDescent="0.3">
      <c r="H268" s="12">
        <v>85</v>
      </c>
      <c r="I268" s="20">
        <f t="shared" si="29"/>
        <v>1.4835298641951802</v>
      </c>
      <c r="J268" s="20">
        <f t="shared" si="30"/>
        <v>55.357168294402754</v>
      </c>
      <c r="K268" s="20">
        <f t="shared" si="31"/>
        <v>41.56011037420464</v>
      </c>
      <c r="L268" s="20">
        <f t="shared" si="32"/>
        <v>-0.85131034742254563</v>
      </c>
      <c r="M268" s="20">
        <f t="shared" si="33"/>
        <v>16.983501915247235</v>
      </c>
      <c r="N268" s="31">
        <f t="shared" si="34"/>
        <v>-490354.76011538634</v>
      </c>
      <c r="O268" s="20">
        <f t="shared" si="28"/>
        <v>314.33925920878562</v>
      </c>
    </row>
    <row r="269" spans="8:15" x14ac:dyDescent="0.3">
      <c r="H269" s="12">
        <v>86</v>
      </c>
      <c r="I269" s="20">
        <f t="shared" si="29"/>
        <v>1.5009831567151235</v>
      </c>
      <c r="J269" s="20">
        <f t="shared" si="30"/>
        <v>56.119249380914169</v>
      </c>
      <c r="K269" s="20">
        <f t="shared" si="31"/>
        <v>41.613483432553778</v>
      </c>
      <c r="L269" s="20">
        <f t="shared" si="32"/>
        <v>-0.85665103557291533</v>
      </c>
      <c r="M269" s="20">
        <f t="shared" si="33"/>
        <v>17.006847146067837</v>
      </c>
      <c r="N269" s="31">
        <f t="shared" si="34"/>
        <v>-493430.99648999923</v>
      </c>
      <c r="O269" s="20">
        <f t="shared" si="28"/>
        <v>318.02052398607191</v>
      </c>
    </row>
    <row r="270" spans="8:15" x14ac:dyDescent="0.3">
      <c r="H270" s="12">
        <v>87</v>
      </c>
      <c r="I270" s="20">
        <f t="shared" si="29"/>
        <v>1.5184364492350666</v>
      </c>
      <c r="J270" s="20">
        <f t="shared" si="30"/>
        <v>56.870295923402935</v>
      </c>
      <c r="K270" s="20">
        <f t="shared" si="31"/>
        <v>41.654165652999701</v>
      </c>
      <c r="L270" s="20">
        <f t="shared" si="32"/>
        <v>-0.86089332938395347</v>
      </c>
      <c r="M270" s="20">
        <f t="shared" si="33"/>
        <v>17.025011926498721</v>
      </c>
      <c r="N270" s="31">
        <f t="shared" si="34"/>
        <v>-495874.55772515718</v>
      </c>
      <c r="O270" s="20">
        <f t="shared" si="28"/>
        <v>321.64633111955652</v>
      </c>
    </row>
    <row r="271" spans="8:15" x14ac:dyDescent="0.3">
      <c r="H271" s="12">
        <v>88</v>
      </c>
      <c r="I271" s="20">
        <f t="shared" si="29"/>
        <v>1.5358897417550099</v>
      </c>
      <c r="J271" s="20">
        <f t="shared" si="30"/>
        <v>57.610028074194361</v>
      </c>
      <c r="K271" s="20">
        <f t="shared" si="31"/>
        <v>41.68214836400373</v>
      </c>
      <c r="L271" s="20">
        <f t="shared" si="32"/>
        <v>-0.86403142942524958</v>
      </c>
      <c r="M271" s="20">
        <f t="shared" si="33"/>
        <v>17.037990723371799</v>
      </c>
      <c r="N271" s="31">
        <f t="shared" si="34"/>
        <v>-497682.10334894375</v>
      </c>
      <c r="O271" s="20">
        <f t="shared" si="28"/>
        <v>325.2153968572897</v>
      </c>
    </row>
    <row r="272" spans="8:15" x14ac:dyDescent="0.3">
      <c r="H272" s="12">
        <v>89</v>
      </c>
      <c r="I272" s="20">
        <f t="shared" si="29"/>
        <v>1.5533430342749532</v>
      </c>
      <c r="J272" s="20">
        <f t="shared" si="30"/>
        <v>58.338183923993256</v>
      </c>
      <c r="K272" s="20">
        <f t="shared" si="31"/>
        <v>41.697426780638509</v>
      </c>
      <c r="L272" s="20">
        <f t="shared" si="32"/>
        <v>-0.86606115098659509</v>
      </c>
      <c r="M272" s="20">
        <f t="shared" si="33"/>
        <v>17.045779583219815</v>
      </c>
      <c r="N272" s="31">
        <f t="shared" si="34"/>
        <v>-498851.22296827874</v>
      </c>
      <c r="O272" s="20">
        <f t="shared" si="28"/>
        <v>328.72652625307836</v>
      </c>
    </row>
    <row r="273" spans="8:15" x14ac:dyDescent="0.3">
      <c r="H273" s="12">
        <v>90</v>
      </c>
      <c r="I273" s="20">
        <f t="shared" si="29"/>
        <v>1.5707963267948966</v>
      </c>
      <c r="J273" s="20">
        <f t="shared" si="30"/>
        <v>59.0545196815319</v>
      </c>
      <c r="K273" s="20">
        <f t="shared" si="31"/>
        <v>41.7</v>
      </c>
      <c r="L273" s="20">
        <f t="shared" si="32"/>
        <v>-0.86697993469231427</v>
      </c>
      <c r="M273" s="20">
        <f t="shared" si="33"/>
        <v>17.048376133480609</v>
      </c>
      <c r="N273" s="31">
        <f t="shared" si="34"/>
        <v>-499380.44238277304</v>
      </c>
      <c r="O273" s="20">
        <f t="shared" si="28"/>
        <v>332.17861382533761</v>
      </c>
    </row>
    <row r="274" spans="8:15" x14ac:dyDescent="0.3">
      <c r="H274" s="12">
        <v>91</v>
      </c>
      <c r="I274" s="20">
        <f t="shared" si="29"/>
        <v>1.5882496193148399</v>
      </c>
      <c r="J274" s="20">
        <f t="shared" si="30"/>
        <v>59.758809807988115</v>
      </c>
      <c r="K274" s="20">
        <f t="shared" si="31"/>
        <v>41.689870995404533</v>
      </c>
      <c r="L274" s="20">
        <f t="shared" si="32"/>
        <v>-0.86678685291451596</v>
      </c>
      <c r="M274" s="20">
        <f t="shared" si="33"/>
        <v>17.045779583219815</v>
      </c>
      <c r="N274" s="31">
        <f t="shared" si="34"/>
        <v>-499269.22727876122</v>
      </c>
      <c r="O274" s="20">
        <f t="shared" si="28"/>
        <v>335.57064399230978</v>
      </c>
    </row>
    <row r="275" spans="8:15" x14ac:dyDescent="0.3">
      <c r="H275" s="12">
        <v>92</v>
      </c>
      <c r="I275" s="20">
        <f t="shared" si="29"/>
        <v>1.6057029118347832</v>
      </c>
      <c r="J275" s="20">
        <f t="shared" si="30"/>
        <v>60.450847105777939</v>
      </c>
      <c r="K275" s="20">
        <f t="shared" si="31"/>
        <v>41.667046609388869</v>
      </c>
      <c r="L275" s="20">
        <f t="shared" si="32"/>
        <v>-0.86548261193877452</v>
      </c>
      <c r="M275" s="20">
        <f t="shared" si="33"/>
        <v>17.037990723371799</v>
      </c>
      <c r="N275" s="31">
        <f t="shared" si="34"/>
        <v>-498517.98447673413</v>
      </c>
      <c r="O275" s="20">
        <f t="shared" si="28"/>
        <v>338.90169128294156</v>
      </c>
    </row>
    <row r="276" spans="8:15" x14ac:dyDescent="0.3">
      <c r="H276" s="12">
        <v>93</v>
      </c>
      <c r="I276" s="20">
        <f t="shared" si="29"/>
        <v>1.6231562043547265</v>
      </c>
      <c r="J276" s="20">
        <f t="shared" si="30"/>
        <v>61.13044276157855</v>
      </c>
      <c r="K276" s="20">
        <f t="shared" si="31"/>
        <v>41.631537545531764</v>
      </c>
      <c r="L276" s="20">
        <f t="shared" si="32"/>
        <v>-0.86306954986665763</v>
      </c>
      <c r="M276" s="20">
        <f t="shared" si="33"/>
        <v>17.025011926498721</v>
      </c>
      <c r="N276" s="31">
        <f t="shared" si="34"/>
        <v>-497128.06072319479</v>
      </c>
      <c r="O276" s="20">
        <f t="shared" si="28"/>
        <v>342.17092032393276</v>
      </c>
    </row>
    <row r="277" spans="8:15" x14ac:dyDescent="0.3">
      <c r="H277" s="12">
        <v>94</v>
      </c>
      <c r="I277" s="20">
        <f t="shared" si="29"/>
        <v>1.6406094968746698</v>
      </c>
      <c r="J277" s="20">
        <f t="shared" si="30"/>
        <v>61.79742634368597</v>
      </c>
      <c r="K277" s="20">
        <f t="shared" si="31"/>
        <v>41.583358359115564</v>
      </c>
      <c r="L277" s="20">
        <f t="shared" si="32"/>
        <v>-0.85955163027066117</v>
      </c>
      <c r="M277" s="20">
        <f t="shared" si="33"/>
        <v>17.006847146067837</v>
      </c>
      <c r="N277" s="31">
        <f t="shared" si="34"/>
        <v>-495101.73903590086</v>
      </c>
      <c r="O277" s="20">
        <f t="shared" si="28"/>
        <v>345.37758560469433</v>
      </c>
    </row>
    <row r="278" spans="8:15" x14ac:dyDescent="0.3">
      <c r="H278" s="12">
        <v>95</v>
      </c>
      <c r="I278" s="20">
        <f t="shared" si="29"/>
        <v>1.6580627893946132</v>
      </c>
      <c r="J278" s="20">
        <f t="shared" si="30"/>
        <v>62.451645754062127</v>
      </c>
      <c r="K278" s="20">
        <f t="shared" si="31"/>
        <v>41.522527446646947</v>
      </c>
      <c r="L278" s="20">
        <f t="shared" si="32"/>
        <v>-0.85493443164801686</v>
      </c>
      <c r="M278" s="20">
        <f t="shared" si="33"/>
        <v>16.983501915247235</v>
      </c>
      <c r="N278" s="31">
        <f t="shared" si="34"/>
        <v>-492442.23262925772</v>
      </c>
      <c r="O278" s="20">
        <f t="shared" si="28"/>
        <v>348.52103102315709</v>
      </c>
    </row>
    <row r="279" spans="8:15" x14ac:dyDescent="0.3">
      <c r="H279" s="12">
        <v>96</v>
      </c>
      <c r="I279" s="20">
        <f t="shared" si="29"/>
        <v>1.6755160819145565</v>
      </c>
      <c r="J279" s="20">
        <f t="shared" si="30"/>
        <v>63.092967135671358</v>
      </c>
      <c r="K279" s="20">
        <f t="shared" si="31"/>
        <v>41.449067034256018</v>
      </c>
      <c r="L279" s="20">
        <f t="shared" si="32"/>
        <v>-0.84922513275006395</v>
      </c>
      <c r="M279" s="20">
        <f t="shared" si="33"/>
        <v>16.95498334522037</v>
      </c>
      <c r="N279" s="31">
        <f t="shared" si="34"/>
        <v>-489153.67646403681</v>
      </c>
      <c r="O279" s="20">
        <f t="shared" si="28"/>
        <v>351.60068921653635</v>
      </c>
    </row>
    <row r="280" spans="8:15" x14ac:dyDescent="0.3">
      <c r="H280" s="12">
        <v>97</v>
      </c>
      <c r="I280" s="20">
        <f t="shared" si="29"/>
        <v>1.6929693744344996</v>
      </c>
      <c r="J280" s="20">
        <f t="shared" si="30"/>
        <v>63.721274735943922</v>
      </c>
      <c r="K280" s="20">
        <f t="shared" si="31"/>
        <v>41.36300316499301</v>
      </c>
      <c r="L280" s="20">
        <f t="shared" si="32"/>
        <v>-0.84243249389296038</v>
      </c>
      <c r="M280" s="20">
        <f t="shared" si="33"/>
        <v>16.92130012301994</v>
      </c>
      <c r="N280" s="31">
        <f t="shared" si="34"/>
        <v>-485241.11648234515</v>
      </c>
      <c r="O280" s="20">
        <f t="shared" si="28"/>
        <v>354.61608068229441</v>
      </c>
    </row>
    <row r="281" spans="8:15" x14ac:dyDescent="0.3">
      <c r="H281" s="12">
        <v>98</v>
      </c>
      <c r="I281" s="20">
        <f t="shared" si="29"/>
        <v>1.7104226669544429</v>
      </c>
      <c r="J281" s="20">
        <f t="shared" si="30"/>
        <v>64.336470727436065</v>
      </c>
      <c r="K281" s="20">
        <f t="shared" si="31"/>
        <v>41.264365685041895</v>
      </c>
      <c r="L281" s="20">
        <f t="shared" si="32"/>
        <v>-0.83456683438305324</v>
      </c>
      <c r="M281" s="20">
        <f t="shared" si="33"/>
        <v>16.882462508881723</v>
      </c>
      <c r="N281" s="31">
        <f t="shared" si="34"/>
        <v>-480710.49660463864</v>
      </c>
      <c r="O281" s="20">
        <f t="shared" si="28"/>
        <v>357.56681269560391</v>
      </c>
    </row>
    <row r="282" spans="8:15" x14ac:dyDescent="0.3">
      <c r="H282" s="12">
        <v>99</v>
      </c>
      <c r="I282" s="20">
        <f t="shared" si="29"/>
        <v>1.7278759594743862</v>
      </c>
      <c r="J282" s="20">
        <f t="shared" si="30"/>
        <v>64.938474986972281</v>
      </c>
      <c r="K282" s="20">
        <f t="shared" si="31"/>
        <v>41.153188228870185</v>
      </c>
      <c r="L282" s="20">
        <f t="shared" si="32"/>
        <v>-0.825640006215831</v>
      </c>
      <c r="M282" s="20">
        <f t="shared" si="33"/>
        <v>16.838482333119213</v>
      </c>
      <c r="N282" s="31">
        <f t="shared" si="34"/>
        <v>-475568.6435803186</v>
      </c>
      <c r="O282" s="20">
        <f t="shared" si="28"/>
        <v>360.45257803062867</v>
      </c>
    </row>
    <row r="283" spans="8:15" x14ac:dyDescent="0.3">
      <c r="H283" s="12">
        <v>100</v>
      </c>
      <c r="I283" s="20">
        <f t="shared" si="29"/>
        <v>1.7453292519943295</v>
      </c>
      <c r="J283" s="20">
        <f t="shared" si="30"/>
        <v>65.527224834762904</v>
      </c>
      <c r="K283" s="20">
        <f t="shared" si="31"/>
        <v>41.029508203334018</v>
      </c>
      <c r="L283" s="20">
        <f t="shared" si="32"/>
        <v>-0.8156653642307139</v>
      </c>
      <c r="M283" s="20">
        <f t="shared" si="33"/>
        <v>16.789372992519993</v>
      </c>
      <c r="N283" s="31">
        <f t="shared" si="34"/>
        <v>-469823.24979689124</v>
      </c>
      <c r="O283" s="20">
        <f t="shared" si="28"/>
        <v>363.27315349386771</v>
      </c>
    </row>
    <row r="284" spans="8:15" x14ac:dyDescent="0.3">
      <c r="H284" s="12">
        <v>101</v>
      </c>
      <c r="I284" s="20">
        <f t="shared" si="29"/>
        <v>1.7627825445142729</v>
      </c>
      <c r="J284" s="20">
        <f t="shared" si="30"/>
        <v>66.102674735178908</v>
      </c>
      <c r="K284" s="20">
        <f t="shared" si="31"/>
        <v>40.893366770757417</v>
      </c>
      <c r="L284" s="20">
        <f t="shared" si="32"/>
        <v>-0.8046577329247091</v>
      </c>
      <c r="M284" s="20">
        <f t="shared" si="33"/>
        <v>16.735149446264945</v>
      </c>
      <c r="N284" s="31">
        <f t="shared" si="34"/>
        <v>-463482.85416463244</v>
      </c>
      <c r="O284" s="20">
        <f t="shared" si="28"/>
        <v>366.02839827865228</v>
      </c>
    </row>
    <row r="285" spans="8:15" x14ac:dyDescent="0.3">
      <c r="H285" s="12">
        <v>102</v>
      </c>
      <c r="I285" s="20">
        <f t="shared" si="29"/>
        <v>1.7802358370342162</v>
      </c>
      <c r="J285" s="20">
        <f t="shared" si="30"/>
        <v>66.664795961038706</v>
      </c>
      <c r="K285" s="20">
        <f t="shared" si="31"/>
        <v>40.744808831004406</v>
      </c>
      <c r="L285" s="20">
        <f t="shared" si="32"/>
        <v>-0.79263337014589874</v>
      </c>
      <c r="M285" s="20">
        <f t="shared" si="33"/>
        <v>16.675828211371531</v>
      </c>
      <c r="N285" s="31">
        <f t="shared" si="34"/>
        <v>-456556.82120403764</v>
      </c>
      <c r="O285" s="20">
        <f t="shared" si="28"/>
        <v>368.71825215065337</v>
      </c>
    </row>
    <row r="286" spans="8:15" x14ac:dyDescent="0.3">
      <c r="H286" s="12">
        <v>103</v>
      </c>
      <c r="I286" s="20">
        <f t="shared" si="29"/>
        <v>1.7976891295541595</v>
      </c>
      <c r="J286" s="20">
        <f t="shared" si="30"/>
        <v>67.213576223417903</v>
      </c>
      <c r="K286" s="20">
        <f t="shared" si="31"/>
        <v>40.583883002562125</v>
      </c>
      <c r="L286" s="20">
        <f t="shared" si="32"/>
        <v>-0.77960992790270334</v>
      </c>
      <c r="M286" s="20">
        <f t="shared" si="33"/>
        <v>16.61142735766256</v>
      </c>
      <c r="N286" s="31">
        <f t="shared" si="34"/>
        <v>-449055.31847195717</v>
      </c>
      <c r="O286" s="20">
        <f t="shared" si="28"/>
        <v>371.34273347491308</v>
      </c>
    </row>
    <row r="287" spans="8:15" x14ac:dyDescent="0.3">
      <c r="H287" s="12">
        <v>104</v>
      </c>
      <c r="I287" s="20">
        <f t="shared" si="29"/>
        <v>1.8151424220741028</v>
      </c>
      <c r="J287" s="20">
        <f t="shared" si="30"/>
        <v>67.749019269126933</v>
      </c>
      <c r="K287" s="20">
        <f t="shared" si="31"/>
        <v>40.410641602652959</v>
      </c>
      <c r="L287" s="20">
        <f t="shared" si="32"/>
        <v>-0.76560641053670464</v>
      </c>
      <c r="M287" s="20">
        <f t="shared" si="33"/>
        <v>16.541966502261932</v>
      </c>
      <c r="N287" s="31">
        <f t="shared" si="34"/>
        <v>-440989.29246914189</v>
      </c>
      <c r="O287" s="20">
        <f t="shared" si="28"/>
        <v>373.90193709547935</v>
      </c>
    </row>
    <row r="288" spans="8:15" x14ac:dyDescent="0.3">
      <c r="H288" s="12">
        <v>105</v>
      </c>
      <c r="I288" s="20">
        <f t="shared" si="29"/>
        <v>1.8325957145940461</v>
      </c>
      <c r="J288" s="20">
        <f t="shared" si="30"/>
        <v>68.27114444811717</v>
      </c>
      <c r="K288" s="20">
        <f t="shared" si="31"/>
        <v>40.225140626393028</v>
      </c>
      <c r="L288" s="20">
        <f t="shared" si="32"/>
        <v>-0.75064313051548337</v>
      </c>
      <c r="M288" s="20">
        <f t="shared" si="33"/>
        <v>16.467466803619089</v>
      </c>
      <c r="N288" s="31">
        <f t="shared" si="34"/>
        <v>-432370.44317691843</v>
      </c>
      <c r="O288" s="20">
        <f t="shared" si="28"/>
        <v>376.39603207919379</v>
      </c>
    </row>
    <row r="289" spans="8:15" x14ac:dyDescent="0.3">
      <c r="H289" s="12">
        <v>106</v>
      </c>
      <c r="I289" s="20">
        <f t="shared" si="29"/>
        <v>1.8500490071139892</v>
      </c>
      <c r="J289" s="20">
        <f t="shared" si="30"/>
        <v>68.779986253171501</v>
      </c>
      <c r="K289" s="20">
        <f t="shared" si="31"/>
        <v>40.02743972501387</v>
      </c>
      <c r="L289" s="20">
        <f t="shared" si="32"/>
        <v>-0.73474166210741276</v>
      </c>
      <c r="M289" s="20">
        <f t="shared" si="33"/>
        <v>16.387950955063928</v>
      </c>
      <c r="N289" s="31">
        <f t="shared" si="34"/>
        <v>-423211.19737386977</v>
      </c>
      <c r="O289" s="20">
        <f t="shared" si="28"/>
        <v>378.82525933553001</v>
      </c>
    </row>
    <row r="290" spans="8:15" x14ac:dyDescent="0.3">
      <c r="H290" s="12">
        <v>107</v>
      </c>
      <c r="I290" s="20">
        <f t="shared" si="29"/>
        <v>1.8675022996339325</v>
      </c>
      <c r="J290" s="20">
        <f t="shared" si="30"/>
        <v>69.275593834307173</v>
      </c>
      <c r="K290" s="20">
        <f t="shared" si="31"/>
        <v>39.817602183163778</v>
      </c>
      <c r="L290" s="20">
        <f t="shared" si="32"/>
        <v>-0.71792479320271463</v>
      </c>
      <c r="M290" s="20">
        <f t="shared" si="33"/>
        <v>16.303443177894213</v>
      </c>
      <c r="N290" s="31">
        <f t="shared" si="34"/>
        <v>-413524.6808847636</v>
      </c>
      <c r="O290" s="20">
        <f t="shared" si="28"/>
        <v>381.18992912464989</v>
      </c>
    </row>
    <row r="291" spans="8:15" x14ac:dyDescent="0.3">
      <c r="H291" s="12">
        <v>108</v>
      </c>
      <c r="I291" s="20">
        <f t="shared" si="29"/>
        <v>1.8849555921538759</v>
      </c>
      <c r="J291" s="20">
        <f t="shared" si="30"/>
        <v>69.758030490372789</v>
      </c>
      <c r="K291" s="20">
        <f t="shared" si="31"/>
        <v>39.595694895304518</v>
      </c>
      <c r="L291" s="20">
        <f t="shared" si="32"/>
        <v>-0.70021647554441457</v>
      </c>
      <c r="M291" s="20">
        <f t="shared" si="33"/>
        <v>16.213969213997508</v>
      </c>
      <c r="N291" s="31">
        <f t="shared" si="34"/>
        <v>-403324.68991358281</v>
      </c>
      <c r="O291" s="20">
        <f t="shared" si="28"/>
        <v>383.49041846599664</v>
      </c>
    </row>
    <row r="292" spans="8:15" x14ac:dyDescent="0.3">
      <c r="H292" s="12">
        <v>109</v>
      </c>
      <c r="I292" s="20">
        <f t="shared" si="29"/>
        <v>1.9024088846738192</v>
      </c>
      <c r="J292" s="20">
        <f t="shared" si="30"/>
        <v>70.227373140353109</v>
      </c>
      <c r="K292" s="20">
        <f t="shared" si="31"/>
        <v>39.361788341218528</v>
      </c>
      <c r="L292" s="20">
        <f t="shared" si="32"/>
        <v>-0.68164177362931355</v>
      </c>
      <c r="M292" s="20">
        <f t="shared" si="33"/>
        <v>16.119556318009973</v>
      </c>
      <c r="N292" s="31">
        <f t="shared" si="34"/>
        <v>-392625.66161048459</v>
      </c>
      <c r="O292" s="20">
        <f t="shared" si="28"/>
        <v>385.72716845979897</v>
      </c>
    </row>
    <row r="293" spans="8:15" x14ac:dyDescent="0.3">
      <c r="H293" s="12">
        <v>110</v>
      </c>
      <c r="I293" s="20">
        <f t="shared" si="29"/>
        <v>1.9198621771937625</v>
      </c>
      <c r="J293" s="20">
        <f t="shared" si="30"/>
        <v>70.683711776905994</v>
      </c>
      <c r="K293" s="20">
        <f t="shared" si="31"/>
        <v>39.115956560641145</v>
      </c>
      <c r="L293" s="20">
        <f t="shared" si="32"/>
        <v>-0.66222681253289706</v>
      </c>
      <c r="M293" s="20">
        <f t="shared" si="33"/>
        <v>16.020233249014325</v>
      </c>
      <c r="N293" s="31">
        <f t="shared" si="34"/>
        <v>-381442.64401894872</v>
      </c>
      <c r="O293" s="20">
        <f t="shared" si="28"/>
        <v>387.90068153383345</v>
      </c>
    </row>
    <row r="294" spans="8:15" x14ac:dyDescent="0.3">
      <c r="H294" s="12">
        <v>111</v>
      </c>
      <c r="I294" s="20">
        <f t="shared" si="29"/>
        <v>1.9373154697137058</v>
      </c>
      <c r="J294" s="20">
        <f t="shared" si="30"/>
        <v>71.127148904650738</v>
      </c>
      <c r="K294" s="20">
        <f t="shared" si="31"/>
        <v>38.858277127031734</v>
      </c>
      <c r="L294" s="20">
        <f t="shared" si="32"/>
        <v>-0.64199872490347054</v>
      </c>
      <c r="M294" s="20">
        <f t="shared" si="33"/>
        <v>15.916030261779541</v>
      </c>
      <c r="N294" s="31">
        <f t="shared" si="34"/>
        <v>-369791.26554439904</v>
      </c>
      <c r="O294" s="20">
        <f t="shared" si="28"/>
        <v>390.01151862765869</v>
      </c>
    </row>
    <row r="295" spans="8:15" x14ac:dyDescent="0.3">
      <c r="H295" s="12">
        <v>112</v>
      </c>
      <c r="I295" s="20">
        <f t="shared" si="29"/>
        <v>1.9547687622336491</v>
      </c>
      <c r="J295" s="20">
        <f t="shared" si="30"/>
        <v>71.557798965699362</v>
      </c>
      <c r="K295" s="20">
        <f t="shared" si="31"/>
        <v>38.588831120496835</v>
      </c>
      <c r="L295" s="20">
        <f t="shared" si="32"/>
        <v>-0.62098559736002545</v>
      </c>
      <c r="M295" s="20">
        <f t="shared" si="33"/>
        <v>15.806979097544975</v>
      </c>
      <c r="N295" s="31">
        <f t="shared" si="34"/>
        <v>-357687.70407937467</v>
      </c>
      <c r="O295" s="20">
        <f t="shared" si="28"/>
        <v>392.06029632633181</v>
      </c>
    </row>
    <row r="296" spans="8:15" x14ac:dyDescent="0.3">
      <c r="H296" s="12">
        <v>113</v>
      </c>
      <c r="I296" s="20">
        <f t="shared" si="29"/>
        <v>1.9722220547535925</v>
      </c>
      <c r="J296" s="20">
        <f t="shared" si="30"/>
        <v>71.975787754881438</v>
      </c>
      <c r="K296" s="20">
        <f t="shared" si="31"/>
        <v>38.307703099877884</v>
      </c>
      <c r="L296" s="20">
        <f t="shared" si="32"/>
        <v>-0.59921641651565738</v>
      </c>
      <c r="M296" s="20">
        <f t="shared" si="33"/>
        <v>15.693112974351648</v>
      </c>
      <c r="N296" s="31">
        <f t="shared" si="34"/>
        <v>-345148.65591301862</v>
      </c>
      <c r="O296" s="20">
        <f t="shared" si="28"/>
        <v>394.04768395532795</v>
      </c>
    </row>
    <row r="297" spans="8:15" x14ac:dyDescent="0.3">
      <c r="H297" s="12">
        <v>114</v>
      </c>
      <c r="I297" s="20">
        <f t="shared" si="29"/>
        <v>1.9896753472735358</v>
      </c>
      <c r="J297" s="20">
        <f t="shared" si="30"/>
        <v>72.381251827053617</v>
      </c>
      <c r="K297" s="20">
        <f t="shared" si="31"/>
        <v>38.014981074015338</v>
      </c>
      <c r="L297" s="20">
        <f t="shared" si="32"/>
        <v>-0.57672101483409643</v>
      </c>
      <c r="M297" s="20">
        <f t="shared" si="33"/>
        <v>15.574466576923736</v>
      </c>
      <c r="N297" s="31">
        <f t="shared" si="34"/>
        <v>-332191.30454443954</v>
      </c>
      <c r="O297" s="20">
        <f t="shared" si="28"/>
        <v>395.97440064803055</v>
      </c>
    </row>
    <row r="298" spans="8:15" x14ac:dyDescent="0.3">
      <c r="H298" s="12">
        <v>115</v>
      </c>
      <c r="I298" s="20">
        <f t="shared" si="29"/>
        <v>2.0071286397934789</v>
      </c>
      <c r="J298" s="20">
        <f t="shared" si="30"/>
        <v>72.774337898813002</v>
      </c>
      <c r="K298" s="20">
        <f t="shared" si="31"/>
        <v>37.710756472200359</v>
      </c>
      <c r="L298" s="20">
        <f t="shared" si="32"/>
        <v>-0.55353001651139899</v>
      </c>
      <c r="M298" s="20">
        <f t="shared" si="33"/>
        <v>15.451076046103251</v>
      </c>
      <c r="N298" s="31">
        <f t="shared" si="34"/>
        <v>-318833.28951056581</v>
      </c>
      <c r="O298" s="20">
        <f t="shared" si="28"/>
        <v>397.84121239673777</v>
      </c>
    </row>
    <row r="299" spans="8:15" x14ac:dyDescent="0.3">
      <c r="H299" s="12">
        <v>116</v>
      </c>
      <c r="I299" s="20">
        <f t="shared" si="29"/>
        <v>2.0245819323134224</v>
      </c>
      <c r="J299" s="20">
        <f t="shared" si="30"/>
        <v>73.155202246847622</v>
      </c>
      <c r="K299" s="20">
        <f t="shared" si="31"/>
        <v>37.395124113824565</v>
      </c>
      <c r="L299" s="20">
        <f t="shared" si="32"/>
        <v>-0.5296747835583373</v>
      </c>
      <c r="M299" s="20">
        <f t="shared" si="33"/>
        <v>15.322978967841182</v>
      </c>
      <c r="N299" s="31">
        <f t="shared" si="34"/>
        <v>-305092.67532960232</v>
      </c>
      <c r="O299" s="20">
        <f t="shared" si="28"/>
        <v>399.64892909765916</v>
      </c>
    </row>
    <row r="300" spans="8:15" x14ac:dyDescent="0.3">
      <c r="H300" s="12">
        <v>117</v>
      </c>
      <c r="I300" s="20">
        <f t="shared" si="29"/>
        <v>2.0420352248333655</v>
      </c>
      <c r="J300" s="20">
        <f t="shared" si="30"/>
        <v>73.524010105060711</v>
      </c>
      <c r="K300" s="20">
        <f t="shared" si="31"/>
        <v>37.068182177237844</v>
      </c>
      <c r="L300" s="20">
        <f t="shared" si="32"/>
        <v>-0.50518736224191207</v>
      </c>
      <c r="M300" s="20">
        <f t="shared" si="33"/>
        <v>15.190214361748485</v>
      </c>
      <c r="N300" s="31">
        <f t="shared" si="34"/>
        <v>-290987.92065134138</v>
      </c>
      <c r="O300" s="20">
        <f t="shared" si="28"/>
        <v>401.39840159985232</v>
      </c>
    </row>
    <row r="301" spans="8:15" x14ac:dyDescent="0.3">
      <c r="H301" s="12">
        <v>118</v>
      </c>
      <c r="I301" s="20">
        <f t="shared" si="29"/>
        <v>2.0594885173533091</v>
      </c>
      <c r="J301" s="20">
        <f t="shared" si="30"/>
        <v>73.880935062498821</v>
      </c>
      <c r="K301" s="20">
        <f t="shared" si="31"/>
        <v>36.730032167823261</v>
      </c>
      <c r="L301" s="20">
        <f t="shared" si="32"/>
        <v>-0.48010043002686803</v>
      </c>
      <c r="M301" s="20">
        <f t="shared" si="33"/>
        <v>15.052822669210283</v>
      </c>
      <c r="N301" s="31">
        <f t="shared" si="34"/>
        <v>-276537.84769547597</v>
      </c>
      <c r="O301" s="20">
        <f t="shared" si="28"/>
        <v>403.09051876749265</v>
      </c>
    </row>
    <row r="302" spans="8:15" x14ac:dyDescent="0.3">
      <c r="H302" s="12">
        <v>119</v>
      </c>
      <c r="I302" s="20">
        <f t="shared" si="29"/>
        <v>2.0769418098732522</v>
      </c>
      <c r="J302" s="20">
        <f t="shared" si="30"/>
        <v>74.22615846400025</v>
      </c>
      <c r="K302" s="20">
        <f t="shared" si="31"/>
        <v>36.380778885298042</v>
      </c>
      <c r="L302" s="20">
        <f t="shared" si="32"/>
        <v>-0.45444724314055157</v>
      </c>
      <c r="M302" s="20">
        <f t="shared" si="33"/>
        <v>14.910845741067076</v>
      </c>
      <c r="N302" s="31">
        <f t="shared" si="34"/>
        <v>-261761.6120489577</v>
      </c>
      <c r="O302" s="20">
        <f t="shared" si="28"/>
        <v>404.72620456427393</v>
      </c>
    </row>
    <row r="303" spans="8:15" x14ac:dyDescent="0.3">
      <c r="H303" s="12">
        <v>120</v>
      </c>
      <c r="I303" s="20">
        <f t="shared" si="29"/>
        <v>2.0943951023931953</v>
      </c>
      <c r="J303" s="20">
        <f t="shared" si="30"/>
        <v>74.559868815358385</v>
      </c>
      <c r="K303" s="20">
        <f t="shared" si="31"/>
        <v>36.020530390248524</v>
      </c>
      <c r="L303" s="20">
        <f t="shared" si="32"/>
        <v>-0.4282615848669904</v>
      </c>
      <c r="M303" s="20">
        <f t="shared" si="33"/>
        <v>14.764326824866533</v>
      </c>
      <c r="N303" s="31">
        <f t="shared" si="34"/>
        <v>-246678.67288338646</v>
      </c>
      <c r="O303" s="20">
        <f t="shared" si="28"/>
        <v>406.30641516812227</v>
      </c>
    </row>
    <row r="304" spans="8:15" x14ac:dyDescent="0.3">
      <c r="H304" s="12">
        <v>121</v>
      </c>
      <c r="I304" s="20">
        <f t="shared" si="29"/>
        <v>2.1118483949131388</v>
      </c>
      <c r="J304" s="20">
        <f t="shared" si="30"/>
        <v>74.882261194669738</v>
      </c>
      <c r="K304" s="20">
        <f t="shared" si="31"/>
        <v>35.649397969906929</v>
      </c>
      <c r="L304" s="20">
        <f t="shared" si="32"/>
        <v>-0.40157771465911013</v>
      </c>
      <c r="M304" s="20">
        <f t="shared" si="33"/>
        <v>14.613310551689889</v>
      </c>
      <c r="N304" s="31">
        <f t="shared" si="34"/>
        <v>-231308.76364364743</v>
      </c>
      <c r="O304" s="20">
        <f t="shared" si="28"/>
        <v>407.83213612377534</v>
      </c>
    </row>
    <row r="305" spans="8:15" x14ac:dyDescent="0.3">
      <c r="H305" s="12">
        <v>122</v>
      </c>
      <c r="I305" s="20">
        <f t="shared" si="29"/>
        <v>2.1293016874330819</v>
      </c>
      <c r="J305" s="20">
        <f t="shared" si="30"/>
        <v>75.193536671407003</v>
      </c>
      <c r="K305" s="20">
        <f t="shared" si="31"/>
        <v>35.267496103176761</v>
      </c>
      <c r="L305" s="20">
        <f t="shared" si="32"/>
        <v>-0.37443031814160027</v>
      </c>
      <c r="M305" s="20">
        <f t="shared" si="33"/>
        <v>14.457842922556882</v>
      </c>
      <c r="N305" s="31">
        <f t="shared" si="34"/>
        <v>-215671.86324956175</v>
      </c>
      <c r="O305" s="20">
        <f t="shared" si="28"/>
        <v>409.30437954013439</v>
      </c>
    </row>
    <row r="306" spans="8:15" x14ac:dyDescent="0.3">
      <c r="H306" s="12">
        <v>123</v>
      </c>
      <c r="I306" s="20">
        <f t="shared" si="29"/>
        <v>2.1467549799530254</v>
      </c>
      <c r="J306" s="20">
        <f t="shared" si="30"/>
        <v>75.493901734626775</v>
      </c>
      <c r="K306" s="20">
        <f t="shared" si="31"/>
        <v>34.874942424913947</v>
      </c>
      <c r="L306" s="20">
        <f t="shared" si="32"/>
        <v>-0.34685445806135057</v>
      </c>
      <c r="M306" s="20">
        <f t="shared" si="33"/>
        <v>14.297971294413394</v>
      </c>
      <c r="N306" s="31">
        <f t="shared" si="34"/>
        <v>-199788.16784333793</v>
      </c>
      <c r="O306" s="20">
        <f t="shared" si="28"/>
        <v>410.72418133865256</v>
      </c>
    </row>
    <row r="307" spans="8:15" x14ac:dyDescent="0.3">
      <c r="H307" s="12">
        <v>124</v>
      </c>
      <c r="I307" s="20">
        <f t="shared" si="29"/>
        <v>2.1642082724729685</v>
      </c>
      <c r="J307" s="20">
        <f t="shared" si="30"/>
        <v>75.7835677315895</v>
      </c>
      <c r="K307" s="20">
        <f t="shared" si="31"/>
        <v>34.471857689469658</v>
      </c>
      <c r="L307" s="20">
        <f t="shared" si="32"/>
        <v>-0.31888552622777744</v>
      </c>
      <c r="M307" s="20">
        <f t="shared" si="33"/>
        <v>14.133744365706072</v>
      </c>
      <c r="N307" s="31">
        <f t="shared" si="34"/>
        <v>-183678.06310719982</v>
      </c>
      <c r="O307" s="20">
        <f t="shared" si="28"/>
        <v>412.09259855837905</v>
      </c>
    </row>
    <row r="308" spans="8:15" x14ac:dyDescent="0.3">
      <c r="H308" s="12">
        <v>125</v>
      </c>
      <c r="I308" s="20">
        <f t="shared" si="29"/>
        <v>2.1816615649929121</v>
      </c>
      <c r="J308" s="20">
        <f t="shared" si="30"/>
        <v>76.062750317938352</v>
      </c>
      <c r="K308" s="20">
        <f t="shared" si="31"/>
        <v>34.058365733500921</v>
      </c>
      <c r="L308" s="20">
        <f t="shared" si="32"/>
        <v>-0.29055919647176137</v>
      </c>
      <c r="M308" s="20">
        <f t="shared" si="33"/>
        <v>13.965212161548296</v>
      </c>
      <c r="N308" s="31">
        <f t="shared" si="34"/>
        <v>-167362.09716773455</v>
      </c>
      <c r="O308" s="20">
        <f t="shared" si="28"/>
        <v>413.41070672264885</v>
      </c>
    </row>
    <row r="309" spans="8:15" x14ac:dyDescent="0.3">
      <c r="H309" s="12">
        <v>126</v>
      </c>
      <c r="I309" s="20">
        <f t="shared" si="29"/>
        <v>2.1991148575128552</v>
      </c>
      <c r="J309" s="20">
        <f t="shared" si="30"/>
        <v>76.331668920454845</v>
      </c>
      <c r="K309" s="20">
        <f t="shared" si="31"/>
        <v>33.634593438054793</v>
      </c>
      <c r="L309" s="20">
        <f t="shared" si="32"/>
        <v>-0.26191137863957847</v>
      </c>
      <c r="M309" s="20">
        <f t="shared" si="33"/>
        <v>13.79242601848207</v>
      </c>
      <c r="N309" s="31">
        <f t="shared" si="34"/>
        <v>-150860.95409639718</v>
      </c>
      <c r="O309" s="20">
        <f t="shared" si="28"/>
        <v>414.67959727177731</v>
      </c>
    </row>
    <row r="310" spans="8:15" x14ac:dyDescent="0.3">
      <c r="H310" s="12">
        <v>127</v>
      </c>
      <c r="I310" s="20">
        <f t="shared" si="29"/>
        <v>2.2165681500327987</v>
      </c>
      <c r="J310" s="20">
        <f t="shared" si="30"/>
        <v>76.590546213280845</v>
      </c>
      <c r="K310" s="20">
        <f t="shared" si="31"/>
        <v>33.20067068993113</v>
      </c>
      <c r="L310" s="20">
        <f t="shared" si="32"/>
        <v>-0.2329781736270157</v>
      </c>
      <c r="M310" s="20">
        <f t="shared" si="33"/>
        <v>13.615438568840379</v>
      </c>
      <c r="N310" s="31">
        <f t="shared" si="34"/>
        <v>-134195.42800916103</v>
      </c>
      <c r="O310" s="20">
        <f t="shared" si="28"/>
        <v>415.90037506552693</v>
      </c>
    </row>
    <row r="311" spans="8:15" x14ac:dyDescent="0.3">
      <c r="H311" s="12">
        <v>128</v>
      </c>
      <c r="I311" s="20">
        <f t="shared" si="29"/>
        <v>2.2340214425527418</v>
      </c>
      <c r="J311" s="20">
        <f t="shared" si="30"/>
        <v>76.839607608375232</v>
      </c>
      <c r="K311" s="20">
        <f t="shared" si="31"/>
        <v>32.756730342329654</v>
      </c>
      <c r="L311" s="20">
        <f t="shared" si="32"/>
        <v>-0.20379582944904306</v>
      </c>
      <c r="M311" s="20">
        <f t="shared" si="33"/>
        <v>13.434303724714908</v>
      </c>
      <c r="N311" s="31">
        <f t="shared" si="34"/>
        <v>-117386.3977626488</v>
      </c>
      <c r="O311" s="20">
        <f t="shared" si="28"/>
        <v>417.07415595852143</v>
      </c>
    </row>
    <row r="312" spans="8:15" x14ac:dyDescent="0.3">
      <c r="H312" s="12">
        <v>129</v>
      </c>
      <c r="I312" s="20">
        <f t="shared" si="29"/>
        <v>2.2514747350726849</v>
      </c>
      <c r="J312" s="20">
        <f t="shared" si="30"/>
        <v>77.079080760853202</v>
      </c>
      <c r="K312" s="20">
        <f t="shared" si="31"/>
        <v>32.302908174785756</v>
      </c>
      <c r="L312" s="20">
        <f t="shared" si="32"/>
        <v>-0.17440069833180294</v>
      </c>
      <c r="M312" s="20">
        <f t="shared" si="33"/>
        <v>13.249076661533866</v>
      </c>
      <c r="N312" s="31">
        <f t="shared" si="34"/>
        <v>-100454.80223911849</v>
      </c>
      <c r="O312" s="20">
        <f t="shared" si="28"/>
        <v>418.2020644512275</v>
      </c>
    </row>
    <row r="313" spans="8:15" x14ac:dyDescent="0.3">
      <c r="H313" s="12">
        <v>130</v>
      </c>
      <c r="I313" s="20">
        <f t="shared" si="29"/>
        <v>2.2689280275926285</v>
      </c>
      <c r="J313" s="20">
        <f t="shared" si="30"/>
        <v>77.309195089742929</v>
      </c>
      <c r="K313" s="20">
        <f t="shared" si="31"/>
        <v>31.839342852400502</v>
      </c>
      <c r="L313" s="20">
        <f t="shared" si="32"/>
        <v>-0.14482919480644424</v>
      </c>
      <c r="M313" s="20">
        <f t="shared" si="33"/>
        <v>13.059813801255029</v>
      </c>
      <c r="N313" s="31">
        <f t="shared" si="34"/>
        <v>-83421.616208511885</v>
      </c>
      <c r="O313" s="20">
        <f t="shared" si="28"/>
        <v>419.28523141859392</v>
      </c>
    </row>
    <row r="314" spans="8:15" x14ac:dyDescent="0.3">
      <c r="H314" s="12">
        <v>131</v>
      </c>
      <c r="I314" s="20">
        <f t="shared" si="29"/>
        <v>2.2863813201125716</v>
      </c>
      <c r="J314" s="20">
        <f t="shared" si="30"/>
        <v>77.530181314585548</v>
      </c>
      <c r="K314" s="20">
        <f t="shared" si="31"/>
        <v>31.366175884369333</v>
      </c>
      <c r="L314" s="20">
        <f t="shared" si="32"/>
        <v>-0.11511775477830398</v>
      </c>
      <c r="M314" s="20">
        <f t="shared" si="33"/>
        <v>12.866572795179078</v>
      </c>
      <c r="N314" s="31">
        <f t="shared" si="34"/>
        <v>-66307.826752303095</v>
      </c>
      <c r="O314" s="20">
        <f t="shared" si="28"/>
        <v>420.32479191793368</v>
      </c>
    </row>
    <row r="315" spans="8:15" x14ac:dyDescent="0.3">
      <c r="H315" s="12">
        <v>132</v>
      </c>
      <c r="I315" s="20">
        <f t="shared" si="29"/>
        <v>2.3038346126325151</v>
      </c>
      <c r="J315" s="20">
        <f t="shared" si="30"/>
        <v>77.742271008202366</v>
      </c>
      <c r="K315" s="20">
        <f t="shared" si="31"/>
        <v>30.883551581814427</v>
      </c>
      <c r="L315" s="20">
        <f t="shared" si="32"/>
        <v>-8.5302795540164039E-2</v>
      </c>
      <c r="M315" s="20">
        <f t="shared" si="33"/>
        <v>12.66941250638842</v>
      </c>
      <c r="N315" s="31">
        <f t="shared" si="34"/>
        <v>-49134.41023113449</v>
      </c>
      <c r="O315" s="20">
        <f t="shared" si="28"/>
        <v>421.32188307716416</v>
      </c>
    </row>
    <row r="316" spans="8:15" x14ac:dyDescent="0.3">
      <c r="H316" s="12">
        <v>133</v>
      </c>
      <c r="I316" s="20">
        <f t="shared" si="29"/>
        <v>2.3212879051524582</v>
      </c>
      <c r="J316" s="20">
        <f t="shared" si="30"/>
        <v>77.945696165856518</v>
      </c>
      <c r="K316" s="20">
        <f t="shared" si="31"/>
        <v>30.391617014925657</v>
      </c>
      <c r="L316" s="20">
        <f t="shared" si="32"/>
        <v>-5.5420676694737568E-2</v>
      </c>
      <c r="M316" s="20">
        <f t="shared" si="33"/>
        <v>12.468392991816966</v>
      </c>
      <c r="N316" s="31">
        <f t="shared" si="34"/>
        <v>-31922.309776168837</v>
      </c>
      <c r="O316" s="20">
        <f t="shared" si="28"/>
        <v>422.27764206407755</v>
      </c>
    </row>
    <row r="317" spans="8:15" x14ac:dyDescent="0.3">
      <c r="H317" s="12">
        <v>134</v>
      </c>
      <c r="I317" s="20">
        <f t="shared" si="29"/>
        <v>2.3387411976724017</v>
      </c>
      <c r="J317" s="20">
        <f t="shared" si="30"/>
        <v>78.140688790946371</v>
      </c>
      <c r="K317" s="20">
        <f t="shared" si="31"/>
        <v>29.890521969414966</v>
      </c>
      <c r="L317" s="20">
        <f t="shared" si="32"/>
        <v>-2.5507661949005389E-2</v>
      </c>
      <c r="M317" s="20">
        <f t="shared" si="33"/>
        <v>12.263575483956165</v>
      </c>
      <c r="N317" s="31">
        <f t="shared" si="34"/>
        <v>-14692.413282627103</v>
      </c>
      <c r="O317" s="20">
        <f t="shared" si="28"/>
        <v>423.19320413690855</v>
      </c>
    </row>
    <row r="318" spans="8:15" x14ac:dyDescent="0.3">
      <c r="H318" s="12">
        <v>135</v>
      </c>
      <c r="I318" s="20">
        <f t="shared" si="29"/>
        <v>2.3561944901923448</v>
      </c>
      <c r="J318" s="20">
        <f t="shared" si="30"/>
        <v>78.327480497284995</v>
      </c>
      <c r="K318" s="20">
        <f t="shared" si="31"/>
        <v>29.380418902289382</v>
      </c>
      <c r="L318" s="20">
        <f t="shared" si="32"/>
        <v>4.4001182583977057E-3</v>
      </c>
      <c r="M318" s="20">
        <f t="shared" si="33"/>
        <v>12.055022372203032</v>
      </c>
      <c r="N318" s="31">
        <f t="shared" si="34"/>
        <v>2534.4681168370789</v>
      </c>
      <c r="O318" s="20">
        <f t="shared" si="28"/>
        <v>424.06970077609037</v>
      </c>
    </row>
    <row r="319" spans="8:15" x14ac:dyDescent="0.3">
      <c r="H319" s="12">
        <v>136</v>
      </c>
      <c r="I319" s="20">
        <f t="shared" si="29"/>
        <v>2.3736477827122884</v>
      </c>
      <c r="J319" s="20">
        <f t="shared" si="30"/>
        <v>78.506302127943627</v>
      </c>
      <c r="K319" s="20">
        <f t="shared" si="31"/>
        <v>28.8614628969477</v>
      </c>
      <c r="L319" s="20">
        <f t="shared" si="32"/>
        <v>3.4266703336115076E-2</v>
      </c>
      <c r="M319" s="20">
        <f t="shared" si="33"/>
        <v>11.842797183855698</v>
      </c>
      <c r="N319" s="31">
        <f t="shared" si="34"/>
        <v>19737.621121602282</v>
      </c>
      <c r="O319" s="20">
        <f t="shared" si="28"/>
        <v>424.90825789674511</v>
      </c>
    </row>
    <row r="320" spans="8:15" x14ac:dyDescent="0.3">
      <c r="H320" s="12">
        <v>137</v>
      </c>
      <c r="I320" s="20">
        <f t="shared" si="29"/>
        <v>2.3911010752322315</v>
      </c>
      <c r="J320" s="20">
        <f t="shared" si="30"/>
        <v>78.677383390566462</v>
      </c>
      <c r="K320" s="20">
        <f t="shared" si="31"/>
        <v>28.333811617606599</v>
      </c>
      <c r="L320" s="20">
        <f t="shared" si="32"/>
        <v>6.4056338364307935E-2</v>
      </c>
      <c r="M320" s="20">
        <f t="shared" si="33"/>
        <v>11.626964564762416</v>
      </c>
      <c r="N320" s="31">
        <f t="shared" si="34"/>
        <v>36896.450897841372</v>
      </c>
      <c r="O320" s="20">
        <f t="shared" si="28"/>
        <v>425.70999414114675</v>
      </c>
    </row>
    <row r="321" spans="8:15" x14ac:dyDescent="0.3">
      <c r="H321" s="12">
        <v>138</v>
      </c>
      <c r="I321" s="20">
        <f t="shared" si="29"/>
        <v>2.4085543677521746</v>
      </c>
      <c r="J321" s="20">
        <f t="shared" si="30"/>
        <v>78.840952509001255</v>
      </c>
      <c r="K321" s="20">
        <f t="shared" si="31"/>
        <v>27.797625263061413</v>
      </c>
      <c r="L321" s="20">
        <f t="shared" si="32"/>
        <v>9.3733509202145557E-2</v>
      </c>
      <c r="M321" s="20">
        <f t="shared" si="33"/>
        <v>11.407590259629769</v>
      </c>
      <c r="N321" s="31">
        <f t="shared" si="34"/>
        <v>53990.501300435841</v>
      </c>
      <c r="O321" s="20">
        <f t="shared" si="28"/>
        <v>426.47601925011463</v>
      </c>
    </row>
    <row r="322" spans="8:15" x14ac:dyDescent="0.3">
      <c r="H322" s="12">
        <v>139</v>
      </c>
      <c r="I322" s="20">
        <f t="shared" si="29"/>
        <v>2.4260076602721181</v>
      </c>
      <c r="J322" s="20">
        <f t="shared" si="30"/>
        <v>78.997235891033341</v>
      </c>
      <c r="K322" s="20">
        <f t="shared" si="31"/>
        <v>27.253066519787968</v>
      </c>
      <c r="L322" s="20">
        <f t="shared" si="32"/>
        <v>0.12326297691468566</v>
      </c>
      <c r="M322" s="20">
        <f t="shared" si="33"/>
        <v>11.184741091996226</v>
      </c>
      <c r="N322" s="31">
        <f t="shared" si="34"/>
        <v>70999.474702858934</v>
      </c>
      <c r="O322" s="20">
        <f t="shared" si="28"/>
        <v>427.20743251204647</v>
      </c>
    </row>
    <row r="323" spans="8:15" x14ac:dyDescent="0.3">
      <c r="H323" s="12">
        <v>140</v>
      </c>
      <c r="I323" s="20">
        <f t="shared" si="29"/>
        <v>2.4434609527920612</v>
      </c>
      <c r="J323" s="20">
        <f t="shared" si="30"/>
        <v>79.146457811959465</v>
      </c>
      <c r="K323" s="20">
        <f t="shared" si="31"/>
        <v>26.700300514391436</v>
      </c>
      <c r="L323" s="20">
        <f t="shared" si="32"/>
        <v>0.15260981155297665</v>
      </c>
      <c r="M323" s="20">
        <f t="shared" si="33"/>
        <v>10.958484943877048</v>
      </c>
      <c r="N323" s="31">
        <f t="shared" si="34"/>
        <v>87903.251454514553</v>
      </c>
      <c r="O323" s="20">
        <f t="shared" ref="O323:O363" si="35">$C$6+$C$6*($C$3-1)*J324/$C$5</f>
        <v>427.90532128808076</v>
      </c>
    </row>
    <row r="324" spans="8:15" x14ac:dyDescent="0.3">
      <c r="H324" s="12">
        <v>141</v>
      </c>
      <c r="I324" s="20">
        <f t="shared" ref="I324:I363" si="36">RADIANS(H324)</f>
        <v>2.4609142453120048</v>
      </c>
      <c r="J324" s="20">
        <f t="shared" ref="J324:J363" si="37">($C$5/2)*(1-COS(RADIANS(H324)))+$C$8-SQRT($C$8^2-(($C$8/2)*SIN(RADIANS(H324)))^2)</f>
        <v>79.288840113693453</v>
      </c>
      <c r="K324" s="20">
        <f t="shared" ref="K324:K363" si="38">ABS((41.7*SIN(RADIANS(H324)))+(1738.89*SIN(RADIANS(H324))*COS(RADIANS(H324)))/SQRT(21389.0625-((41.7*SIN(RADIANS(H324)))^2))*(PI()/180))</f>
        <v>26.139494765408784</v>
      </c>
      <c r="L324" s="20">
        <f t="shared" ref="L324:L363" si="39">((41.7*COS(RADIANS(H324))+1738.89*COS(2*RADIANS(H324))) / SQRT(4024517.454-(41.7*SIN(RADIANS(H324)))^2)) + (4024517.454*(SIN(RADIANS(H324))^2)*(COS(RADIANS(H324))^2) / ((18769-(40.7*SIN(RADIANS(H324))^2)*SQRT(18769-(41.7*SIN(RADIANS(H324)))^2)))) * (PI()/180)^2</f>
        <v>0.1817394253183951</v>
      </c>
      <c r="M324" s="20">
        <f t="shared" ref="M324:M363" si="40">($C$12/1000)*$C$13*(SIN(I324))</f>
        <v>10.728890735086731</v>
      </c>
      <c r="N324" s="31">
        <f t="shared" ref="N324:N363" si="41">(L324*(6*$C$11)^2)/1000</f>
        <v>104681.90898339558</v>
      </c>
      <c r="O324" s="20">
        <f t="shared" si="35"/>
        <v>428.57075961168965</v>
      </c>
    </row>
    <row r="325" spans="8:15" x14ac:dyDescent="0.3">
      <c r="H325" s="12">
        <v>142</v>
      </c>
      <c r="I325" s="20">
        <f t="shared" si="36"/>
        <v>2.4783675378319479</v>
      </c>
      <c r="J325" s="20">
        <f t="shared" si="37"/>
        <v>79.424601919057096</v>
      </c>
      <c r="K325" s="20">
        <f t="shared" si="38"/>
        <v>25.570819134472089</v>
      </c>
      <c r="L325" s="20">
        <f t="shared" si="39"/>
        <v>0.2106176051389953</v>
      </c>
      <c r="M325" s="20">
        <f t="shared" si="40"/>
        <v>10.496028402245415</v>
      </c>
      <c r="N325" s="31">
        <f t="shared" si="41"/>
        <v>121315.74056006128</v>
      </c>
      <c r="O325" s="20">
        <f t="shared" si="35"/>
        <v>429.20480686083721</v>
      </c>
    </row>
    <row r="326" spans="8:15" x14ac:dyDescent="0.3">
      <c r="H326" s="12">
        <v>143</v>
      </c>
      <c r="I326" s="20">
        <f t="shared" si="36"/>
        <v>2.4958208303518914</v>
      </c>
      <c r="J326" s="20">
        <f t="shared" si="37"/>
        <v>79.553959360875723</v>
      </c>
      <c r="K326" s="20">
        <f t="shared" si="38"/>
        <v>24.994445776839509</v>
      </c>
      <c r="L326" s="20">
        <f t="shared" si="39"/>
        <v>0.23921054468216701</v>
      </c>
      <c r="M326" s="20">
        <f t="shared" si="40"/>
        <v>10.259968877475458</v>
      </c>
      <c r="N326" s="31">
        <f t="shared" si="41"/>
        <v>137785.27373692818</v>
      </c>
      <c r="O326" s="20">
        <f t="shared" si="35"/>
        <v>429.80850650070192</v>
      </c>
    </row>
    <row r="327" spans="8:15" x14ac:dyDescent="0.3">
      <c r="H327" s="12">
        <v>144</v>
      </c>
      <c r="I327" s="20">
        <f t="shared" si="36"/>
        <v>2.5132741228718345</v>
      </c>
      <c r="J327" s="20">
        <f t="shared" si="37"/>
        <v>79.6771253254702</v>
      </c>
      <c r="K327" s="20">
        <f t="shared" si="38"/>
        <v>24.410549091302304</v>
      </c>
      <c r="L327" s="20">
        <f t="shared" si="39"/>
        <v>0.26748487582410141</v>
      </c>
      <c r="M327" s="20">
        <f t="shared" si="40"/>
        <v>10.02078406679488</v>
      </c>
      <c r="N327" s="31">
        <f t="shared" si="41"/>
        <v>154071.28847468243</v>
      </c>
      <c r="O327" s="20">
        <f t="shared" si="35"/>
        <v>430.38288489484535</v>
      </c>
    </row>
    <row r="328" spans="8:15" x14ac:dyDescent="0.3">
      <c r="H328" s="12">
        <v>145</v>
      </c>
      <c r="I328" s="20">
        <f t="shared" si="36"/>
        <v>2.530727415391778</v>
      </c>
      <c r="J328" s="20">
        <f t="shared" si="37"/>
        <v>79.794309210113141</v>
      </c>
      <c r="K328" s="20">
        <f t="shared" si="38"/>
        <v>23.81930566947538</v>
      </c>
      <c r="L328" s="20">
        <f t="shared" si="39"/>
        <v>0.29540769959270474</v>
      </c>
      <c r="M328" s="20">
        <f t="shared" si="40"/>
        <v>9.7785468282140311</v>
      </c>
      <c r="N328" s="31">
        <f t="shared" si="41"/>
        <v>170154.83496539792</v>
      </c>
      <c r="O328" s="20">
        <f t="shared" si="35"/>
        <v>430.9289501826201</v>
      </c>
    </row>
    <row r="329" spans="8:15" x14ac:dyDescent="0.3">
      <c r="H329" s="12">
        <v>146</v>
      </c>
      <c r="I329" s="20">
        <f t="shared" si="36"/>
        <v>2.5481807079117211</v>
      </c>
      <c r="J329" s="20">
        <f t="shared" si="37"/>
        <v>79.905716693999352</v>
      </c>
      <c r="K329" s="20">
        <f t="shared" si="38"/>
        <v>23.220894244480689</v>
      </c>
      <c r="L329" s="20">
        <f t="shared" si="39"/>
        <v>0.32294661659655954</v>
      </c>
      <c r="M329" s="20">
        <f t="shared" si="40"/>
        <v>9.5333309495424068</v>
      </c>
      <c r="N329" s="31">
        <f t="shared" si="41"/>
        <v>186017.25115961829</v>
      </c>
      <c r="O329" s="20">
        <f t="shared" si="35"/>
        <v>431.44769122053839</v>
      </c>
    </row>
    <row r="330" spans="8:15" x14ac:dyDescent="0.3">
      <c r="H330" s="12">
        <v>147</v>
      </c>
      <c r="I330" s="20">
        <f t="shared" si="36"/>
        <v>2.5656340004316642</v>
      </c>
      <c r="J330" s="20">
        <f t="shared" si="37"/>
        <v>80.01154952226517</v>
      </c>
      <c r="K330" s="20">
        <f t="shared" si="38"/>
        <v>22.615495639031828</v>
      </c>
      <c r="L330" s="20">
        <f t="shared" si="39"/>
        <v>0.35006975694855946</v>
      </c>
      <c r="M330" s="20">
        <f t="shared" si="40"/>
        <v>9.2852111259121006</v>
      </c>
      <c r="N330" s="31">
        <f t="shared" si="41"/>
        <v>201640.18000237024</v>
      </c>
      <c r="O330" s="20">
        <f t="shared" si="35"/>
        <v>431.94007658526795</v>
      </c>
    </row>
    <row r="331" spans="8:15" x14ac:dyDescent="0.3">
      <c r="H331" s="12">
        <v>148</v>
      </c>
      <c r="I331" s="20">
        <f t="shared" si="36"/>
        <v>2.5830872929516078</v>
      </c>
      <c r="J331" s="20">
        <f t="shared" si="37"/>
        <v>80.112005302581196</v>
      </c>
      <c r="K331" s="20">
        <f t="shared" si="38"/>
        <v>22.003292712930005</v>
      </c>
      <c r="L331" s="20">
        <f t="shared" si="39"/>
        <v>0.37674580968881777</v>
      </c>
      <c r="M331" s="20">
        <f t="shared" si="40"/>
        <v>9.034262937024975</v>
      </c>
      <c r="N331" s="31">
        <f t="shared" si="41"/>
        <v>217005.58638075902</v>
      </c>
      <c r="O331" s="20">
        <f t="shared" si="35"/>
        <v>432.40705363589166</v>
      </c>
    </row>
    <row r="332" spans="8:15" x14ac:dyDescent="0.3">
      <c r="H332" s="12">
        <v>149</v>
      </c>
      <c r="I332" s="20">
        <f t="shared" si="36"/>
        <v>2.6005405854715509</v>
      </c>
      <c r="J332" s="20">
        <f t="shared" si="37"/>
        <v>80.207277313835732</v>
      </c>
      <c r="K332" s="20">
        <f t="shared" si="38"/>
        <v>21.384470309981044</v>
      </c>
      <c r="L332" s="20">
        <f t="shared" si="39"/>
        <v>0.40294405170756759</v>
      </c>
      <c r="M332" s="20">
        <f t="shared" si="40"/>
        <v>8.780562824130369</v>
      </c>
      <c r="N332" s="31">
        <f t="shared" si="41"/>
        <v>232095.77378355892</v>
      </c>
      <c r="O332" s="20">
        <f t="shared" si="35"/>
        <v>432.84954763304603</v>
      </c>
    </row>
    <row r="333" spans="8:15" x14ac:dyDescent="0.3">
      <c r="H333" s="12">
        <v>150</v>
      </c>
      <c r="I333" s="20">
        <f t="shared" si="36"/>
        <v>2.6179938779914944</v>
      </c>
      <c r="J333" s="20">
        <f t="shared" si="37"/>
        <v>80.297554326422642</v>
      </c>
      <c r="K333" s="20">
        <f t="shared" si="38"/>
        <v>20.759215204343885</v>
      </c>
      <c r="L333" s="20">
        <f t="shared" si="39"/>
        <v>0.42863437616499062</v>
      </c>
      <c r="M333" s="20">
        <f t="shared" si="40"/>
        <v>8.5241880667403027</v>
      </c>
      <c r="N333" s="31">
        <f t="shared" si="41"/>
        <v>246893.40067103461</v>
      </c>
      <c r="O333" s="20">
        <f t="shared" si="35"/>
        <v>433.26846091255419</v>
      </c>
    </row>
    <row r="334" spans="8:15" x14ac:dyDescent="0.3">
      <c r="H334" s="12">
        <v>151</v>
      </c>
      <c r="I334" s="20">
        <f t="shared" si="36"/>
        <v>2.6354471705114375</v>
      </c>
      <c r="J334" s="20">
        <f t="shared" si="37"/>
        <v>80.383020433647118</v>
      </c>
      <c r="K334" s="20">
        <f t="shared" si="38"/>
        <v>20.127716046321929</v>
      </c>
      <c r="L334" s="20">
        <f t="shared" si="39"/>
        <v>0.45378732040127007</v>
      </c>
      <c r="M334" s="20">
        <f t="shared" si="40"/>
        <v>8.2652167590894514</v>
      </c>
      <c r="N334" s="31">
        <f t="shared" si="41"/>
        <v>261381.49655113154</v>
      </c>
      <c r="O334" s="20">
        <f t="shared" si="35"/>
        <v>433.66467211117475</v>
      </c>
    </row>
    <row r="335" spans="8:15" x14ac:dyDescent="0.3">
      <c r="H335" s="12">
        <v>152</v>
      </c>
      <c r="I335" s="20">
        <f t="shared" si="36"/>
        <v>2.6529004630313811</v>
      </c>
      <c r="J335" s="20">
        <f t="shared" si="37"/>
        <v>80.463854893764022</v>
      </c>
      <c r="K335" s="20">
        <f t="shared" si="38"/>
        <v>19.490163307608213</v>
      </c>
      <c r="L335" s="20">
        <f t="shared" si="39"/>
        <v>0.47837409332677727</v>
      </c>
      <c r="M335" s="20">
        <f t="shared" si="40"/>
        <v>8.0037277863468219</v>
      </c>
      <c r="N335" s="31">
        <f t="shared" si="41"/>
        <v>275543.47775622376</v>
      </c>
      <c r="O335" s="20">
        <f t="shared" si="35"/>
        <v>434.03903544211136</v>
      </c>
    </row>
    <row r="336" spans="8:15" x14ac:dyDescent="0.3">
      <c r="H336" s="12">
        <v>153</v>
      </c>
      <c r="I336" s="20">
        <f t="shared" si="36"/>
        <v>2.6703537555513241</v>
      </c>
      <c r="J336" s="20">
        <f t="shared" si="37"/>
        <v>80.540231982168336</v>
      </c>
      <c r="K336" s="20">
        <f t="shared" si="38"/>
        <v>18.84674922599693</v>
      </c>
      <c r="L336" s="20">
        <f t="shared" si="39"/>
        <v>0.5023666022790555</v>
      </c>
      <c r="M336" s="20">
        <f t="shared" si="40"/>
        <v>7.7398008005866252</v>
      </c>
      <c r="N336" s="31">
        <f t="shared" si="41"/>
        <v>289363.16291273595</v>
      </c>
      <c r="O336" s="20">
        <f t="shared" si="35"/>
        <v>434.39238001796031</v>
      </c>
    </row>
    <row r="337" spans="8:15" x14ac:dyDescent="0.3">
      <c r="H337" s="12">
        <v>154</v>
      </c>
      <c r="I337" s="20">
        <f t="shared" si="36"/>
        <v>2.6878070480712677</v>
      </c>
      <c r="J337" s="20">
        <f t="shared" si="37"/>
        <v>80.612320853263924</v>
      </c>
      <c r="K337" s="20">
        <f t="shared" si="38"/>
        <v>18.197667749573213</v>
      </c>
      <c r="L337" s="20">
        <f t="shared" si="39"/>
        <v>0.52573747933035297</v>
      </c>
      <c r="M337" s="20">
        <f t="shared" si="40"/>
        <v>7.4735161965254298</v>
      </c>
      <c r="N337" s="31">
        <f t="shared" si="41"/>
        <v>302824.78809428331</v>
      </c>
      <c r="O337" s="20">
        <f t="shared" si="35"/>
        <v>434.72550921881674</v>
      </c>
    </row>
    <row r="338" spans="8:15" x14ac:dyDescent="0.3">
      <c r="H338" s="12">
        <v>155</v>
      </c>
      <c r="I338" s="20">
        <f t="shared" si="36"/>
        <v>2.7052603405912108</v>
      </c>
      <c r="J338" s="20">
        <f t="shared" si="37"/>
        <v>80.680285411545356</v>
      </c>
      <c r="K338" s="20">
        <f t="shared" si="38"/>
        <v>17.543114480394664</v>
      </c>
      <c r="L338" s="20">
        <f t="shared" si="39"/>
        <v>0.548460107026708</v>
      </c>
      <c r="M338" s="20">
        <f t="shared" si="40"/>
        <v>7.2049550870332029</v>
      </c>
      <c r="N338" s="31">
        <f t="shared" si="41"/>
        <v>315913.02164738381</v>
      </c>
      <c r="O338" s="20">
        <f t="shared" si="35"/>
        <v>435.0392001033037</v>
      </c>
    </row>
    <row r="339" spans="8:15" x14ac:dyDescent="0.3">
      <c r="H339" s="12">
        <v>156</v>
      </c>
      <c r="I339" s="20">
        <f t="shared" si="36"/>
        <v>2.7227136331111539</v>
      </c>
      <c r="J339" s="20">
        <f t="shared" si="37"/>
        <v>80.744284191436947</v>
      </c>
      <c r="K339" s="20">
        <f t="shared" si="38"/>
        <v>16.883286617677594</v>
      </c>
      <c r="L339" s="20">
        <f t="shared" si="39"/>
        <v>0.57050864353720976</v>
      </c>
      <c r="M339" s="20">
        <f t="shared" si="40"/>
        <v>6.9341992784254973</v>
      </c>
      <c r="N339" s="31">
        <f t="shared" si="41"/>
        <v>328612.97867743281</v>
      </c>
      <c r="O339" s="20">
        <f t="shared" si="35"/>
        <v>435.33420286035442</v>
      </c>
    </row>
    <row r="340" spans="8:15" x14ac:dyDescent="0.3">
      <c r="H340" s="12">
        <v>157</v>
      </c>
      <c r="I340" s="20">
        <f t="shared" si="36"/>
        <v>2.7401669256310974</v>
      </c>
      <c r="J340" s="20">
        <f t="shared" si="37"/>
        <v>80.804470245446055</v>
      </c>
      <c r="K340" s="20">
        <f t="shared" si="38"/>
        <v>16.218382900502217</v>
      </c>
      <c r="L340" s="20">
        <f t="shared" si="39"/>
        <v>0.59185804718987201</v>
      </c>
      <c r="M340" s="20">
        <f t="shared" si="40"/>
        <v>6.6613312455444804</v>
      </c>
      <c r="N340" s="31">
        <f t="shared" si="41"/>
        <v>340910.23518136627</v>
      </c>
      <c r="O340" s="20">
        <f t="shared" si="35"/>
        <v>435.61124029963327</v>
      </c>
    </row>
    <row r="341" spans="8:15" x14ac:dyDescent="0.3">
      <c r="H341" s="12">
        <v>158</v>
      </c>
      <c r="I341" s="20">
        <f t="shared" si="36"/>
        <v>2.7576202181510405</v>
      </c>
      <c r="J341" s="20">
        <f t="shared" si="37"/>
        <v>80.860991040199565</v>
      </c>
      <c r="K341" s="20">
        <f t="shared" si="38"/>
        <v>15.548603550051093</v>
      </c>
      <c r="L341" s="20">
        <f t="shared" si="39"/>
        <v>0.6124841003687197</v>
      </c>
      <c r="M341" s="20">
        <f t="shared" si="40"/>
        <v>6.3864341066363126</v>
      </c>
      <c r="N341" s="31">
        <f t="shared" si="41"/>
        <v>352790.84181238251</v>
      </c>
      <c r="O341" s="20">
        <f t="shared" si="35"/>
        <v>435.8710073785515</v>
      </c>
    </row>
    <row r="342" spans="8:15" x14ac:dyDescent="0.3">
      <c r="H342" s="12">
        <v>159</v>
      </c>
      <c r="I342" s="20">
        <f t="shared" si="36"/>
        <v>2.7750735106709841</v>
      </c>
      <c r="J342" s="20">
        <f t="shared" si="37"/>
        <v>80.913988359946217</v>
      </c>
      <c r="K342" s="20">
        <f t="shared" si="38"/>
        <v>14.874150211395406</v>
      </c>
      <c r="L342" s="20">
        <f t="shared" si="39"/>
        <v>0.63236343274511175</v>
      </c>
      <c r="M342" s="20">
        <f t="shared" si="40"/>
        <v>6.1095915980324795</v>
      </c>
      <c r="N342" s="31">
        <f t="shared" si="41"/>
        <v>364241.33726118441</v>
      </c>
      <c r="O342" s="20">
        <f t="shared" si="35"/>
        <v>436.1141707639116</v>
      </c>
    </row>
    <row r="343" spans="8:15" x14ac:dyDescent="0.3">
      <c r="H343" s="12">
        <v>160</v>
      </c>
      <c r="I343" s="20">
        <f t="shared" si="36"/>
        <v>2.7925268031909272</v>
      </c>
      <c r="J343" s="20">
        <f t="shared" si="37"/>
        <v>80.963598217123945</v>
      </c>
      <c r="K343" s="20">
        <f t="shared" si="38"/>
        <v>14.195225894844842</v>
      </c>
      <c r="L343" s="20">
        <f t="shared" si="39"/>
        <v>0.65147354381502276</v>
      </c>
      <c r="M343" s="20">
        <f t="shared" si="40"/>
        <v>5.8308880486429508</v>
      </c>
      <c r="N343" s="31">
        <f t="shared" si="41"/>
        <v>375248.76123745309</v>
      </c>
      <c r="O343" s="20">
        <f t="shared" si="35"/>
        <v>436.34136842628033</v>
      </c>
    </row>
    <row r="344" spans="8:15" x14ac:dyDescent="0.3">
      <c r="H344" s="12">
        <v>161</v>
      </c>
      <c r="I344" s="20">
        <f t="shared" si="36"/>
        <v>2.8099800957108707</v>
      </c>
      <c r="J344" s="20">
        <f t="shared" si="37"/>
        <v>81.009950769604387</v>
      </c>
      <c r="K344" s="20">
        <f t="shared" si="38"/>
        <v>13.512034916876194</v>
      </c>
      <c r="L344" s="20">
        <f t="shared" si="39"/>
        <v>0.66979282471302282</v>
      </c>
      <c r="M344" s="20">
        <f t="shared" si="40"/>
        <v>5.5504083542687166</v>
      </c>
      <c r="N344" s="31">
        <f t="shared" si="41"/>
        <v>385800.66703470115</v>
      </c>
      <c r="O344" s="20">
        <f t="shared" si="35"/>
        <v>436.5532092652827</v>
      </c>
    </row>
    <row r="345" spans="8:15" x14ac:dyDescent="0.3">
      <c r="H345" s="12">
        <v>162</v>
      </c>
      <c r="I345" s="20">
        <f t="shared" si="36"/>
        <v>2.8274333882308138</v>
      </c>
      <c r="J345" s="20">
        <f t="shared" si="37"/>
        <v>81.053170244245905</v>
      </c>
      <c r="K345" s="20">
        <f t="shared" si="38"/>
        <v>12.824782840657392</v>
      </c>
      <c r="L345" s="20">
        <f t="shared" si="39"/>
        <v>0.68730057927294597</v>
      </c>
      <c r="M345" s="20">
        <f t="shared" si="40"/>
        <v>5.2682379517417663</v>
      </c>
      <c r="N345" s="31">
        <f t="shared" si="41"/>
        <v>395885.13366121688</v>
      </c>
      <c r="O345" s="20">
        <f t="shared" si="35"/>
        <v>436.75027276407633</v>
      </c>
    </row>
    <row r="346" spans="8:15" x14ac:dyDescent="0.3">
      <c r="H346" s="12">
        <v>163</v>
      </c>
      <c r="I346" s="20">
        <f t="shared" si="36"/>
        <v>2.8448866807507573</v>
      </c>
      <c r="J346" s="20">
        <f t="shared" si="37"/>
        <v>81.093374866399927</v>
      </c>
      <c r="K346" s="20">
        <f t="shared" si="38"/>
        <v>12.133676416182961</v>
      </c>
      <c r="L346" s="20">
        <f t="shared" si="39"/>
        <v>0.70397704430480379</v>
      </c>
      <c r="M346" s="20">
        <f t="shared" si="40"/>
        <v>4.9844627929001426</v>
      </c>
      <c r="N346" s="31">
        <f t="shared" si="41"/>
        <v>405490.77751956694</v>
      </c>
      <c r="O346" s="20">
        <f t="shared" si="35"/>
        <v>436.93310867136438</v>
      </c>
    </row>
    <row r="347" spans="8:15" x14ac:dyDescent="0.3">
      <c r="H347" s="12">
        <v>164</v>
      </c>
      <c r="I347" s="20">
        <f t="shared" si="36"/>
        <v>2.8623399732707004</v>
      </c>
      <c r="J347" s="20">
        <f t="shared" si="37"/>
        <v>81.13067679503564</v>
      </c>
      <c r="K347" s="20">
        <f t="shared" si="38"/>
        <v>11.438923520038337</v>
      </c>
      <c r="L347" s="20">
        <f t="shared" si="39"/>
        <v>0.71980340905728035</v>
      </c>
      <c r="M347" s="20">
        <f t="shared" si="40"/>
        <v>4.6991693184062324</v>
      </c>
      <c r="N347" s="31">
        <f t="shared" si="41"/>
        <v>414606.7636169935</v>
      </c>
      <c r="O347" s="20">
        <f t="shared" si="35"/>
        <v>437.10223670937961</v>
      </c>
    </row>
    <row r="348" spans="8:15" x14ac:dyDescent="0.3">
      <c r="H348" s="12">
        <v>165</v>
      </c>
      <c r="I348" s="20">
        <f t="shared" si="36"/>
        <v>2.8797932657906435</v>
      </c>
      <c r="J348" s="20">
        <f t="shared" si="37"/>
        <v>81.165182063163314</v>
      </c>
      <c r="K348" s="20">
        <f t="shared" si="38"/>
        <v>10.740733094809839</v>
      </c>
      <c r="L348" s="20">
        <f t="shared" si="39"/>
        <v>0.73476183383522431</v>
      </c>
      <c r="M348" s="20">
        <f t="shared" si="40"/>
        <v>4.4124444314160609</v>
      </c>
      <c r="N348" s="31">
        <f t="shared" si="41"/>
        <v>423222.81628908921</v>
      </c>
      <c r="O348" s="20">
        <f t="shared" si="35"/>
        <v>437.25814630636154</v>
      </c>
    </row>
    <row r="349" spans="8:15" x14ac:dyDescent="0.3">
      <c r="H349" s="12">
        <v>166</v>
      </c>
      <c r="I349" s="20">
        <f t="shared" si="36"/>
        <v>2.8972465583105871</v>
      </c>
      <c r="J349" s="20">
        <f t="shared" si="37"/>
        <v>81.196990523254698</v>
      </c>
      <c r="K349" s="20">
        <f t="shared" si="38"/>
        <v>10.039315088158363</v>
      </c>
      <c r="L349" s="20">
        <f t="shared" si="39"/>
        <v>0.74883546774182796</v>
      </c>
      <c r="M349" s="20">
        <f t="shared" si="40"/>
        <v>4.1243754711077631</v>
      </c>
      <c r="N349" s="31">
        <f t="shared" si="41"/>
        <v>431329.22941929294</v>
      </c>
      <c r="O349" s="20">
        <f t="shared" si="35"/>
        <v>437.4012963521356</v>
      </c>
    </row>
    <row r="350" spans="8:15" x14ac:dyDescent="0.3">
      <c r="H350" s="12">
        <v>167</v>
      </c>
      <c r="I350" s="20">
        <f t="shared" si="36"/>
        <v>2.9146998508305302</v>
      </c>
      <c r="J350" s="20">
        <f t="shared" si="37"/>
        <v>81.226195797376533</v>
      </c>
      <c r="K350" s="20">
        <f t="shared" si="38"/>
        <v>9.3348803915746252</v>
      </c>
      <c r="L350" s="20">
        <f t="shared" si="39"/>
        <v>0.76200846551572021</v>
      </c>
      <c r="M350" s="20">
        <f t="shared" si="40"/>
        <v>3.8350501860772508</v>
      </c>
      <c r="N350" s="31">
        <f t="shared" si="41"/>
        <v>438916.87613705487</v>
      </c>
      <c r="O350" s="20">
        <f t="shared" si="35"/>
        <v>437.53211497549211</v>
      </c>
    </row>
    <row r="351" spans="8:15" x14ac:dyDescent="0.3">
      <c r="H351" s="12">
        <v>168</v>
      </c>
      <c r="I351" s="20">
        <f t="shared" si="36"/>
        <v>2.9321531433504737</v>
      </c>
      <c r="J351" s="20">
        <f t="shared" si="37"/>
        <v>81.252885231771813</v>
      </c>
      <c r="K351" s="20">
        <f t="shared" si="38"/>
        <v>8.6276407788340954</v>
      </c>
      <c r="L351" s="20">
        <f t="shared" si="39"/>
        <v>0.77426600343393337</v>
      </c>
      <c r="M351" s="20">
        <f t="shared" si="40"/>
        <v>3.5445567076090874</v>
      </c>
      <c r="N351" s="31">
        <f t="shared" si="41"/>
        <v>445977.21797794563</v>
      </c>
      <c r="O351" s="20">
        <f t="shared" si="35"/>
        <v>437.65099934214595</v>
      </c>
    </row>
    <row r="352" spans="8:15" x14ac:dyDescent="0.3">
      <c r="H352" s="12">
        <v>169</v>
      </c>
      <c r="I352" s="20">
        <f t="shared" si="36"/>
        <v>2.9496064358704168</v>
      </c>
      <c r="J352" s="20">
        <f t="shared" si="37"/>
        <v>81.277139855639746</v>
      </c>
      <c r="K352" s="20">
        <f t="shared" si="38"/>
        <v>7.9178088441706693</v>
      </c>
      <c r="L352" s="20">
        <f t="shared" si="39"/>
        <v>0.7855942942526416</v>
      </c>
      <c r="M352" s="20">
        <f t="shared" si="40"/>
        <v>3.2529835228309012</v>
      </c>
      <c r="N352" s="31">
        <f t="shared" si="41"/>
        <v>452502.31348952156</v>
      </c>
      <c r="O352" s="20">
        <f t="shared" si="35"/>
        <v>437.75831547214813</v>
      </c>
    </row>
    <row r="353" spans="8:15" x14ac:dyDescent="0.3">
      <c r="H353" s="12">
        <v>170</v>
      </c>
      <c r="I353" s="20">
        <f t="shared" si="36"/>
        <v>2.9670597283903604</v>
      </c>
      <c r="J353" s="20">
        <f t="shared" si="37"/>
        <v>81.299034343884301</v>
      </c>
      <c r="K353" s="20">
        <f t="shared" si="38"/>
        <v>7.2055979401874586</v>
      </c>
      <c r="L353" s="20">
        <f t="shared" si="39"/>
        <v>0.79598060115870561</v>
      </c>
      <c r="M353" s="20">
        <f t="shared" si="40"/>
        <v>2.9604194477592944</v>
      </c>
      <c r="N353" s="31">
        <f t="shared" si="41"/>
        <v>458484.82626741444</v>
      </c>
      <c r="O353" s="20">
        <f t="shared" si="35"/>
        <v>437.85439807570481</v>
      </c>
    </row>
    <row r="354" spans="8:15" x14ac:dyDescent="0.3">
      <c r="H354" s="12">
        <v>171</v>
      </c>
      <c r="I354" s="20">
        <f t="shared" si="36"/>
        <v>2.9845130209103035</v>
      </c>
      <c r="J354" s="20">
        <f t="shared" si="37"/>
        <v>81.318636983618291</v>
      </c>
      <c r="K354" s="20">
        <f t="shared" si="38"/>
        <v>6.4912221155243968</v>
      </c>
      <c r="L354" s="20">
        <f t="shared" si="39"/>
        <v>0.8054132507063545</v>
      </c>
      <c r="M354" s="20">
        <f t="shared" si="40"/>
        <v>2.6669536002456806</v>
      </c>
      <c r="N354" s="31">
        <f t="shared" si="41"/>
        <v>463918.03240686015</v>
      </c>
      <c r="O354" s="20">
        <f t="shared" si="35"/>
        <v>437.93955040644857</v>
      </c>
    </row>
    <row r="355" spans="8:15" x14ac:dyDescent="0.3">
      <c r="H355" s="12">
        <v>172</v>
      </c>
      <c r="I355" s="20">
        <f t="shared" si="36"/>
        <v>3.001966313430247</v>
      </c>
      <c r="J355" s="20">
        <f t="shared" si="37"/>
        <v>81.336009644227914</v>
      </c>
      <c r="K355" s="20">
        <f t="shared" si="38"/>
        <v>5.7748960523015427</v>
      </c>
      <c r="L355" s="20">
        <f t="shared" si="39"/>
        <v>0.81388164471481239</v>
      </c>
      <c r="M355" s="20">
        <f t="shared" si="40"/>
        <v>2.3726753728300651</v>
      </c>
      <c r="N355" s="31">
        <f t="shared" si="41"/>
        <v>468795.82735573198</v>
      </c>
      <c r="O355" s="20">
        <f t="shared" si="35"/>
        <v>438.01404413128881</v>
      </c>
    </row>
    <row r="356" spans="8:15" x14ac:dyDescent="0.3">
      <c r="H356" s="12">
        <v>173</v>
      </c>
      <c r="I356" s="20">
        <f t="shared" si="36"/>
        <v>3.0194196059501901</v>
      </c>
      <c r="J356" s="20">
        <f t="shared" si="37"/>
        <v>81.351207750819867</v>
      </c>
      <c r="K356" s="20">
        <f t="shared" si="38"/>
        <v>5.0568350033582767</v>
      </c>
      <c r="L356" s="20">
        <f t="shared" si="39"/>
        <v>0.82137627110428169</v>
      </c>
      <c r="M356" s="20">
        <f t="shared" si="40"/>
        <v>2.0776744055112699</v>
      </c>
      <c r="N356" s="31">
        <f t="shared" si="41"/>
        <v>473112.73215606622</v>
      </c>
      <c r="O356" s="20">
        <f t="shared" si="35"/>
        <v>438.07811921605821</v>
      </c>
    </row>
    <row r="357" spans="8:15" x14ac:dyDescent="0.3">
      <c r="H357" s="12">
        <v>174</v>
      </c>
      <c r="I357" s="20">
        <f t="shared" si="36"/>
        <v>3.0368728984701332</v>
      </c>
      <c r="J357" s="20">
        <f t="shared" si="37"/>
        <v>81.364280260891036</v>
      </c>
      <c r="K357" s="20">
        <f t="shared" si="38"/>
        <v>4.337254729307686</v>
      </c>
      <c r="L357" s="20">
        <f t="shared" si="39"/>
        <v>0.8278887136494576</v>
      </c>
      <c r="M357" s="20">
        <f t="shared" si="40"/>
        <v>1.7820405584416725</v>
      </c>
      <c r="N357" s="31">
        <f t="shared" si="41"/>
        <v>476863.89906208758</v>
      </c>
      <c r="O357" s="20">
        <f t="shared" si="35"/>
        <v>438.13198382625069</v>
      </c>
    </row>
    <row r="358" spans="8:15" x14ac:dyDescent="0.3">
      <c r="H358" s="12">
        <v>175</v>
      </c>
      <c r="I358" s="20">
        <f t="shared" si="36"/>
        <v>3.0543261909900767</v>
      </c>
      <c r="J358" s="20">
        <f t="shared" si="37"/>
        <v>81.375269644077264</v>
      </c>
      <c r="K358" s="20">
        <f t="shared" si="38"/>
        <v>3.6163714354266205</v>
      </c>
      <c r="L358" s="20">
        <f t="shared" si="39"/>
        <v>0.83341166063160843</v>
      </c>
      <c r="M358" s="20">
        <f t="shared" si="40"/>
        <v>1.4858638845549517</v>
      </c>
      <c r="N358" s="31">
        <f t="shared" si="41"/>
        <v>480045.11652380647</v>
      </c>
      <c r="O358" s="20">
        <f t="shared" si="35"/>
        <v>438.17581424223647</v>
      </c>
    </row>
    <row r="359" spans="8:15" x14ac:dyDescent="0.3">
      <c r="H359" s="12">
        <v>176</v>
      </c>
      <c r="I359" s="20">
        <f t="shared" si="36"/>
        <v>3.0717794835100198</v>
      </c>
      <c r="J359" s="20">
        <f t="shared" si="37"/>
        <v>81.384211864855587</v>
      </c>
      <c r="K359" s="20">
        <f t="shared" si="38"/>
        <v>2.8944017084014324</v>
      </c>
      <c r="L359" s="20">
        <f t="shared" si="39"/>
        <v>0.83793891237224394</v>
      </c>
      <c r="M359" s="20">
        <f t="shared" si="40"/>
        <v>1.1892346021351163</v>
      </c>
      <c r="N359" s="31">
        <f t="shared" si="41"/>
        <v>482652.81352641247</v>
      </c>
      <c r="O359" s="20">
        <f t="shared" si="35"/>
        <v>438.20975478842109</v>
      </c>
    </row>
    <row r="360" spans="8:15" x14ac:dyDescent="0.3">
      <c r="H360" s="12">
        <v>177</v>
      </c>
      <c r="I360" s="20">
        <f t="shared" si="36"/>
        <v>3.0892327760299634</v>
      </c>
      <c r="J360" s="20">
        <f t="shared" si="37"/>
        <v>81.391136368091395</v>
      </c>
      <c r="K360" s="20">
        <f t="shared" si="38"/>
        <v>2.1715624529495838</v>
      </c>
      <c r="L360" s="20">
        <f t="shared" si="39"/>
        <v>0.84146538763346379</v>
      </c>
      <c r="M360" s="20">
        <f t="shared" si="40"/>
        <v>0.89224306733508862</v>
      </c>
      <c r="N360" s="31">
        <f t="shared" si="41"/>
        <v>484684.06327687512</v>
      </c>
      <c r="O360" s="20">
        <f t="shared" si="35"/>
        <v>438.23391777589586</v>
      </c>
    </row>
    <row r="361" spans="8:15" x14ac:dyDescent="0.3">
      <c r="H361" s="12">
        <v>178</v>
      </c>
      <c r="I361" s="20">
        <f t="shared" si="36"/>
        <v>3.1066860685499065</v>
      </c>
      <c r="J361" s="20">
        <f t="shared" si="37"/>
        <v>81.396066067337983</v>
      </c>
      <c r="K361" s="20">
        <f t="shared" si="38"/>
        <v>1.4480708283380228</v>
      </c>
      <c r="L361" s="20">
        <f t="shared" si="39"/>
        <v>0.84398712887223482</v>
      </c>
      <c r="M361" s="20">
        <f t="shared" si="40"/>
        <v>0.59497974665340569</v>
      </c>
      <c r="N361" s="31">
        <f t="shared" si="41"/>
        <v>486136.58623040724</v>
      </c>
      <c r="O361" s="20">
        <f t="shared" si="35"/>
        <v>438.24838345821263</v>
      </c>
    </row>
    <row r="362" spans="8:15" x14ac:dyDescent="0.3">
      <c r="H362" s="12">
        <v>179</v>
      </c>
      <c r="I362" s="20">
        <f t="shared" si="36"/>
        <v>3.12413936106985</v>
      </c>
      <c r="J362" s="20">
        <f t="shared" si="37"/>
        <v>81.399017335813909</v>
      </c>
      <c r="K362" s="20">
        <f t="shared" si="38"/>
        <v>0.72414418481834797</v>
      </c>
      <c r="L362" s="20">
        <f t="shared" si="39"/>
        <v>0.84550130633807474</v>
      </c>
      <c r="M362" s="20">
        <f t="shared" si="40"/>
        <v>0.29753518937718632</v>
      </c>
      <c r="N362" s="31">
        <f t="shared" si="41"/>
        <v>487008.75245073106</v>
      </c>
      <c r="O362" s="20">
        <f t="shared" si="35"/>
        <v>438.25319999999999</v>
      </c>
    </row>
    <row r="363" spans="8:15" x14ac:dyDescent="0.3">
      <c r="H363" s="12">
        <v>180</v>
      </c>
      <c r="I363" s="20">
        <f t="shared" si="36"/>
        <v>3.1415926535897931</v>
      </c>
      <c r="J363" s="20">
        <f t="shared" si="37"/>
        <v>81.400000000000006</v>
      </c>
      <c r="K363" s="20">
        <f t="shared" si="38"/>
        <v>5.0834451483175943E-15</v>
      </c>
      <c r="L363" s="20">
        <f t="shared" si="39"/>
        <v>0.84600622100589329</v>
      </c>
      <c r="M363" s="20">
        <f t="shared" si="40"/>
        <v>2.0886791678634759E-15</v>
      </c>
      <c r="N363" s="31">
        <f t="shared" si="41"/>
        <v>487299.58329939452</v>
      </c>
      <c r="O363" s="20">
        <f t="shared" si="35"/>
        <v>39.270000000000003</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A7B78A-807F-4862-80F4-828FCD5E565A}">
  <sheetPr>
    <pageSetUpPr fitToPage="1"/>
  </sheetPr>
  <dimension ref="A1:R64"/>
  <sheetViews>
    <sheetView topLeftCell="M17" zoomScale="47" zoomScaleNormal="80" workbookViewId="0">
      <selection activeCell="T56" sqref="T56"/>
    </sheetView>
  </sheetViews>
  <sheetFormatPr defaultRowHeight="14.4" x14ac:dyDescent="0.3"/>
  <cols>
    <col min="1" max="1" width="5.44140625" customWidth="1"/>
    <col min="2" max="2" width="3.5546875" customWidth="1"/>
    <col min="3" max="3" width="22" customWidth="1"/>
    <col min="4" max="14" width="8.5546875" customWidth="1"/>
    <col min="15" max="15" width="4.88671875" customWidth="1"/>
    <col min="16" max="16" width="6.88671875" customWidth="1"/>
  </cols>
  <sheetData>
    <row r="1" spans="1:18" ht="19.5" customHeight="1" thickBot="1" x14ac:dyDescent="0.35">
      <c r="A1" s="51"/>
      <c r="B1" s="131"/>
      <c r="C1" s="130"/>
      <c r="D1" s="129"/>
      <c r="E1" s="127"/>
      <c r="F1" s="127"/>
      <c r="G1" s="128"/>
      <c r="H1" s="128" t="s">
        <v>94</v>
      </c>
      <c r="I1" s="127"/>
      <c r="J1" s="127"/>
      <c r="K1" s="127"/>
      <c r="L1" s="127"/>
      <c r="M1" s="127"/>
      <c r="N1" s="127"/>
      <c r="O1" s="126"/>
      <c r="P1" s="51"/>
    </row>
    <row r="2" spans="1:18" ht="19.5" customHeight="1" x14ac:dyDescent="0.3">
      <c r="A2" s="51"/>
      <c r="B2" s="51"/>
      <c r="D2" s="51"/>
      <c r="E2" s="51"/>
      <c r="F2" s="51"/>
      <c r="G2" s="51"/>
      <c r="H2" s="51"/>
      <c r="I2" s="51"/>
      <c r="J2" s="51"/>
      <c r="K2" s="51"/>
      <c r="L2" s="51"/>
      <c r="M2" s="125"/>
      <c r="N2" s="124"/>
      <c r="P2" s="51"/>
      <c r="R2" t="s">
        <v>96</v>
      </c>
    </row>
    <row r="3" spans="1:18" ht="19.5" customHeight="1" thickBot="1" x14ac:dyDescent="0.35">
      <c r="A3" s="51"/>
      <c r="B3" s="51"/>
      <c r="C3" s="51"/>
      <c r="D3" s="51"/>
      <c r="E3" s="51"/>
      <c r="F3" s="51"/>
      <c r="G3" s="51"/>
      <c r="H3" s="51"/>
      <c r="I3" s="51"/>
      <c r="J3" s="51"/>
      <c r="K3" s="51"/>
      <c r="L3" s="51"/>
      <c r="M3" s="51"/>
      <c r="N3" s="51"/>
      <c r="O3" s="51"/>
      <c r="P3" s="51"/>
    </row>
    <row r="4" spans="1:18" ht="19.5" customHeight="1" x14ac:dyDescent="0.3">
      <c r="A4" s="51"/>
      <c r="B4" s="88"/>
      <c r="C4" s="123" t="s">
        <v>93</v>
      </c>
      <c r="K4" s="142" t="s">
        <v>55</v>
      </c>
      <c r="L4" s="143"/>
      <c r="M4" s="122"/>
      <c r="N4" s="121"/>
      <c r="O4" s="120"/>
      <c r="P4" s="51"/>
    </row>
    <row r="5" spans="1:18" ht="19.5" customHeight="1" x14ac:dyDescent="0.3">
      <c r="A5" s="51"/>
      <c r="B5" s="83"/>
      <c r="C5" s="95" t="s">
        <v>92</v>
      </c>
      <c r="K5" s="135" t="s">
        <v>91</v>
      </c>
      <c r="L5" s="136"/>
      <c r="M5" s="114"/>
      <c r="N5" s="119"/>
      <c r="O5" s="118"/>
      <c r="P5" s="51"/>
    </row>
    <row r="6" spans="1:18" ht="19.5" customHeight="1" x14ac:dyDescent="0.3">
      <c r="A6" s="51"/>
      <c r="B6" s="83"/>
      <c r="C6" s="95" t="s">
        <v>90</v>
      </c>
      <c r="D6" s="132" t="s">
        <v>89</v>
      </c>
      <c r="E6" s="133"/>
      <c r="F6" s="133"/>
      <c r="G6" s="133"/>
      <c r="H6" s="133"/>
      <c r="I6" s="133"/>
      <c r="J6" s="134"/>
      <c r="K6" s="135" t="s">
        <v>88</v>
      </c>
      <c r="L6" s="136"/>
      <c r="M6" s="117"/>
      <c r="N6" s="116" t="s">
        <v>81</v>
      </c>
      <c r="O6" s="115"/>
      <c r="P6" s="51"/>
    </row>
    <row r="7" spans="1:18" ht="19.5" customHeight="1" x14ac:dyDescent="0.3">
      <c r="A7" s="51"/>
      <c r="B7" s="83"/>
      <c r="C7" s="95" t="s">
        <v>87</v>
      </c>
      <c r="D7" s="132"/>
      <c r="E7" s="133"/>
      <c r="F7" s="133"/>
      <c r="G7" s="133"/>
      <c r="H7" s="133"/>
      <c r="I7" s="133"/>
      <c r="J7" s="134"/>
      <c r="K7" s="135" t="s">
        <v>86</v>
      </c>
      <c r="L7" s="136"/>
      <c r="M7" s="114"/>
      <c r="N7" s="113" t="s">
        <v>15</v>
      </c>
      <c r="O7" s="105"/>
      <c r="P7" s="51"/>
    </row>
    <row r="8" spans="1:18" ht="19.5" customHeight="1" x14ac:dyDescent="0.3">
      <c r="A8" s="51"/>
      <c r="B8" s="83"/>
      <c r="C8" s="95" t="s">
        <v>85</v>
      </c>
      <c r="D8" s="132"/>
      <c r="E8" s="133"/>
      <c r="F8" s="133"/>
      <c r="G8" s="133"/>
      <c r="H8" s="133"/>
      <c r="I8" s="133"/>
      <c r="J8" s="134"/>
      <c r="K8" s="135" t="s">
        <v>84</v>
      </c>
      <c r="L8" s="136"/>
      <c r="M8" s="114"/>
      <c r="N8" s="113" t="s">
        <v>12</v>
      </c>
      <c r="O8" s="105"/>
      <c r="P8" s="51"/>
    </row>
    <row r="9" spans="1:18" ht="19.5" customHeight="1" x14ac:dyDescent="0.3">
      <c r="A9" s="51"/>
      <c r="B9" s="83"/>
      <c r="C9" s="95" t="s">
        <v>83</v>
      </c>
      <c r="D9" s="132"/>
      <c r="E9" s="133"/>
      <c r="F9" s="133"/>
      <c r="G9" s="133"/>
      <c r="H9" s="133"/>
      <c r="I9" s="133"/>
      <c r="J9" s="134"/>
      <c r="K9" s="135" t="s">
        <v>82</v>
      </c>
      <c r="L9" s="136"/>
      <c r="M9" s="114"/>
      <c r="N9" s="113" t="s">
        <v>81</v>
      </c>
      <c r="O9" s="105"/>
      <c r="P9" s="51"/>
    </row>
    <row r="10" spans="1:18" ht="19.5" customHeight="1" x14ac:dyDescent="0.3">
      <c r="A10" s="51"/>
      <c r="B10" s="83"/>
      <c r="C10" s="95" t="s">
        <v>80</v>
      </c>
      <c r="D10" s="132"/>
      <c r="E10" s="133"/>
      <c r="F10" s="133"/>
      <c r="G10" s="133"/>
      <c r="H10" s="133"/>
      <c r="I10" s="133"/>
      <c r="J10" s="134"/>
      <c r="K10" s="135" t="s">
        <v>79</v>
      </c>
      <c r="L10" s="136"/>
      <c r="M10" s="114"/>
      <c r="N10" s="113" t="s">
        <v>12</v>
      </c>
      <c r="O10" s="105"/>
      <c r="P10" s="51"/>
    </row>
    <row r="11" spans="1:18" ht="19.5" customHeight="1" x14ac:dyDescent="0.3">
      <c r="A11" s="51"/>
      <c r="B11" s="83"/>
      <c r="C11" s="95" t="s">
        <v>78</v>
      </c>
      <c r="D11" s="132"/>
      <c r="E11" s="133"/>
      <c r="F11" s="133"/>
      <c r="G11" s="133"/>
      <c r="H11" s="133"/>
      <c r="I11" s="133"/>
      <c r="J11" s="134"/>
      <c r="K11" s="135" t="s">
        <v>13</v>
      </c>
      <c r="L11" s="136"/>
      <c r="M11" s="112"/>
      <c r="N11" s="111" t="s">
        <v>4</v>
      </c>
      <c r="O11" s="110"/>
      <c r="P11" s="51"/>
    </row>
    <row r="12" spans="1:18" ht="19.5" customHeight="1" thickBot="1" x14ac:dyDescent="0.35">
      <c r="A12" s="51"/>
      <c r="B12" s="78"/>
      <c r="C12" s="91" t="s">
        <v>77</v>
      </c>
      <c r="D12" s="137"/>
      <c r="E12" s="138"/>
      <c r="F12" s="138"/>
      <c r="G12" s="138"/>
      <c r="H12" s="138"/>
      <c r="I12" s="138"/>
      <c r="J12" s="139"/>
      <c r="K12" s="140" t="s">
        <v>76</v>
      </c>
      <c r="L12" s="141"/>
      <c r="M12" s="109"/>
      <c r="N12" s="108"/>
      <c r="O12" s="107"/>
      <c r="P12" s="51"/>
    </row>
    <row r="13" spans="1:18" ht="19.5" customHeight="1" thickBot="1" x14ac:dyDescent="0.35">
      <c r="A13" s="51"/>
      <c r="B13" s="51"/>
      <c r="C13" s="51"/>
      <c r="D13" s="51"/>
      <c r="E13" s="51"/>
      <c r="F13" s="51"/>
      <c r="G13" s="51"/>
      <c r="H13" s="51"/>
      <c r="I13" s="51"/>
      <c r="J13" s="51"/>
      <c r="K13" s="51"/>
      <c r="L13" s="51"/>
      <c r="M13" s="51"/>
      <c r="N13" s="51"/>
      <c r="O13" s="51"/>
      <c r="P13" s="51"/>
    </row>
    <row r="14" spans="1:18" ht="19.5" customHeight="1" x14ac:dyDescent="0.3">
      <c r="A14" s="51"/>
      <c r="B14" s="72"/>
      <c r="C14" s="70"/>
      <c r="D14" s="106"/>
      <c r="E14" s="70"/>
      <c r="F14" s="70"/>
      <c r="G14" s="70"/>
      <c r="H14" s="71" t="s">
        <v>75</v>
      </c>
      <c r="I14" s="70"/>
      <c r="J14" s="70"/>
      <c r="K14" s="70"/>
      <c r="L14" s="70"/>
      <c r="M14" s="70"/>
      <c r="N14" s="70"/>
      <c r="O14" s="69"/>
      <c r="P14" s="51"/>
    </row>
    <row r="15" spans="1:18" ht="19.5" customHeight="1" x14ac:dyDescent="0.3">
      <c r="A15" s="51"/>
      <c r="B15" s="73"/>
      <c r="C15" s="51"/>
      <c r="D15" s="52" t="s">
        <v>74</v>
      </c>
      <c r="E15" s="51"/>
      <c r="F15" s="52" t="s">
        <v>73</v>
      </c>
      <c r="G15" s="51"/>
      <c r="H15" s="52" t="s">
        <v>72</v>
      </c>
      <c r="I15" s="51"/>
      <c r="J15" s="52" t="s">
        <v>71</v>
      </c>
      <c r="K15" s="51"/>
      <c r="L15" s="52" t="s">
        <v>70</v>
      </c>
      <c r="M15" s="51"/>
      <c r="N15" s="52" t="s">
        <v>69</v>
      </c>
      <c r="O15" s="105"/>
      <c r="P15" s="51"/>
    </row>
    <row r="16" spans="1:18" ht="19.5" customHeight="1" x14ac:dyDescent="0.3">
      <c r="A16" s="51"/>
      <c r="B16" s="83"/>
      <c r="C16" s="95" t="s">
        <v>68</v>
      </c>
      <c r="D16" s="61">
        <v>35</v>
      </c>
      <c r="E16" s="104" t="s">
        <v>4</v>
      </c>
      <c r="F16" s="61">
        <v>5.5</v>
      </c>
      <c r="G16" s="104" t="s">
        <v>4</v>
      </c>
      <c r="H16" s="61"/>
      <c r="I16" s="104" t="s">
        <v>4</v>
      </c>
      <c r="J16" s="61">
        <f>(0.785*35^2-5.5^2*2)/100</f>
        <v>9.0112500000000004</v>
      </c>
      <c r="K16" s="104" t="s">
        <v>66</v>
      </c>
      <c r="L16" s="61">
        <v>0</v>
      </c>
      <c r="M16" s="104" t="s">
        <v>65</v>
      </c>
      <c r="N16" s="61"/>
      <c r="O16" s="103" t="s">
        <v>4</v>
      </c>
      <c r="P16" s="51"/>
    </row>
    <row r="17" spans="1:16" ht="19.5" customHeight="1" thickBot="1" x14ac:dyDescent="0.35">
      <c r="A17" s="51"/>
      <c r="B17" s="78"/>
      <c r="C17" s="91" t="s">
        <v>67</v>
      </c>
      <c r="D17" s="57">
        <v>30</v>
      </c>
      <c r="E17" s="102" t="s">
        <v>4</v>
      </c>
      <c r="F17" s="57">
        <v>5.5</v>
      </c>
      <c r="G17" s="102" t="s">
        <v>4</v>
      </c>
      <c r="H17" s="57"/>
      <c r="I17" s="102" t="s">
        <v>4</v>
      </c>
      <c r="J17" s="57">
        <f>0.785*(30^2-5/5^2*2)/100</f>
        <v>7.0618600000000002</v>
      </c>
      <c r="K17" s="102" t="s">
        <v>66</v>
      </c>
      <c r="L17" s="57">
        <v>0</v>
      </c>
      <c r="M17" s="102" t="s">
        <v>65</v>
      </c>
      <c r="N17" s="57"/>
      <c r="O17" s="101" t="s">
        <v>4</v>
      </c>
      <c r="P17" s="51"/>
    </row>
    <row r="18" spans="1:16" ht="19.5" customHeight="1" thickBot="1" x14ac:dyDescent="0.35">
      <c r="A18" s="51"/>
      <c r="B18" s="51"/>
      <c r="C18" s="54"/>
      <c r="D18" s="51"/>
      <c r="E18" s="52"/>
      <c r="F18" s="51"/>
      <c r="G18" s="52"/>
      <c r="H18" s="51"/>
      <c r="I18" s="52"/>
      <c r="J18" s="51"/>
      <c r="K18" s="52"/>
      <c r="L18" s="51"/>
      <c r="M18" s="52"/>
      <c r="N18" s="51"/>
      <c r="O18" s="52"/>
      <c r="P18" s="51"/>
    </row>
    <row r="19" spans="1:16" ht="19.5" customHeight="1" x14ac:dyDescent="0.3">
      <c r="A19" s="51"/>
      <c r="B19" s="88"/>
      <c r="C19" s="100" t="s">
        <v>64</v>
      </c>
      <c r="D19" s="99">
        <v>0.05</v>
      </c>
      <c r="E19" s="98">
        <v>0.1</v>
      </c>
      <c r="F19" s="98">
        <v>0.15</v>
      </c>
      <c r="G19" s="98">
        <v>0.2</v>
      </c>
      <c r="H19" s="98">
        <v>0.25</v>
      </c>
      <c r="I19" s="98">
        <v>0.3</v>
      </c>
      <c r="J19" s="98">
        <v>0.35</v>
      </c>
      <c r="K19" s="98">
        <v>0.4</v>
      </c>
      <c r="L19" s="98">
        <v>0.45</v>
      </c>
      <c r="M19" s="98">
        <v>0.5</v>
      </c>
      <c r="N19" s="97"/>
      <c r="O19" s="96"/>
      <c r="P19" s="51"/>
    </row>
    <row r="20" spans="1:16" ht="19.5" customHeight="1" x14ac:dyDescent="0.3">
      <c r="A20" s="51"/>
      <c r="B20" s="83"/>
      <c r="C20" s="95" t="s">
        <v>63</v>
      </c>
      <c r="D20" s="94">
        <v>1.75</v>
      </c>
      <c r="E20" s="61">
        <v>3.5</v>
      </c>
      <c r="F20" s="61">
        <v>5.25</v>
      </c>
      <c r="G20" s="61">
        <v>7</v>
      </c>
      <c r="H20" s="61">
        <v>8.75</v>
      </c>
      <c r="I20" s="61">
        <v>10.5</v>
      </c>
      <c r="J20" s="61">
        <v>12.25</v>
      </c>
      <c r="K20" s="61">
        <v>14</v>
      </c>
      <c r="L20" s="61">
        <v>15.75</v>
      </c>
      <c r="M20" s="93">
        <v>17.5</v>
      </c>
      <c r="N20" s="93"/>
      <c r="O20" s="92"/>
      <c r="P20" s="51"/>
    </row>
    <row r="21" spans="1:16" ht="19.5" customHeight="1" thickBot="1" x14ac:dyDescent="0.35">
      <c r="A21" s="51"/>
      <c r="B21" s="78"/>
      <c r="C21" s="91" t="s">
        <v>62</v>
      </c>
      <c r="D21" s="90">
        <v>1.5</v>
      </c>
      <c r="E21" s="57">
        <v>3</v>
      </c>
      <c r="F21" s="57">
        <v>4.5</v>
      </c>
      <c r="G21" s="57">
        <v>6</v>
      </c>
      <c r="H21" s="57">
        <v>7.5</v>
      </c>
      <c r="I21" s="57">
        <v>9</v>
      </c>
      <c r="J21" s="57">
        <v>10.5</v>
      </c>
      <c r="K21" s="57">
        <v>12</v>
      </c>
      <c r="L21" s="57">
        <v>13.5</v>
      </c>
      <c r="M21" s="57">
        <v>15</v>
      </c>
      <c r="N21" s="57"/>
      <c r="O21" s="89"/>
      <c r="P21" s="51"/>
    </row>
    <row r="22" spans="1:16" ht="19.5" customHeight="1" thickBot="1" x14ac:dyDescent="0.35">
      <c r="A22" s="51"/>
      <c r="C22" s="51"/>
      <c r="D22" s="51"/>
      <c r="E22" s="51"/>
      <c r="F22" s="51"/>
      <c r="G22" s="51"/>
      <c r="H22" s="51"/>
      <c r="I22" s="51"/>
      <c r="J22" s="51"/>
      <c r="K22" s="51"/>
      <c r="L22" s="51"/>
      <c r="M22" s="51"/>
      <c r="N22" s="51"/>
      <c r="O22" s="51"/>
      <c r="P22" s="51"/>
    </row>
    <row r="23" spans="1:16" ht="19.5" customHeight="1" x14ac:dyDescent="0.3">
      <c r="A23" s="51"/>
      <c r="B23" s="88"/>
      <c r="C23" s="87" t="s">
        <v>61</v>
      </c>
      <c r="D23" s="86">
        <v>1</v>
      </c>
      <c r="E23" s="85">
        <v>2</v>
      </c>
      <c r="F23" s="85">
        <v>3</v>
      </c>
      <c r="G23" s="85">
        <v>4</v>
      </c>
      <c r="H23" s="85">
        <v>5</v>
      </c>
      <c r="I23" s="84">
        <v>6</v>
      </c>
      <c r="J23" s="73"/>
      <c r="K23" s="51"/>
      <c r="L23" s="51"/>
      <c r="M23" s="51"/>
      <c r="N23" s="51"/>
      <c r="O23" s="51"/>
      <c r="P23" s="51"/>
    </row>
    <row r="24" spans="1:16" ht="19.5" customHeight="1" x14ac:dyDescent="0.3">
      <c r="A24" s="51"/>
      <c r="B24" s="83"/>
      <c r="C24" s="82" t="s">
        <v>60</v>
      </c>
      <c r="D24" s="81">
        <v>16.5</v>
      </c>
      <c r="E24" s="80">
        <v>33.200000000000003</v>
      </c>
      <c r="F24" s="80">
        <v>69.7</v>
      </c>
      <c r="G24" s="80">
        <v>138.19999999999999</v>
      </c>
      <c r="H24" s="80">
        <v>207.8</v>
      </c>
      <c r="I24" s="79">
        <v>279.5</v>
      </c>
      <c r="J24" s="73"/>
      <c r="K24" s="51"/>
      <c r="L24" s="51"/>
      <c r="M24" s="51"/>
      <c r="N24" s="51"/>
      <c r="O24" s="51"/>
      <c r="P24" s="51"/>
    </row>
    <row r="25" spans="1:16" ht="19.5" customHeight="1" thickBot="1" x14ac:dyDescent="0.35">
      <c r="A25" s="51"/>
      <c r="B25" s="78"/>
      <c r="C25" s="77" t="s">
        <v>59</v>
      </c>
      <c r="D25" s="76">
        <v>19.5</v>
      </c>
      <c r="E25" s="75">
        <v>37.1</v>
      </c>
      <c r="F25" s="75">
        <v>75</v>
      </c>
      <c r="G25" s="75">
        <v>148.5</v>
      </c>
      <c r="H25" s="75">
        <v>219.6</v>
      </c>
      <c r="I25" s="74">
        <v>284.60000000000002</v>
      </c>
      <c r="J25" s="73"/>
      <c r="K25" s="51"/>
      <c r="L25" s="51"/>
      <c r="M25" s="51"/>
      <c r="N25" s="51"/>
      <c r="O25" s="51"/>
      <c r="P25" s="51"/>
    </row>
    <row r="26" spans="1:16" ht="19.5" customHeight="1" thickBot="1" x14ac:dyDescent="0.35">
      <c r="A26" s="51"/>
      <c r="C26" s="51"/>
      <c r="D26" s="51"/>
      <c r="E26" s="51"/>
      <c r="F26" s="51"/>
      <c r="G26" s="51"/>
      <c r="H26" s="51"/>
      <c r="I26" s="51"/>
      <c r="J26" s="51"/>
      <c r="K26" s="51"/>
      <c r="L26" s="51"/>
      <c r="M26" s="51"/>
      <c r="N26" s="51"/>
      <c r="O26" s="51"/>
      <c r="P26" s="51"/>
    </row>
    <row r="27" spans="1:16" ht="19.5" customHeight="1" x14ac:dyDescent="0.3">
      <c r="A27" s="51"/>
      <c r="B27" s="72"/>
      <c r="C27" s="70"/>
      <c r="D27" s="70"/>
      <c r="E27" s="70"/>
      <c r="F27" s="70"/>
      <c r="G27" s="70"/>
      <c r="H27" s="71" t="s">
        <v>58</v>
      </c>
      <c r="I27" s="70"/>
      <c r="J27" s="70"/>
      <c r="K27" s="70"/>
      <c r="L27" s="70"/>
      <c r="M27" s="70"/>
      <c r="N27" s="70"/>
      <c r="O27" s="69"/>
      <c r="P27" s="51"/>
    </row>
    <row r="28" spans="1:16" ht="19.5" customHeight="1" x14ac:dyDescent="0.3">
      <c r="A28" s="51"/>
      <c r="B28" s="68">
        <v>1</v>
      </c>
      <c r="C28" s="67" t="s">
        <v>55</v>
      </c>
      <c r="D28" s="67">
        <v>1</v>
      </c>
      <c r="E28" s="67">
        <v>2</v>
      </c>
      <c r="F28" s="67">
        <v>3</v>
      </c>
      <c r="G28" s="67">
        <v>4</v>
      </c>
      <c r="H28" s="67">
        <v>5</v>
      </c>
      <c r="I28" s="67">
        <v>6</v>
      </c>
      <c r="J28" s="67">
        <v>7</v>
      </c>
      <c r="K28" s="67">
        <v>8</v>
      </c>
      <c r="L28" s="67">
        <v>9</v>
      </c>
      <c r="M28" s="67">
        <v>10</v>
      </c>
      <c r="N28" s="67">
        <v>11</v>
      </c>
      <c r="O28" s="66"/>
      <c r="P28" s="51"/>
    </row>
    <row r="29" spans="1:16" ht="19.5" customHeight="1" x14ac:dyDescent="0.3">
      <c r="A29" s="51"/>
      <c r="B29" s="64">
        <v>2</v>
      </c>
      <c r="C29" s="63" t="s">
        <v>54</v>
      </c>
      <c r="D29" s="62">
        <v>25</v>
      </c>
      <c r="E29" s="62">
        <v>25</v>
      </c>
      <c r="F29" s="62">
        <v>25</v>
      </c>
      <c r="G29" s="62">
        <v>25</v>
      </c>
      <c r="H29" s="62">
        <v>25</v>
      </c>
      <c r="I29" s="62">
        <v>25</v>
      </c>
      <c r="J29" s="62">
        <v>25</v>
      </c>
      <c r="K29" s="62">
        <v>25</v>
      </c>
      <c r="L29" s="61">
        <v>25</v>
      </c>
      <c r="M29" s="61"/>
      <c r="N29" s="61"/>
      <c r="O29" s="9"/>
      <c r="P29" s="51"/>
    </row>
    <row r="30" spans="1:16" ht="19.5" customHeight="1" x14ac:dyDescent="0.3">
      <c r="A30" s="51"/>
      <c r="B30" s="64">
        <v>3</v>
      </c>
      <c r="C30" s="63" t="s">
        <v>53</v>
      </c>
      <c r="D30" s="62">
        <v>1.75</v>
      </c>
      <c r="E30" s="62">
        <v>3.5</v>
      </c>
      <c r="F30" s="62">
        <v>5.25</v>
      </c>
      <c r="G30" s="62">
        <v>7</v>
      </c>
      <c r="H30" s="62">
        <v>8.75</v>
      </c>
      <c r="I30" s="62">
        <v>10.5</v>
      </c>
      <c r="J30" s="62">
        <v>12.25</v>
      </c>
      <c r="K30" s="62">
        <v>14</v>
      </c>
      <c r="L30" s="61">
        <v>15.75</v>
      </c>
      <c r="M30" s="61">
        <v>17.5</v>
      </c>
      <c r="N30" s="61"/>
      <c r="O30" s="9"/>
      <c r="P30" s="51"/>
    </row>
    <row r="31" spans="1:16" ht="19.5" customHeight="1" x14ac:dyDescent="0.3">
      <c r="A31" s="51"/>
      <c r="B31" s="64">
        <v>4</v>
      </c>
      <c r="C31" s="63" t="s">
        <v>52</v>
      </c>
      <c r="D31" s="62">
        <v>2</v>
      </c>
      <c r="E31" s="62">
        <v>3</v>
      </c>
      <c r="F31" s="62">
        <v>4</v>
      </c>
      <c r="G31" s="62">
        <v>4</v>
      </c>
      <c r="H31" s="62">
        <v>4</v>
      </c>
      <c r="I31" s="62">
        <v>4</v>
      </c>
      <c r="J31" s="62">
        <v>4</v>
      </c>
      <c r="K31" s="62">
        <v>4</v>
      </c>
      <c r="L31" s="61"/>
      <c r="M31" s="61"/>
      <c r="N31" s="61"/>
      <c r="O31" s="9"/>
      <c r="P31" s="51"/>
    </row>
    <row r="32" spans="1:16" ht="19.5" customHeight="1" x14ac:dyDescent="0.3">
      <c r="A32" s="51"/>
      <c r="B32" s="64">
        <v>5</v>
      </c>
      <c r="C32" s="63" t="s">
        <v>51</v>
      </c>
      <c r="D32" s="62">
        <v>88</v>
      </c>
      <c r="E32" s="62">
        <v>76</v>
      </c>
      <c r="F32" s="62">
        <v>57</v>
      </c>
      <c r="G32" s="62">
        <v>70</v>
      </c>
      <c r="H32" s="62">
        <v>78</v>
      </c>
      <c r="I32" s="62">
        <v>83</v>
      </c>
      <c r="J32" s="62">
        <v>80</v>
      </c>
      <c r="K32" s="62">
        <v>86</v>
      </c>
      <c r="L32" s="61"/>
      <c r="M32" s="61"/>
      <c r="N32" s="61"/>
      <c r="O32" s="9"/>
      <c r="P32" s="51"/>
    </row>
    <row r="33" spans="1:16" ht="19.5" customHeight="1" x14ac:dyDescent="0.3">
      <c r="A33" s="51"/>
      <c r="B33" s="64">
        <v>6</v>
      </c>
      <c r="C33" s="63" t="s">
        <v>50</v>
      </c>
      <c r="D33" s="62">
        <v>0.88</v>
      </c>
      <c r="E33" s="62">
        <v>0.76</v>
      </c>
      <c r="F33" s="62">
        <v>0.56999999999999995</v>
      </c>
      <c r="G33" s="62">
        <v>0.7</v>
      </c>
      <c r="H33" s="62">
        <v>0.78</v>
      </c>
      <c r="I33" s="62">
        <v>0.83</v>
      </c>
      <c r="J33" s="62">
        <v>0.8</v>
      </c>
      <c r="K33" s="62">
        <v>0.86</v>
      </c>
      <c r="L33" s="61"/>
      <c r="M33" s="61"/>
      <c r="N33" s="61"/>
      <c r="O33" s="9"/>
      <c r="P33" s="51"/>
    </row>
    <row r="34" spans="1:16" ht="19.5" customHeight="1" x14ac:dyDescent="0.3">
      <c r="A34" s="51"/>
      <c r="B34" s="64">
        <v>7</v>
      </c>
      <c r="C34" s="65" t="s">
        <v>57</v>
      </c>
      <c r="D34" s="62">
        <f>D33*$E$24</f>
        <v>29.216000000000001</v>
      </c>
      <c r="E34" s="62">
        <f>E33*F24</f>
        <v>52.972000000000001</v>
      </c>
      <c r="F34" s="62">
        <f t="shared" ref="F34:K34" si="0">$G$24*F33</f>
        <v>78.773999999999987</v>
      </c>
      <c r="G34" s="62">
        <f t="shared" si="0"/>
        <v>96.739999999999981</v>
      </c>
      <c r="H34" s="62">
        <f t="shared" si="0"/>
        <v>107.79599999999999</v>
      </c>
      <c r="I34" s="62">
        <f t="shared" si="0"/>
        <v>114.70599999999999</v>
      </c>
      <c r="J34" s="62">
        <f t="shared" si="0"/>
        <v>110.56</v>
      </c>
      <c r="K34" s="62">
        <f t="shared" si="0"/>
        <v>118.85199999999999</v>
      </c>
      <c r="L34" s="61"/>
      <c r="M34" s="61"/>
      <c r="N34" s="61"/>
      <c r="O34" s="9"/>
      <c r="P34" s="51"/>
    </row>
    <row r="35" spans="1:16" ht="19.5" customHeight="1" x14ac:dyDescent="0.3">
      <c r="A35" s="51"/>
      <c r="B35" s="64">
        <v>8</v>
      </c>
      <c r="C35" s="63" t="s">
        <v>48</v>
      </c>
      <c r="D35" s="62">
        <v>0</v>
      </c>
      <c r="E35" s="62">
        <v>0</v>
      </c>
      <c r="F35" s="62">
        <v>0</v>
      </c>
      <c r="G35" s="62">
        <v>0</v>
      </c>
      <c r="H35" s="62">
        <v>0</v>
      </c>
      <c r="I35" s="62">
        <v>0</v>
      </c>
      <c r="J35" s="62">
        <v>0</v>
      </c>
      <c r="K35" s="62">
        <v>0</v>
      </c>
      <c r="L35" s="61">
        <v>0</v>
      </c>
      <c r="M35" s="61">
        <v>0</v>
      </c>
      <c r="N35" s="61"/>
      <c r="O35" s="61"/>
      <c r="P35" s="51"/>
    </row>
    <row r="36" spans="1:16" ht="19.5" customHeight="1" x14ac:dyDescent="0.3">
      <c r="A36" s="51"/>
      <c r="B36" s="64">
        <v>9</v>
      </c>
      <c r="C36" s="63" t="s">
        <v>47</v>
      </c>
      <c r="D36" s="62">
        <f t="shared" ref="D36:K36" si="1">D34-D35</f>
        <v>29.216000000000001</v>
      </c>
      <c r="E36" s="62">
        <f t="shared" si="1"/>
        <v>52.972000000000001</v>
      </c>
      <c r="F36" s="62">
        <f t="shared" si="1"/>
        <v>78.773999999999987</v>
      </c>
      <c r="G36" s="62">
        <f t="shared" si="1"/>
        <v>96.739999999999981</v>
      </c>
      <c r="H36" s="62">
        <f t="shared" si="1"/>
        <v>107.79599999999999</v>
      </c>
      <c r="I36" s="62">
        <f t="shared" si="1"/>
        <v>114.70599999999999</v>
      </c>
      <c r="J36" s="62">
        <f t="shared" si="1"/>
        <v>110.56</v>
      </c>
      <c r="K36" s="62">
        <f t="shared" si="1"/>
        <v>118.85199999999999</v>
      </c>
      <c r="L36" s="61"/>
      <c r="M36" s="61"/>
      <c r="N36" s="61"/>
      <c r="O36" s="9"/>
      <c r="P36" s="51"/>
    </row>
    <row r="37" spans="1:16" ht="19.5" customHeight="1" thickBot="1" x14ac:dyDescent="0.35">
      <c r="A37" s="51"/>
      <c r="B37" s="60">
        <v>10</v>
      </c>
      <c r="C37" s="59" t="s">
        <v>46</v>
      </c>
      <c r="D37" s="58">
        <f t="shared" ref="D37:K37" si="2">D36/$J$16</f>
        <v>3.2421695103343042</v>
      </c>
      <c r="E37" s="58">
        <f t="shared" si="2"/>
        <v>5.8784297406020247</v>
      </c>
      <c r="F37" s="58">
        <f t="shared" si="2"/>
        <v>8.7417394923012885</v>
      </c>
      <c r="G37" s="58">
        <f t="shared" si="2"/>
        <v>10.735469551948951</v>
      </c>
      <c r="H37" s="58">
        <f t="shared" si="2"/>
        <v>11.962380357885975</v>
      </c>
      <c r="I37" s="58">
        <f t="shared" si="2"/>
        <v>12.729199611596613</v>
      </c>
      <c r="J37" s="58">
        <f t="shared" si="2"/>
        <v>12.269108059370231</v>
      </c>
      <c r="K37" s="58">
        <f t="shared" si="2"/>
        <v>13.189291163822997</v>
      </c>
      <c r="L37" s="57"/>
      <c r="M37" s="57"/>
      <c r="N37" s="57"/>
      <c r="O37" s="10"/>
      <c r="P37" s="51"/>
    </row>
    <row r="38" spans="1:16" ht="19.5" customHeight="1" x14ac:dyDescent="0.3">
      <c r="A38" s="51"/>
      <c r="B38" s="51"/>
      <c r="C38" s="51"/>
      <c r="D38" s="51"/>
      <c r="E38" s="56" t="s">
        <v>45</v>
      </c>
      <c r="F38" s="53"/>
      <c r="G38" s="52" t="s">
        <v>43</v>
      </c>
      <c r="H38" s="51"/>
      <c r="I38" s="51"/>
      <c r="J38" s="51"/>
      <c r="K38" s="56" t="s">
        <v>44</v>
      </c>
      <c r="L38" s="53"/>
      <c r="M38" s="52" t="s">
        <v>43</v>
      </c>
      <c r="N38" s="51"/>
      <c r="O38" s="51"/>
      <c r="P38" s="51"/>
    </row>
    <row r="39" spans="1:16" ht="19.5" customHeight="1" thickBot="1" x14ac:dyDescent="0.35">
      <c r="A39" s="51"/>
      <c r="B39" s="51"/>
      <c r="C39" s="51"/>
      <c r="D39" s="51"/>
      <c r="E39" s="51"/>
      <c r="F39" s="51"/>
      <c r="G39" s="51"/>
      <c r="H39" s="51"/>
      <c r="I39" s="51"/>
      <c r="J39" s="51"/>
      <c r="K39" s="51"/>
      <c r="L39" s="51"/>
      <c r="M39" s="51"/>
      <c r="N39" s="51"/>
      <c r="O39" s="51"/>
      <c r="P39" s="51"/>
    </row>
    <row r="40" spans="1:16" ht="19.5" customHeight="1" x14ac:dyDescent="0.3">
      <c r="A40" s="51"/>
      <c r="B40" s="72"/>
      <c r="C40" s="70"/>
      <c r="D40" s="70"/>
      <c r="E40" s="70"/>
      <c r="F40" s="70"/>
      <c r="G40" s="70"/>
      <c r="H40" s="71" t="s">
        <v>56</v>
      </c>
      <c r="I40" s="70"/>
      <c r="J40" s="70"/>
      <c r="K40" s="70"/>
      <c r="L40" s="70"/>
      <c r="M40" s="70"/>
      <c r="N40" s="70"/>
      <c r="O40" s="69"/>
      <c r="P40" s="51"/>
    </row>
    <row r="41" spans="1:16" ht="19.5" customHeight="1" x14ac:dyDescent="0.3">
      <c r="A41" s="51"/>
      <c r="B41" s="68">
        <v>1</v>
      </c>
      <c r="C41" s="67" t="s">
        <v>55</v>
      </c>
      <c r="D41" s="67">
        <v>1</v>
      </c>
      <c r="E41" s="67">
        <v>2</v>
      </c>
      <c r="F41" s="67">
        <v>3</v>
      </c>
      <c r="G41" s="67">
        <v>4</v>
      </c>
      <c r="H41" s="67">
        <v>5</v>
      </c>
      <c r="I41" s="67">
        <v>6</v>
      </c>
      <c r="J41" s="67">
        <v>7</v>
      </c>
      <c r="K41" s="67">
        <v>8</v>
      </c>
      <c r="L41" s="67">
        <v>9</v>
      </c>
      <c r="M41" s="67">
        <v>10</v>
      </c>
      <c r="N41" s="67">
        <v>11</v>
      </c>
      <c r="O41" s="66"/>
      <c r="P41" s="51"/>
    </row>
    <row r="42" spans="1:16" ht="19.5" customHeight="1" x14ac:dyDescent="0.3">
      <c r="A42" s="51"/>
      <c r="B42" s="64">
        <v>2</v>
      </c>
      <c r="C42" s="63" t="s">
        <v>54</v>
      </c>
      <c r="D42" s="62">
        <v>25</v>
      </c>
      <c r="E42" s="62">
        <v>25</v>
      </c>
      <c r="F42" s="62">
        <v>25</v>
      </c>
      <c r="G42" s="62">
        <v>25</v>
      </c>
      <c r="H42" s="62">
        <v>25</v>
      </c>
      <c r="I42" s="62">
        <v>25</v>
      </c>
      <c r="J42" s="62">
        <v>25</v>
      </c>
      <c r="K42" s="62">
        <v>25</v>
      </c>
      <c r="L42" s="62">
        <v>25</v>
      </c>
      <c r="M42" s="62">
        <v>25</v>
      </c>
      <c r="N42" s="61">
        <v>25</v>
      </c>
      <c r="O42" s="9"/>
      <c r="P42" s="51"/>
    </row>
    <row r="43" spans="1:16" ht="19.5" customHeight="1" x14ac:dyDescent="0.3">
      <c r="A43" s="51"/>
      <c r="B43" s="64">
        <v>3</v>
      </c>
      <c r="C43" s="63" t="s">
        <v>53</v>
      </c>
      <c r="D43" s="62">
        <v>1.5</v>
      </c>
      <c r="E43" s="62">
        <v>3</v>
      </c>
      <c r="F43" s="62">
        <v>4.5</v>
      </c>
      <c r="G43" s="62">
        <v>6</v>
      </c>
      <c r="H43" s="62">
        <v>7.5</v>
      </c>
      <c r="I43" s="62">
        <v>9</v>
      </c>
      <c r="J43" s="62">
        <v>10.5</v>
      </c>
      <c r="K43" s="62">
        <v>12</v>
      </c>
      <c r="L43" s="62">
        <v>13.5</v>
      </c>
      <c r="M43" s="62">
        <v>15</v>
      </c>
      <c r="N43" s="61"/>
      <c r="O43" s="9"/>
      <c r="P43" s="51"/>
    </row>
    <row r="44" spans="1:16" ht="19.5" customHeight="1" x14ac:dyDescent="0.3">
      <c r="A44" s="51"/>
      <c r="B44" s="64">
        <v>4</v>
      </c>
      <c r="C44" s="63" t="s">
        <v>52</v>
      </c>
      <c r="D44" s="62">
        <v>1</v>
      </c>
      <c r="E44" s="62">
        <v>3</v>
      </c>
      <c r="F44" s="62">
        <v>3</v>
      </c>
      <c r="G44" s="62">
        <v>3</v>
      </c>
      <c r="H44" s="62">
        <v>3</v>
      </c>
      <c r="I44" s="62">
        <v>4</v>
      </c>
      <c r="J44" s="62">
        <v>4</v>
      </c>
      <c r="K44" s="62">
        <v>4</v>
      </c>
      <c r="L44" s="62">
        <v>4</v>
      </c>
      <c r="M44" s="62">
        <v>4</v>
      </c>
      <c r="N44" s="61"/>
      <c r="O44" s="9"/>
      <c r="P44" s="51"/>
    </row>
    <row r="45" spans="1:16" ht="19.5" customHeight="1" x14ac:dyDescent="0.3">
      <c r="A45" s="51"/>
      <c r="B45" s="64">
        <v>5</v>
      </c>
      <c r="C45" s="63" t="s">
        <v>51</v>
      </c>
      <c r="D45" s="62">
        <v>82</v>
      </c>
      <c r="E45" s="62">
        <v>54</v>
      </c>
      <c r="F45" s="62">
        <v>75</v>
      </c>
      <c r="G45" s="62">
        <v>85</v>
      </c>
      <c r="H45" s="62">
        <v>92</v>
      </c>
      <c r="I45" s="62">
        <v>44</v>
      </c>
      <c r="J45" s="62">
        <v>49.5</v>
      </c>
      <c r="K45" s="62">
        <v>50</v>
      </c>
      <c r="L45" s="62">
        <v>52</v>
      </c>
      <c r="M45" s="62">
        <v>51</v>
      </c>
      <c r="N45" s="61"/>
      <c r="O45" s="9"/>
      <c r="P45" s="51"/>
    </row>
    <row r="46" spans="1:16" ht="19.5" customHeight="1" x14ac:dyDescent="0.3">
      <c r="A46" s="51"/>
      <c r="B46" s="64">
        <v>6</v>
      </c>
      <c r="C46" s="63" t="s">
        <v>50</v>
      </c>
      <c r="D46" s="62">
        <v>0.82</v>
      </c>
      <c r="E46" s="62">
        <v>0.54</v>
      </c>
      <c r="F46" s="62">
        <v>0.75</v>
      </c>
      <c r="G46" s="62">
        <v>0.85</v>
      </c>
      <c r="H46" s="62">
        <v>0.92</v>
      </c>
      <c r="I46" s="62">
        <v>0.44</v>
      </c>
      <c r="J46" s="62">
        <v>0.49</v>
      </c>
      <c r="K46" s="62">
        <v>0.5</v>
      </c>
      <c r="L46" s="62">
        <v>0.52</v>
      </c>
      <c r="M46" s="62">
        <v>0.51</v>
      </c>
      <c r="N46" s="61"/>
      <c r="O46" s="9"/>
      <c r="P46" s="51"/>
    </row>
    <row r="47" spans="1:16" ht="19.5" customHeight="1" x14ac:dyDescent="0.3">
      <c r="A47" s="51"/>
      <c r="B47" s="64">
        <v>7</v>
      </c>
      <c r="C47" s="65" t="s">
        <v>49</v>
      </c>
      <c r="D47" s="62">
        <f>D25*D46</f>
        <v>15.989999999999998</v>
      </c>
      <c r="E47" s="62">
        <f>E46*$F$25</f>
        <v>40.5</v>
      </c>
      <c r="F47" s="62">
        <f>F46*$F$25</f>
        <v>56.25</v>
      </c>
      <c r="G47" s="62">
        <f>G46*$F$25</f>
        <v>63.75</v>
      </c>
      <c r="H47" s="62">
        <f>H46*$F$25</f>
        <v>69</v>
      </c>
      <c r="I47" s="62">
        <f>I46*$G$25</f>
        <v>65.34</v>
      </c>
      <c r="J47" s="62">
        <f>J46*$G$25</f>
        <v>72.765000000000001</v>
      </c>
      <c r="K47" s="62">
        <f>K46*$G$25</f>
        <v>74.25</v>
      </c>
      <c r="L47" s="62">
        <f>L46*$G$25</f>
        <v>77.22</v>
      </c>
      <c r="M47" s="62">
        <f>M46*$G$25</f>
        <v>75.734999999999999</v>
      </c>
      <c r="N47" s="61"/>
      <c r="O47" s="9"/>
      <c r="P47" s="51"/>
    </row>
    <row r="48" spans="1:16" ht="19.5" customHeight="1" x14ac:dyDescent="0.3">
      <c r="A48" s="51"/>
      <c r="B48" s="64">
        <v>8</v>
      </c>
      <c r="C48" s="63" t="s">
        <v>48</v>
      </c>
      <c r="D48" s="62">
        <v>0</v>
      </c>
      <c r="E48" s="62">
        <v>0</v>
      </c>
      <c r="F48" s="62">
        <v>0</v>
      </c>
      <c r="G48" s="62">
        <v>0</v>
      </c>
      <c r="H48" s="62">
        <v>0</v>
      </c>
      <c r="I48" s="62">
        <v>0</v>
      </c>
      <c r="J48" s="62">
        <v>0</v>
      </c>
      <c r="K48" s="62">
        <v>0</v>
      </c>
      <c r="L48" s="62">
        <v>0</v>
      </c>
      <c r="M48" s="62">
        <v>0</v>
      </c>
      <c r="N48" s="61"/>
      <c r="O48" s="9"/>
      <c r="P48" s="51"/>
    </row>
    <row r="49" spans="1:16" ht="19.5" customHeight="1" x14ac:dyDescent="0.3">
      <c r="A49" s="51"/>
      <c r="B49" s="64">
        <v>9</v>
      </c>
      <c r="C49" s="63" t="s">
        <v>47</v>
      </c>
      <c r="D49" s="62">
        <f t="shared" ref="D49:M49" si="3">D47-D48</f>
        <v>15.989999999999998</v>
      </c>
      <c r="E49" s="62">
        <f t="shared" si="3"/>
        <v>40.5</v>
      </c>
      <c r="F49" s="62">
        <f t="shared" si="3"/>
        <v>56.25</v>
      </c>
      <c r="G49" s="62">
        <f t="shared" si="3"/>
        <v>63.75</v>
      </c>
      <c r="H49" s="62">
        <f t="shared" si="3"/>
        <v>69</v>
      </c>
      <c r="I49" s="62">
        <f t="shared" si="3"/>
        <v>65.34</v>
      </c>
      <c r="J49" s="62">
        <f t="shared" si="3"/>
        <v>72.765000000000001</v>
      </c>
      <c r="K49" s="62">
        <f t="shared" si="3"/>
        <v>74.25</v>
      </c>
      <c r="L49" s="62">
        <f t="shared" si="3"/>
        <v>77.22</v>
      </c>
      <c r="M49" s="62">
        <f t="shared" si="3"/>
        <v>75.734999999999999</v>
      </c>
      <c r="N49" s="61"/>
      <c r="O49" s="9"/>
      <c r="P49" s="51"/>
    </row>
    <row r="50" spans="1:16" ht="19.5" customHeight="1" thickBot="1" x14ac:dyDescent="0.35">
      <c r="A50" s="51"/>
      <c r="B50" s="60">
        <v>10</v>
      </c>
      <c r="C50" s="59" t="s">
        <v>46</v>
      </c>
      <c r="D50" s="58">
        <f t="shared" ref="D50:M50" si="4">D49/$J$17</f>
        <v>2.2642759839475715</v>
      </c>
      <c r="E50" s="58">
        <f t="shared" si="4"/>
        <v>5.7350329799797786</v>
      </c>
      <c r="F50" s="58">
        <f t="shared" si="4"/>
        <v>7.9653235833052483</v>
      </c>
      <c r="G50" s="58">
        <f t="shared" si="4"/>
        <v>9.0273667277459477</v>
      </c>
      <c r="H50" s="58">
        <f t="shared" si="4"/>
        <v>9.7707969288544376</v>
      </c>
      <c r="I50" s="58">
        <f t="shared" si="4"/>
        <v>9.2525198743673762</v>
      </c>
      <c r="J50" s="58">
        <f t="shared" si="4"/>
        <v>10.303942587363668</v>
      </c>
      <c r="K50" s="58">
        <f t="shared" si="4"/>
        <v>10.514227129962928</v>
      </c>
      <c r="L50" s="58">
        <f t="shared" si="4"/>
        <v>10.934796215161445</v>
      </c>
      <c r="M50" s="58">
        <f t="shared" si="4"/>
        <v>10.724511672562185</v>
      </c>
      <c r="N50" s="57"/>
      <c r="O50" s="10"/>
      <c r="P50" s="51"/>
    </row>
    <row r="51" spans="1:16" ht="19.5" customHeight="1" x14ac:dyDescent="0.3">
      <c r="A51" s="51"/>
      <c r="B51" s="51"/>
      <c r="C51" s="51"/>
      <c r="D51" s="51"/>
      <c r="E51" s="56" t="s">
        <v>45</v>
      </c>
      <c r="F51" s="53"/>
      <c r="G51" s="52" t="s">
        <v>43</v>
      </c>
      <c r="H51" s="51"/>
      <c r="I51" s="51"/>
      <c r="J51" s="51"/>
      <c r="K51" s="56" t="s">
        <v>44</v>
      </c>
      <c r="L51" s="53"/>
      <c r="M51" s="52" t="s">
        <v>43</v>
      </c>
      <c r="N51" s="51"/>
      <c r="O51" s="51"/>
      <c r="P51" s="51"/>
    </row>
    <row r="52" spans="1:16" ht="19.5" customHeight="1" x14ac:dyDescent="0.3">
      <c r="A52" s="51"/>
      <c r="B52" s="51"/>
      <c r="C52" s="51"/>
      <c r="D52" s="51"/>
      <c r="E52" s="51"/>
      <c r="F52" s="51"/>
      <c r="G52" s="51"/>
      <c r="H52" s="51"/>
      <c r="I52" s="51"/>
      <c r="J52" s="51"/>
      <c r="K52" s="51"/>
      <c r="L52" s="51"/>
      <c r="M52" s="51"/>
      <c r="N52" s="51"/>
      <c r="O52" s="51"/>
      <c r="P52" s="51"/>
    </row>
    <row r="53" spans="1:16" ht="19.5" customHeight="1" x14ac:dyDescent="0.3">
      <c r="A53" s="51"/>
      <c r="B53" s="51"/>
      <c r="C53" s="51"/>
      <c r="D53" s="52"/>
      <c r="E53" s="54" t="s">
        <v>42</v>
      </c>
      <c r="F53" s="53"/>
      <c r="G53" s="52"/>
      <c r="H53" s="52"/>
      <c r="I53" s="52"/>
      <c r="J53" s="54" t="s">
        <v>41</v>
      </c>
      <c r="K53" s="53"/>
      <c r="L53" s="52"/>
      <c r="M53" s="52"/>
      <c r="N53" s="52"/>
      <c r="O53" s="52"/>
      <c r="P53" s="51"/>
    </row>
    <row r="54" spans="1:16" ht="19.5" customHeight="1" x14ac:dyDescent="0.3">
      <c r="A54" s="51"/>
      <c r="B54" s="51"/>
      <c r="C54" s="51"/>
      <c r="D54" s="52"/>
      <c r="E54" s="54" t="s">
        <v>40</v>
      </c>
      <c r="F54" s="53"/>
      <c r="G54" s="52"/>
      <c r="H54" s="52"/>
      <c r="I54" s="52"/>
      <c r="J54" s="54" t="s">
        <v>39</v>
      </c>
      <c r="K54" s="55"/>
      <c r="L54" s="52" t="s">
        <v>38</v>
      </c>
      <c r="M54" s="52"/>
      <c r="N54" s="52"/>
      <c r="O54" s="52"/>
      <c r="P54" s="51"/>
    </row>
    <row r="55" spans="1:16" ht="19.5" customHeight="1" x14ac:dyDescent="0.3">
      <c r="A55" s="51"/>
      <c r="B55" s="51"/>
      <c r="C55" s="51"/>
      <c r="D55" s="52"/>
      <c r="E55" s="54" t="s">
        <v>37</v>
      </c>
      <c r="F55" s="53"/>
      <c r="G55" s="52"/>
      <c r="H55" s="52"/>
      <c r="I55" s="52"/>
      <c r="J55" s="54" t="s">
        <v>36</v>
      </c>
      <c r="K55" s="53"/>
      <c r="L55" s="53"/>
      <c r="M55" s="53"/>
      <c r="N55" s="53"/>
      <c r="O55" s="52" t="s">
        <v>35</v>
      </c>
      <c r="P55" s="51"/>
    </row>
    <row r="56" spans="1:16" x14ac:dyDescent="0.3">
      <c r="A56" s="51"/>
      <c r="B56" s="51"/>
      <c r="C56" s="51"/>
      <c r="D56" s="51"/>
      <c r="E56" s="51"/>
      <c r="F56" s="51"/>
      <c r="G56" s="51"/>
      <c r="H56" s="51"/>
      <c r="I56" s="51"/>
      <c r="J56" s="51"/>
      <c r="K56" s="51"/>
      <c r="L56" s="51"/>
      <c r="M56" s="51"/>
      <c r="N56" s="51"/>
      <c r="O56" s="51"/>
      <c r="P56" s="51"/>
    </row>
    <row r="57" spans="1:16" x14ac:dyDescent="0.3">
      <c r="A57" s="51"/>
      <c r="B57" s="51"/>
      <c r="C57" s="51"/>
      <c r="D57" s="51"/>
      <c r="E57" s="51"/>
      <c r="F57" s="51"/>
      <c r="G57" s="51"/>
      <c r="H57" s="51"/>
      <c r="I57" s="51"/>
      <c r="J57" s="51"/>
      <c r="K57" s="51"/>
      <c r="L57" s="51"/>
      <c r="M57" s="51"/>
      <c r="N57" s="51"/>
      <c r="O57" s="51"/>
      <c r="P57" s="51"/>
    </row>
    <row r="58" spans="1:16" x14ac:dyDescent="0.3">
      <c r="A58" s="51"/>
      <c r="B58" s="51"/>
      <c r="C58" s="51"/>
      <c r="D58" s="51"/>
      <c r="E58" s="51"/>
      <c r="F58" s="51"/>
      <c r="G58" s="51"/>
      <c r="H58" s="51"/>
      <c r="I58" s="51"/>
      <c r="J58" s="51"/>
      <c r="K58" s="51"/>
      <c r="L58" s="51"/>
      <c r="M58" s="51"/>
      <c r="N58" s="51"/>
      <c r="O58" s="51"/>
      <c r="P58" s="51"/>
    </row>
    <row r="59" spans="1:16" x14ac:dyDescent="0.3">
      <c r="A59" s="51"/>
      <c r="B59" s="51"/>
      <c r="C59" s="51"/>
      <c r="D59" s="51"/>
      <c r="E59" s="51"/>
      <c r="F59" s="51"/>
      <c r="G59" s="51"/>
      <c r="H59" s="51"/>
      <c r="I59" s="51"/>
      <c r="J59" s="51"/>
      <c r="K59" s="51"/>
      <c r="L59" s="51"/>
      <c r="M59" s="51"/>
      <c r="N59" s="51"/>
      <c r="O59" s="51"/>
      <c r="P59" s="51"/>
    </row>
    <row r="60" spans="1:16" x14ac:dyDescent="0.3">
      <c r="A60" s="51"/>
      <c r="B60" s="51"/>
      <c r="C60" s="51"/>
      <c r="D60" s="51"/>
      <c r="E60" s="51"/>
      <c r="F60" s="51"/>
      <c r="G60" s="51"/>
      <c r="H60" s="51"/>
      <c r="I60" s="51"/>
      <c r="J60" s="51"/>
      <c r="K60" s="51"/>
      <c r="L60" s="51"/>
      <c r="M60" s="51"/>
      <c r="N60" s="51"/>
      <c r="O60" s="51"/>
      <c r="P60" s="51"/>
    </row>
    <row r="63" spans="1:16" x14ac:dyDescent="0.3">
      <c r="C63" t="s">
        <v>97</v>
      </c>
      <c r="D63" s="144">
        <f>D37/1.16</f>
        <v>2.7949737158054351</v>
      </c>
      <c r="E63" s="144">
        <f>E37/2.17</f>
        <v>2.708953797512454</v>
      </c>
      <c r="F63" s="144">
        <f>F37/3.01</f>
        <v>2.9042323894688669</v>
      </c>
      <c r="G63" s="144">
        <f>G37/3.41</f>
        <v>3.1482315401609826</v>
      </c>
      <c r="H63" s="144">
        <f>H37/3.65</f>
        <v>3.277364481612596</v>
      </c>
      <c r="I63" s="144">
        <f>I37/3.79</f>
        <v>3.3586278658566262</v>
      </c>
      <c r="J63" s="144">
        <f>J37/3.79</f>
        <v>3.2372316779340977</v>
      </c>
      <c r="K63" s="144">
        <f>K37/3.79</f>
        <v>3.4800240537791547</v>
      </c>
      <c r="L63" s="144"/>
    </row>
    <row r="64" spans="1:16" x14ac:dyDescent="0.3">
      <c r="D64" s="144">
        <f>D50/1.16</f>
        <v>1.951962055127217</v>
      </c>
      <c r="E64" s="144">
        <f>E50/2.17</f>
        <v>2.6428723410045065</v>
      </c>
      <c r="F64" s="144">
        <f>F50/3.01</f>
        <v>2.6462869047525746</v>
      </c>
      <c r="G64" s="144">
        <f>G50/3.58</f>
        <v>2.5216108178061307</v>
      </c>
      <c r="H64" s="144">
        <f>H50/4.18</f>
        <v>2.3375112269986693</v>
      </c>
      <c r="I64" s="144">
        <f>I50/4.51</f>
        <v>2.0515565131634981</v>
      </c>
      <c r="J64" s="144">
        <f>J50/4.66</f>
        <v>2.2111464779750358</v>
      </c>
      <c r="K64" s="144">
        <f>K50/4.64</f>
        <v>2.2659972262851138</v>
      </c>
      <c r="L64" s="144"/>
    </row>
  </sheetData>
  <mergeCells count="16">
    <mergeCell ref="K4:L4"/>
    <mergeCell ref="K5:L5"/>
    <mergeCell ref="D6:J6"/>
    <mergeCell ref="K6:L6"/>
    <mergeCell ref="D7:J7"/>
    <mergeCell ref="K7:L7"/>
    <mergeCell ref="D11:J11"/>
    <mergeCell ref="K11:L11"/>
    <mergeCell ref="D12:J12"/>
    <mergeCell ref="K12:L12"/>
    <mergeCell ref="D8:J8"/>
    <mergeCell ref="K8:L8"/>
    <mergeCell ref="D9:J9"/>
    <mergeCell ref="K9:L9"/>
    <mergeCell ref="D10:J10"/>
    <mergeCell ref="K10:L10"/>
  </mergeCells>
  <pageMargins left="0.7" right="0.7" top="0.75" bottom="0.75" header="0.3" footer="0.3"/>
  <pageSetup scale="54"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5C4587-5906-44F5-8569-2336AF88D52B}">
  <dimension ref="A1"/>
  <sheetViews>
    <sheetView tabSelected="1" zoomScale="76" workbookViewId="0">
      <selection activeCell="H10" sqref="H10"/>
    </sheetView>
  </sheetViews>
  <sheetFormatPr defaultRowHeight="14.4" x14ac:dyDescent="0.3"/>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24cecc8-5b1a-4f4b-aa1d-4508502f11c0" xsi:nil="true"/>
    <lcf76f155ced4ddcb4097134ff3c332f xmlns="1684eeaa-63d5-4a8a-805f-2a73dd5a7c6a">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1db35aaf70c266591d3addfa355b2f0d">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1fc1b0f4a8725ce442ef8df5ef65e9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790A77C-D554-40A1-B741-86BFA21F4EE6}">
  <ds:schemaRefs>
    <ds:schemaRef ds:uri="http://schemas.microsoft.com/office/2006/metadata/properties"/>
    <ds:schemaRef ds:uri="http://schemas.microsoft.com/office/infopath/2007/PartnerControls"/>
    <ds:schemaRef ds:uri="224cecc8-5b1a-4f4b-aa1d-4508502f11c0"/>
    <ds:schemaRef ds:uri="1684eeaa-63d5-4a8a-805f-2a73dd5a7c6a"/>
  </ds:schemaRefs>
</ds:datastoreItem>
</file>

<file path=customXml/itemProps2.xml><?xml version="1.0" encoding="utf-8"?>
<ds:datastoreItem xmlns:ds="http://schemas.openxmlformats.org/officeDocument/2006/customXml" ds:itemID="{725ED854-D137-4712-B446-24F05AE8E7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4AB29C5-B572-4FE3-B20E-671AB4DDF06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Charts</vt:lpstr>
      </vt:variant>
      <vt:variant>
        <vt:i4>4</vt:i4>
      </vt:variant>
    </vt:vector>
  </HeadingPairs>
  <TitlesOfParts>
    <vt:vector size="8" baseType="lpstr">
      <vt:lpstr>Title Page</vt:lpstr>
      <vt:lpstr>Calculations</vt:lpstr>
      <vt:lpstr>FlowBench</vt:lpstr>
      <vt:lpstr>Questions</vt:lpstr>
      <vt:lpstr>Piston</vt:lpstr>
      <vt:lpstr>Velocity</vt:lpstr>
      <vt:lpstr>Acceleration</vt:lpstr>
      <vt:lpstr>Volume</vt:lpstr>
    </vt:vector>
  </TitlesOfParts>
  <Manager/>
  <Company>SIHE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Owen</dc:creator>
  <cp:keywords/>
  <dc:description/>
  <cp:lastModifiedBy>Yash Patani</cp:lastModifiedBy>
  <cp:revision/>
  <dcterms:created xsi:type="dcterms:W3CDTF">2009-03-09T14:34:47Z</dcterms:created>
  <dcterms:modified xsi:type="dcterms:W3CDTF">2025-12-07T20:15:05Z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