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UWTSD-year 2 Term 1\Financial management for the hotel industry\"/>
    </mc:Choice>
  </mc:AlternateContent>
  <xr:revisionPtr revIDLastSave="0" documentId="8_{3289252E-3F6D-4AF8-98E2-A3F02C981D61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Haversons Budget Forecast" sheetId="1" r:id="rId1"/>
    <sheet name="Prediction " sheetId="17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6" i="17" l="1"/>
  <c r="F16" i="17" s="1"/>
  <c r="E10" i="17"/>
  <c r="F10" i="17" s="1"/>
  <c r="E9" i="17"/>
  <c r="F9" i="17" s="1"/>
  <c r="D19" i="17"/>
  <c r="E8" i="17" s="1"/>
  <c r="F8" i="17" s="1"/>
  <c r="D18" i="17"/>
  <c r="E19" i="17" s="1"/>
  <c r="F19" i="17" s="1"/>
  <c r="D16" i="17"/>
  <c r="G18" i="17" s="1"/>
  <c r="D17" i="17"/>
  <c r="G19" i="17" s="1"/>
  <c r="D15" i="17"/>
  <c r="G17" i="17" s="1"/>
  <c r="D14" i="17"/>
  <c r="E15" i="17" s="1"/>
  <c r="F15" i="17" s="1"/>
  <c r="D13" i="17"/>
  <c r="G15" i="17" s="1"/>
  <c r="D12" i="17"/>
  <c r="G14" i="17" s="1"/>
  <c r="D11" i="17"/>
  <c r="E12" i="17" s="1"/>
  <c r="F12" i="17" s="1"/>
  <c r="D10" i="17"/>
  <c r="E11" i="17" s="1"/>
  <c r="F11" i="17" s="1"/>
  <c r="D9" i="17"/>
  <c r="G11" i="17" s="1"/>
  <c r="D8" i="17"/>
  <c r="C19" i="17"/>
  <c r="C18" i="17"/>
  <c r="C17" i="17"/>
  <c r="C16" i="17"/>
  <c r="C15" i="17"/>
  <c r="C14" i="17"/>
  <c r="C13" i="17"/>
  <c r="C12" i="17"/>
  <c r="C11" i="17"/>
  <c r="C10" i="17"/>
  <c r="C9" i="17"/>
  <c r="C8" i="17"/>
  <c r="B20" i="17"/>
  <c r="E17" i="17" l="1"/>
  <c r="F17" i="17" s="1"/>
  <c r="H17" i="17" s="1"/>
  <c r="E18" i="17"/>
  <c r="F18" i="17" s="1"/>
  <c r="E13" i="17"/>
  <c r="F13" i="17" s="1"/>
  <c r="E14" i="17"/>
  <c r="F14" i="17" s="1"/>
  <c r="H15" i="17"/>
  <c r="G9" i="17"/>
  <c r="G8" i="17"/>
  <c r="H8" i="17" s="1"/>
  <c r="G16" i="17"/>
  <c r="G13" i="17"/>
  <c r="D20" i="17"/>
  <c r="G12" i="17"/>
  <c r="G10" i="17"/>
  <c r="H11" i="17"/>
  <c r="H19" i="17"/>
  <c r="H14" i="17"/>
  <c r="H18" i="17"/>
  <c r="H13" i="17" l="1"/>
  <c r="G20" i="17"/>
  <c r="H12" i="17"/>
  <c r="H9" i="17"/>
  <c r="H16" i="17"/>
  <c r="F20" i="17"/>
  <c r="H10" i="17"/>
  <c r="H20" i="17" l="1"/>
  <c r="I20" i="17" s="1"/>
  <c r="O55" i="1" l="1"/>
  <c r="O52" i="1"/>
  <c r="O14" i="1"/>
  <c r="N55" i="1"/>
  <c r="N52" i="1"/>
  <c r="N14" i="1"/>
  <c r="M55" i="1"/>
  <c r="M52" i="1"/>
  <c r="M14" i="1"/>
  <c r="L55" i="1"/>
  <c r="L52" i="1"/>
  <c r="L14" i="1"/>
  <c r="K52" i="1"/>
  <c r="K55" i="1" s="1"/>
  <c r="K14" i="1"/>
  <c r="J55" i="1"/>
  <c r="J52" i="1"/>
  <c r="J14" i="1"/>
  <c r="I55" i="1"/>
  <c r="I52" i="1"/>
  <c r="I14" i="1"/>
  <c r="H55" i="1"/>
  <c r="H52" i="1"/>
  <c r="H14" i="1"/>
  <c r="G55" i="1"/>
  <c r="G52" i="1"/>
  <c r="G44" i="1"/>
  <c r="F55" i="1"/>
  <c r="F52" i="1"/>
  <c r="F14" i="1"/>
  <c r="E55" i="1"/>
  <c r="E14" i="1" l="1"/>
  <c r="D55" i="1"/>
  <c r="D52" i="1"/>
  <c r="P14" i="1" l="1"/>
  <c r="P13" i="1"/>
  <c r="P12" i="1"/>
  <c r="O17" i="1"/>
  <c r="N17" i="1"/>
  <c r="M17" i="1"/>
  <c r="L17" i="1"/>
  <c r="K17" i="1"/>
  <c r="J17" i="1"/>
  <c r="I17" i="1"/>
  <c r="H17" i="1"/>
  <c r="G17" i="1"/>
  <c r="F17" i="1"/>
  <c r="E17" i="1"/>
  <c r="E52" i="1" s="1"/>
  <c r="D17" i="1"/>
  <c r="D14" i="1"/>
  <c r="O45" i="1"/>
  <c r="N45" i="1"/>
  <c r="M45" i="1"/>
  <c r="L45" i="1"/>
  <c r="K45" i="1"/>
  <c r="J45" i="1"/>
  <c r="I45" i="1"/>
  <c r="H45" i="1"/>
  <c r="G45" i="1"/>
  <c r="F45" i="1"/>
  <c r="E45" i="1"/>
  <c r="E30" i="1"/>
  <c r="E31" i="1"/>
  <c r="E32" i="1"/>
  <c r="P32" i="1" s="1"/>
  <c r="E37" i="1"/>
  <c r="E38" i="1"/>
  <c r="E42" i="1"/>
  <c r="D45" i="1"/>
  <c r="F42" i="1"/>
  <c r="G42" i="1"/>
  <c r="H42" i="1"/>
  <c r="I42" i="1"/>
  <c r="J42" i="1"/>
  <c r="K42" i="1"/>
  <c r="L42" i="1"/>
  <c r="P42" i="1" s="1"/>
  <c r="M42" i="1"/>
  <c r="N42" i="1"/>
  <c r="O42" i="1"/>
  <c r="D42" i="1"/>
  <c r="L40" i="1"/>
  <c r="M40" i="1"/>
  <c r="N40" i="1"/>
  <c r="O40" i="1"/>
  <c r="K40" i="1"/>
  <c r="M39" i="1"/>
  <c r="N39" i="1"/>
  <c r="O39" i="1"/>
  <c r="L39" i="1"/>
  <c r="F32" i="1"/>
  <c r="G32" i="1"/>
  <c r="H32" i="1"/>
  <c r="I32" i="1"/>
  <c r="J32" i="1"/>
  <c r="K32" i="1"/>
  <c r="L32" i="1"/>
  <c r="M32" i="1"/>
  <c r="N32" i="1"/>
  <c r="O32" i="1"/>
  <c r="D32" i="1"/>
  <c r="F38" i="1"/>
  <c r="G38" i="1"/>
  <c r="H38" i="1"/>
  <c r="I38" i="1"/>
  <c r="J38" i="1"/>
  <c r="K38" i="1"/>
  <c r="L38" i="1"/>
  <c r="M38" i="1"/>
  <c r="N38" i="1"/>
  <c r="O38" i="1"/>
  <c r="D38" i="1"/>
  <c r="F37" i="1"/>
  <c r="D37" i="1"/>
  <c r="H34" i="1"/>
  <c r="I34" i="1"/>
  <c r="J34" i="1"/>
  <c r="K34" i="1"/>
  <c r="L34" i="1"/>
  <c r="M34" i="1"/>
  <c r="N34" i="1"/>
  <c r="O34" i="1"/>
  <c r="G34" i="1"/>
  <c r="P34" i="1"/>
  <c r="O33" i="1"/>
  <c r="L33" i="1"/>
  <c r="I33" i="1"/>
  <c r="F33" i="1"/>
  <c r="F31" i="1"/>
  <c r="P31" i="1" s="1"/>
  <c r="G31" i="1"/>
  <c r="H31" i="1"/>
  <c r="I31" i="1"/>
  <c r="J31" i="1"/>
  <c r="K31" i="1"/>
  <c r="L31" i="1"/>
  <c r="M31" i="1"/>
  <c r="N31" i="1"/>
  <c r="O31" i="1"/>
  <c r="D31" i="1"/>
  <c r="F30" i="1"/>
  <c r="G30" i="1"/>
  <c r="H30" i="1"/>
  <c r="I30" i="1"/>
  <c r="J30" i="1"/>
  <c r="K30" i="1"/>
  <c r="L30" i="1"/>
  <c r="M30" i="1"/>
  <c r="N30" i="1"/>
  <c r="O30" i="1"/>
  <c r="D30" i="1"/>
  <c r="K29" i="1"/>
  <c r="P29" i="1" s="1"/>
  <c r="K28" i="1"/>
  <c r="F28" i="1"/>
  <c r="P27" i="1"/>
  <c r="H27" i="1"/>
  <c r="D27" i="1"/>
  <c r="P23" i="1"/>
  <c r="P25" i="1"/>
  <c r="P26" i="1"/>
  <c r="P28" i="1"/>
  <c r="P35" i="1"/>
  <c r="P36" i="1"/>
  <c r="P39" i="1"/>
  <c r="P41" i="1"/>
  <c r="P43" i="1"/>
  <c r="P44" i="1"/>
  <c r="P22" i="1"/>
  <c r="N24" i="1"/>
  <c r="K24" i="1"/>
  <c r="H24" i="1"/>
  <c r="P24" i="1" s="1"/>
  <c r="D24" i="1"/>
  <c r="P17" i="1" l="1"/>
  <c r="P45" i="1"/>
  <c r="P40" i="1"/>
  <c r="P38" i="1"/>
  <c r="P37" i="1"/>
  <c r="P33" i="1"/>
  <c r="P30" i="1"/>
</calcChain>
</file>

<file path=xl/sharedStrings.xml><?xml version="1.0" encoding="utf-8"?>
<sst xmlns="http://schemas.openxmlformats.org/spreadsheetml/2006/main" count="153" uniqueCount="64">
  <si>
    <t>Nov</t>
  </si>
  <si>
    <t>Dec</t>
  </si>
  <si>
    <t>Jan</t>
  </si>
  <si>
    <t>March</t>
  </si>
  <si>
    <t>April</t>
  </si>
  <si>
    <t>£</t>
  </si>
  <si>
    <t>Receipts :</t>
  </si>
  <si>
    <t xml:space="preserve"> </t>
  </si>
  <si>
    <t>Cash sales</t>
  </si>
  <si>
    <t>Total Receipts</t>
  </si>
  <si>
    <t>Payments :</t>
  </si>
  <si>
    <t>Total payments</t>
  </si>
  <si>
    <t>Balance b / f</t>
  </si>
  <si>
    <t>Net cashflow in month</t>
  </si>
  <si>
    <t>Balance c / f</t>
  </si>
  <si>
    <t>May</t>
  </si>
  <si>
    <t>June</t>
  </si>
  <si>
    <t>November</t>
  </si>
  <si>
    <t>December</t>
  </si>
  <si>
    <t>February</t>
  </si>
  <si>
    <t>July</t>
  </si>
  <si>
    <t>August</t>
  </si>
  <si>
    <t>Oct</t>
  </si>
  <si>
    <t>Sept</t>
  </si>
  <si>
    <t>Payment on business accounts</t>
  </si>
  <si>
    <t>Laundry</t>
  </si>
  <si>
    <t>Interest Received</t>
  </si>
  <si>
    <t>Total</t>
  </si>
  <si>
    <t xml:space="preserve">  </t>
  </si>
  <si>
    <t>September</t>
  </si>
  <si>
    <t>October</t>
  </si>
  <si>
    <t xml:space="preserve">Motor Vehicles </t>
  </si>
  <si>
    <t xml:space="preserve">Printing and Stationary </t>
  </si>
  <si>
    <t xml:space="preserve">Complimentary Toileteries </t>
  </si>
  <si>
    <t xml:space="preserve">Land purchase </t>
  </si>
  <si>
    <t xml:space="preserve">Bedding Buddles </t>
  </si>
  <si>
    <t xml:space="preserve">Kettle tray set </t>
  </si>
  <si>
    <t>Salaried staff</t>
  </si>
  <si>
    <t>Wage Staff</t>
  </si>
  <si>
    <t>Zero Hour Staff</t>
  </si>
  <si>
    <t xml:space="preserve">Light and Heat </t>
  </si>
  <si>
    <t>Business Rates</t>
  </si>
  <si>
    <t xml:space="preserve">Marketing Costs </t>
  </si>
  <si>
    <t xml:space="preserve">Corporation Tax </t>
  </si>
  <si>
    <t xml:space="preserve">New Furniture </t>
  </si>
  <si>
    <t>Petrol and Diesel</t>
  </si>
  <si>
    <t xml:space="preserve">Fixtures and Fittings </t>
  </si>
  <si>
    <t xml:space="preserve">Building Costs </t>
  </si>
  <si>
    <t xml:space="preserve">Staff Toilets </t>
  </si>
  <si>
    <t>General Maintenance</t>
  </si>
  <si>
    <t xml:space="preserve">Deep Clean </t>
  </si>
  <si>
    <t xml:space="preserve">Overdraft Interests </t>
  </si>
  <si>
    <r>
      <t xml:space="preserve">In Room Beverages </t>
    </r>
    <r>
      <rPr>
        <sz val="10"/>
        <rFont val="Calibri"/>
        <family val="2"/>
      </rPr>
      <t>˟</t>
    </r>
  </si>
  <si>
    <t xml:space="preserve">Haversons Ltd Budget Forecast </t>
  </si>
  <si>
    <t>Student: Domenico Conte / 1815044</t>
  </si>
  <si>
    <t>Lecturer: Dale Clarke</t>
  </si>
  <si>
    <t>Cash</t>
  </si>
  <si>
    <t>Credit</t>
  </si>
  <si>
    <t>Month 1</t>
  </si>
  <si>
    <t>Month 2</t>
  </si>
  <si>
    <t xml:space="preserve">Credit revenue Prediction </t>
  </si>
  <si>
    <t>January</t>
  </si>
  <si>
    <t>Month1 -5%</t>
  </si>
  <si>
    <t>Bad Debt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</si>
</sst>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12" x14ac:knownFonts="1">
    <font>
      <sz val="10"/>
      <name val="Arial"/>
    </font>
    <font>
      <b/>
      <u/>
      <sz val="16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Calibri"/>
      <family val="2"/>
    </font>
    <font>
      <sz val="10"/>
      <name val="Arial"/>
    </font>
    <font>
      <sz val="18"/>
      <color theme="1"/>
      <name val="Calibri"/>
      <family val="2"/>
      <scheme val="minor"/>
    </font>
    <font>
      <sz val="9"/>
      <name val="Arial"/>
      <family val="2"/>
    </font>
    <font>
      <sz val="18"/>
      <color theme="1"/>
      <name val="Arial"/>
      <family val="2"/>
    </font>
    <font>
      <sz val="16"/>
      <color theme="1"/>
      <name val="Arial"/>
      <family val="2"/>
    </font>
    <font>
      <sz val="16"/>
      <name val="Arial"/>
      <family val="2"/>
    </font>
    <font>
      <sz val="14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37" fontId="0" fillId="0" borderId="0"/>
    <xf numFmtId="43" fontId="5" fillId="0" borderId="0" applyFont="0" applyFill="0" applyBorder="0" applyAlignment="0" applyProtection="0"/>
  </cellStyleXfs>
  <cellXfs count="67">
    <xf numFmtId="37" fontId="0" fillId="0" borderId="0" xfId="0"/>
    <xf numFmtId="37" fontId="1" fillId="0" borderId="0" xfId="0" applyFont="1"/>
    <xf numFmtId="37" fontId="2" fillId="0" borderId="0" xfId="0" applyFont="1"/>
    <xf numFmtId="37" fontId="2" fillId="0" borderId="0" xfId="0" applyFont="1" applyAlignment="1">
      <alignment horizontal="center"/>
    </xf>
    <xf numFmtId="37" fontId="2" fillId="0" borderId="0" xfId="0" applyFont="1" applyBorder="1" applyAlignment="1">
      <alignment horizontal="center"/>
    </xf>
    <xf numFmtId="37" fontId="3" fillId="2" borderId="1" xfId="0" applyFont="1" applyFill="1" applyBorder="1" applyAlignment="1">
      <alignment horizontal="center"/>
    </xf>
    <xf numFmtId="37" fontId="3" fillId="2" borderId="1" xfId="0" applyFont="1" applyFill="1" applyBorder="1"/>
    <xf numFmtId="37" fontId="2" fillId="2" borderId="2" xfId="0" applyFont="1" applyFill="1" applyBorder="1"/>
    <xf numFmtId="37" fontId="2" fillId="2" borderId="3" xfId="0" applyFont="1" applyFill="1" applyBorder="1"/>
    <xf numFmtId="37" fontId="2" fillId="2" borderId="4" xfId="0" applyFont="1" applyFill="1" applyBorder="1"/>
    <xf numFmtId="37" fontId="2" fillId="2" borderId="5" xfId="0" applyFont="1" applyFill="1" applyBorder="1"/>
    <xf numFmtId="37" fontId="2" fillId="2" borderId="0" xfId="0" applyFont="1" applyFill="1" applyBorder="1"/>
    <xf numFmtId="37" fontId="2" fillId="2" borderId="6" xfId="0" applyFont="1" applyFill="1" applyBorder="1"/>
    <xf numFmtId="37" fontId="2" fillId="2" borderId="7" xfId="0" applyFont="1" applyFill="1" applyBorder="1"/>
    <xf numFmtId="37" fontId="2" fillId="2" borderId="8" xfId="0" applyFont="1" applyFill="1" applyBorder="1"/>
    <xf numFmtId="37" fontId="2" fillId="2" borderId="9" xfId="0" applyFont="1" applyFill="1" applyBorder="1"/>
    <xf numFmtId="37" fontId="2" fillId="4" borderId="0" xfId="0" applyFont="1" applyFill="1" applyAlignment="1">
      <alignment horizontal="center"/>
    </xf>
    <xf numFmtId="37" fontId="0" fillId="4" borderId="0" xfId="0" applyFill="1"/>
    <xf numFmtId="37" fontId="2" fillId="3" borderId="11" xfId="0" applyFont="1" applyFill="1" applyBorder="1"/>
    <xf numFmtId="37" fontId="2" fillId="3" borderId="12" xfId="0" applyFont="1" applyFill="1" applyBorder="1"/>
    <xf numFmtId="37" fontId="3" fillId="3" borderId="10" xfId="0" applyFont="1" applyFill="1" applyBorder="1"/>
    <xf numFmtId="37" fontId="3" fillId="3" borderId="11" xfId="0" applyFont="1" applyFill="1" applyBorder="1"/>
    <xf numFmtId="37" fontId="3" fillId="3" borderId="12" xfId="0" applyFont="1" applyFill="1" applyBorder="1"/>
    <xf numFmtId="37" fontId="2" fillId="3" borderId="2" xfId="0" applyFont="1" applyFill="1" applyBorder="1"/>
    <xf numFmtId="37" fontId="2" fillId="3" borderId="3" xfId="0" applyFont="1" applyFill="1" applyBorder="1"/>
    <xf numFmtId="37" fontId="2" fillId="3" borderId="4" xfId="0" applyFont="1" applyFill="1" applyBorder="1"/>
    <xf numFmtId="37" fontId="2" fillId="3" borderId="7" xfId="0" applyFont="1" applyFill="1" applyBorder="1"/>
    <xf numFmtId="37" fontId="2" fillId="3" borderId="8" xfId="0" applyFont="1" applyFill="1" applyBorder="1"/>
    <xf numFmtId="37" fontId="2" fillId="3" borderId="9" xfId="0" applyFont="1" applyFill="1" applyBorder="1"/>
    <xf numFmtId="37" fontId="2" fillId="3" borderId="5" xfId="0" applyFont="1" applyFill="1" applyBorder="1"/>
    <xf numFmtId="37" fontId="2" fillId="3" borderId="0" xfId="0" applyFont="1" applyFill="1" applyBorder="1"/>
    <xf numFmtId="37" fontId="2" fillId="3" borderId="6" xfId="0" applyFont="1" applyFill="1" applyBorder="1"/>
    <xf numFmtId="37" fontId="3" fillId="3" borderId="7" xfId="0" applyFont="1" applyFill="1" applyBorder="1"/>
    <xf numFmtId="37" fontId="3" fillId="3" borderId="8" xfId="0" applyFont="1" applyFill="1" applyBorder="1"/>
    <xf numFmtId="37" fontId="3" fillId="3" borderId="9" xfId="0" applyFont="1" applyFill="1" applyBorder="1"/>
    <xf numFmtId="37" fontId="3" fillId="3" borderId="3" xfId="0" applyFont="1" applyFill="1" applyBorder="1" applyAlignment="1">
      <alignment horizontal="center"/>
    </xf>
    <xf numFmtId="37" fontId="3" fillId="3" borderId="4" xfId="0" applyFont="1" applyFill="1" applyBorder="1" applyAlignment="1">
      <alignment horizontal="center"/>
    </xf>
    <xf numFmtId="37" fontId="3" fillId="3" borderId="8" xfId="0" applyFont="1" applyFill="1" applyBorder="1" applyAlignment="1">
      <alignment horizontal="center"/>
    </xf>
    <xf numFmtId="37" fontId="3" fillId="3" borderId="9" xfId="0" applyFont="1" applyFill="1" applyBorder="1" applyAlignment="1">
      <alignment horizontal="center"/>
    </xf>
    <xf numFmtId="37" fontId="2" fillId="0" borderId="0" xfId="0" applyFont="1" applyFill="1" applyBorder="1"/>
    <xf numFmtId="37" fontId="3" fillId="2" borderId="0" xfId="0" applyFont="1" applyFill="1" applyBorder="1" applyAlignment="1">
      <alignment horizontal="center"/>
    </xf>
    <xf numFmtId="37" fontId="0" fillId="0" borderId="0" xfId="0" applyAlignment="1">
      <alignment horizontal="center"/>
    </xf>
    <xf numFmtId="37" fontId="0" fillId="5" borderId="13" xfId="0" applyFill="1" applyBorder="1"/>
    <xf numFmtId="37" fontId="6" fillId="5" borderId="13" xfId="0" applyFont="1" applyFill="1" applyBorder="1"/>
    <xf numFmtId="37" fontId="0" fillId="6" borderId="13" xfId="0" applyFill="1" applyBorder="1"/>
    <xf numFmtId="37" fontId="6" fillId="6" borderId="13" xfId="0" applyFont="1" applyFill="1" applyBorder="1"/>
    <xf numFmtId="37" fontId="0" fillId="7" borderId="13" xfId="0" applyFill="1" applyBorder="1"/>
    <xf numFmtId="37" fontId="7" fillId="7" borderId="13" xfId="0" applyFont="1" applyFill="1" applyBorder="1"/>
    <xf numFmtId="37" fontId="8" fillId="5" borderId="13" xfId="0" applyFont="1" applyFill="1" applyBorder="1"/>
    <xf numFmtId="3" fontId="9" fillId="8" borderId="13" xfId="0" applyNumberFormat="1" applyFont="1" applyFill="1" applyBorder="1"/>
    <xf numFmtId="164" fontId="9" fillId="5" borderId="13" xfId="1" applyNumberFormat="1" applyFont="1" applyFill="1" applyBorder="1"/>
    <xf numFmtId="3" fontId="9" fillId="7" borderId="13" xfId="0" applyNumberFormat="1" applyFont="1" applyFill="1" applyBorder="1"/>
    <xf numFmtId="164" fontId="9" fillId="8" borderId="13" xfId="1" applyNumberFormat="1" applyFont="1" applyFill="1" applyBorder="1"/>
    <xf numFmtId="164" fontId="9" fillId="7" borderId="13" xfId="1" applyNumberFormat="1" applyFont="1" applyFill="1" applyBorder="1"/>
    <xf numFmtId="37" fontId="9" fillId="5" borderId="13" xfId="0" applyFont="1" applyFill="1" applyBorder="1"/>
    <xf numFmtId="37" fontId="11" fillId="6" borderId="13" xfId="0" applyFont="1" applyFill="1" applyBorder="1"/>
    <xf numFmtId="37" fontId="9" fillId="6" borderId="13" xfId="0" applyFont="1" applyFill="1" applyBorder="1"/>
    <xf numFmtId="37" fontId="10" fillId="6" borderId="13" xfId="0" applyFont="1" applyFill="1" applyBorder="1"/>
    <xf numFmtId="9" fontId="9" fillId="6" borderId="13" xfId="0" applyNumberFormat="1" applyFont="1" applyFill="1" applyBorder="1"/>
    <xf numFmtId="37" fontId="1" fillId="0" borderId="0" xfId="0" applyFont="1" applyAlignment="1">
      <alignment horizontal="center"/>
    </xf>
    <xf numFmtId="37" fontId="0" fillId="0" borderId="0" xfId="0" applyAlignment="1">
      <alignment horizontal="center"/>
    </xf>
    <xf numFmtId="37" fontId="10" fillId="7" borderId="10" xfId="0" applyFont="1" applyFill="1" applyBorder="1" applyAlignment="1">
      <alignment horizontal="center"/>
    </xf>
    <xf numFmtId="37" fontId="10" fillId="7" borderId="12" xfId="0" applyFont="1" applyFill="1" applyBorder="1" applyAlignment="1">
      <alignment horizontal="center"/>
    </xf>
    <xf numFmtId="37" fontId="10" fillId="5" borderId="10" xfId="0" applyFont="1" applyFill="1" applyBorder="1" applyAlignment="1">
      <alignment horizontal="center"/>
    </xf>
    <xf numFmtId="37" fontId="10" fillId="5" borderId="12" xfId="0" applyFont="1" applyFill="1" applyBorder="1" applyAlignment="1">
      <alignment horizontal="center"/>
    </xf>
    <xf numFmtId="37" fontId="10" fillId="6" borderId="10" xfId="0" applyFont="1" applyFill="1" applyBorder="1" applyAlignment="1">
      <alignment horizontal="center"/>
    </xf>
    <xf numFmtId="37" fontId="10" fillId="6" borderId="12" xfId="0" applyFont="1" applyFill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23"/>
  <sheetViews>
    <sheetView tabSelected="1" zoomScale="82" zoomScaleNormal="115" workbookViewId="0">
      <selection activeCell="H3" sqref="H3"/>
    </sheetView>
  </sheetViews>
  <sheetFormatPr defaultRowHeight="12.5" x14ac:dyDescent="0.25"/>
  <cols>
    <col min="1" max="1" width="25.26953125" customWidth="1"/>
    <col min="2" max="2" width="0.81640625" customWidth="1"/>
    <col min="3" max="3" width="1.453125" customWidth="1"/>
    <col min="4" max="9" width="11" customWidth="1"/>
    <col min="10" max="10" width="9.1796875" customWidth="1"/>
    <col min="11" max="16" width="8.90625" bestFit="1" customWidth="1"/>
  </cols>
  <sheetData>
    <row r="1" spans="1:16" ht="20" x14ac:dyDescent="0.4">
      <c r="A1" s="1" t="s">
        <v>7</v>
      </c>
    </row>
    <row r="2" spans="1:16" ht="20" x14ac:dyDescent="0.4">
      <c r="A2" s="59" t="s">
        <v>53</v>
      </c>
      <c r="B2" s="59"/>
      <c r="C2" s="59"/>
      <c r="D2" s="59"/>
      <c r="E2" s="59"/>
      <c r="F2" s="59"/>
    </row>
    <row r="3" spans="1:16" x14ac:dyDescent="0.25">
      <c r="A3" s="60" t="s">
        <v>54</v>
      </c>
      <c r="B3" s="60"/>
      <c r="C3" s="60"/>
      <c r="D3" s="60"/>
      <c r="E3" s="60"/>
      <c r="F3" s="60"/>
    </row>
    <row r="4" spans="1:16" x14ac:dyDescent="0.25">
      <c r="A4" s="60" t="s">
        <v>55</v>
      </c>
      <c r="B4" s="60"/>
      <c r="C4" s="60"/>
      <c r="D4" s="60"/>
      <c r="E4" s="60"/>
      <c r="F4" s="41"/>
    </row>
    <row r="5" spans="1:16" x14ac:dyDescent="0.25">
      <c r="A5" s="41" t="s">
        <v>7</v>
      </c>
      <c r="B5" s="41"/>
      <c r="C5" s="41"/>
      <c r="D5" s="41"/>
      <c r="E5" s="41"/>
      <c r="F5" s="41"/>
    </row>
    <row r="6" spans="1:16" ht="13" x14ac:dyDescent="0.3">
      <c r="A6" s="7"/>
      <c r="B6" s="8"/>
      <c r="C6" s="9"/>
      <c r="D6" s="35" t="s">
        <v>2</v>
      </c>
      <c r="E6" s="35" t="s">
        <v>19</v>
      </c>
      <c r="F6" s="35" t="s">
        <v>3</v>
      </c>
      <c r="G6" s="35" t="s">
        <v>4</v>
      </c>
      <c r="H6" s="35" t="s">
        <v>15</v>
      </c>
      <c r="I6" s="35" t="s">
        <v>16</v>
      </c>
      <c r="J6" s="35" t="s">
        <v>20</v>
      </c>
      <c r="K6" s="35" t="s">
        <v>21</v>
      </c>
      <c r="L6" s="35" t="s">
        <v>23</v>
      </c>
      <c r="M6" s="35" t="s">
        <v>22</v>
      </c>
      <c r="N6" s="35" t="s">
        <v>0</v>
      </c>
      <c r="O6" s="35" t="s">
        <v>1</v>
      </c>
      <c r="P6" s="36" t="s">
        <v>27</v>
      </c>
    </row>
    <row r="7" spans="1:16" ht="13" x14ac:dyDescent="0.3">
      <c r="A7" s="13"/>
      <c r="B7" s="14"/>
      <c r="C7" s="15"/>
      <c r="D7" s="37" t="s">
        <v>5</v>
      </c>
      <c r="E7" s="37" t="s">
        <v>5</v>
      </c>
      <c r="F7" s="37" t="s">
        <v>5</v>
      </c>
      <c r="G7" s="37" t="s">
        <v>5</v>
      </c>
      <c r="H7" s="37" t="s">
        <v>5</v>
      </c>
      <c r="I7" s="37" t="s">
        <v>5</v>
      </c>
      <c r="J7" s="37" t="s">
        <v>5</v>
      </c>
      <c r="K7" s="37" t="s">
        <v>5</v>
      </c>
      <c r="L7" s="37" t="s">
        <v>5</v>
      </c>
      <c r="M7" s="37" t="s">
        <v>5</v>
      </c>
      <c r="N7" s="37" t="s">
        <v>5</v>
      </c>
      <c r="O7" s="37" t="s">
        <v>5</v>
      </c>
      <c r="P7" s="38" t="s">
        <v>5</v>
      </c>
    </row>
    <row r="8" spans="1:16" x14ac:dyDescent="0.25">
      <c r="A8" s="7"/>
      <c r="B8" s="8"/>
      <c r="C8" s="9"/>
      <c r="D8" s="3"/>
      <c r="E8" s="3"/>
      <c r="F8" s="3"/>
      <c r="G8" s="3"/>
      <c r="H8" s="3"/>
      <c r="I8" s="3"/>
    </row>
    <row r="9" spans="1:16" x14ac:dyDescent="0.25">
      <c r="A9" s="10"/>
      <c r="B9" s="11"/>
      <c r="C9" s="12"/>
      <c r="D9" s="3"/>
      <c r="E9" s="3"/>
      <c r="F9" s="3"/>
      <c r="G9" s="3"/>
      <c r="H9" s="3"/>
      <c r="I9" s="3"/>
    </row>
    <row r="10" spans="1:16" ht="13" x14ac:dyDescent="0.3">
      <c r="A10" s="20" t="s">
        <v>6</v>
      </c>
      <c r="B10" s="18"/>
      <c r="C10" s="19"/>
      <c r="D10" s="16"/>
      <c r="E10" s="16"/>
      <c r="F10" s="16"/>
      <c r="G10" s="16"/>
      <c r="H10" s="16"/>
      <c r="I10" s="16"/>
      <c r="J10" s="17"/>
      <c r="K10" s="17"/>
      <c r="L10" s="17"/>
      <c r="M10" s="17"/>
      <c r="N10" s="17"/>
      <c r="O10" s="17"/>
      <c r="P10" s="17"/>
    </row>
    <row r="11" spans="1:16" x14ac:dyDescent="0.25">
      <c r="A11" s="7"/>
      <c r="B11" s="8"/>
      <c r="C11" s="9"/>
      <c r="D11" s="3"/>
      <c r="E11" s="3"/>
      <c r="F11" s="3"/>
      <c r="G11" s="3"/>
      <c r="H11" s="3"/>
      <c r="I11" s="3"/>
    </row>
    <row r="12" spans="1:16" x14ac:dyDescent="0.25">
      <c r="A12" s="10" t="s">
        <v>24</v>
      </c>
      <c r="B12" s="11"/>
      <c r="C12" s="12"/>
      <c r="D12" s="2">
        <v>137877</v>
      </c>
      <c r="E12" s="2">
        <v>139654</v>
      </c>
      <c r="F12" s="2">
        <v>130822</v>
      </c>
      <c r="G12" s="2">
        <v>133568</v>
      </c>
      <c r="H12" s="2">
        <v>111047</v>
      </c>
      <c r="I12" s="2">
        <v>117939</v>
      </c>
      <c r="J12" s="2">
        <v>136390</v>
      </c>
      <c r="K12" s="2">
        <v>150683</v>
      </c>
      <c r="L12" s="2">
        <v>170309</v>
      </c>
      <c r="M12" s="2">
        <v>244562</v>
      </c>
      <c r="N12" s="2">
        <v>225889</v>
      </c>
      <c r="O12" s="2">
        <v>149466</v>
      </c>
      <c r="P12">
        <f>SUM(D12:O12)</f>
        <v>1848206</v>
      </c>
    </row>
    <row r="13" spans="1:16" x14ac:dyDescent="0.25">
      <c r="A13" s="10" t="s">
        <v>8</v>
      </c>
      <c r="B13" s="11"/>
      <c r="C13" s="12"/>
      <c r="D13" s="2">
        <v>229448</v>
      </c>
      <c r="E13" s="2">
        <v>178931</v>
      </c>
      <c r="F13" s="2">
        <v>174603</v>
      </c>
      <c r="G13" s="2">
        <v>171067</v>
      </c>
      <c r="H13" s="2">
        <v>195360</v>
      </c>
      <c r="I13" s="2">
        <v>228270</v>
      </c>
      <c r="J13" s="2">
        <v>240360</v>
      </c>
      <c r="K13" s="2">
        <v>288450</v>
      </c>
      <c r="L13" s="2">
        <v>312108</v>
      </c>
      <c r="M13" s="2">
        <v>240480</v>
      </c>
      <c r="N13" s="2">
        <v>225048</v>
      </c>
      <c r="O13" s="2">
        <v>204540</v>
      </c>
      <c r="P13">
        <f>SUM(D13:O13)</f>
        <v>2688665</v>
      </c>
    </row>
    <row r="14" spans="1:16" x14ac:dyDescent="0.25">
      <c r="A14" s="10" t="s">
        <v>26</v>
      </c>
      <c r="B14" s="11"/>
      <c r="C14" s="12"/>
      <c r="D14" s="2">
        <f>D49*2.6/100</f>
        <v>8268</v>
      </c>
      <c r="E14" s="2">
        <f>D55*2.6/100</f>
        <v>13663.684666666666</v>
      </c>
      <c r="F14" s="2">
        <f>E55*2.6/100</f>
        <v>15695.108468000002</v>
      </c>
      <c r="G14" s="2" t="s">
        <v>7</v>
      </c>
      <c r="H14" s="2">
        <f>G55*2.6/100</f>
        <v>3300.3193080000001</v>
      </c>
      <c r="I14" s="2">
        <f>H55*2.6/100</f>
        <v>8256.074302007999</v>
      </c>
      <c r="J14" s="2">
        <f>I55*2.6/100</f>
        <v>14180.55793185221</v>
      </c>
      <c r="K14" s="2">
        <f>814737*2.6/100</f>
        <v>21183.162</v>
      </c>
      <c r="L14" s="2">
        <f>1038993*2.6/100</f>
        <v>27013.818000000003</v>
      </c>
      <c r="M14">
        <f>1275124*2.6/100</f>
        <v>33153.224000000002</v>
      </c>
      <c r="N14" s="2">
        <f>1532019*2.6/100</f>
        <v>39832.493999999999</v>
      </c>
      <c r="O14">
        <f>1723938*2.6/100</f>
        <v>44822.387999999999</v>
      </c>
      <c r="P14">
        <f>SUM(D14:O14)</f>
        <v>229368.83067652691</v>
      </c>
    </row>
    <row r="15" spans="1:16" x14ac:dyDescent="0.25">
      <c r="A15" s="10" t="s">
        <v>7</v>
      </c>
      <c r="B15" s="11"/>
      <c r="C15" s="12"/>
      <c r="D15" s="2"/>
      <c r="E15" s="2"/>
      <c r="F15" s="2"/>
      <c r="G15" s="2"/>
      <c r="H15" s="2"/>
      <c r="I15" s="2"/>
    </row>
    <row r="16" spans="1:16" x14ac:dyDescent="0.25">
      <c r="A16" s="10"/>
      <c r="B16" s="11"/>
      <c r="C16" s="12"/>
      <c r="D16" s="3"/>
      <c r="E16" s="3"/>
      <c r="F16" s="3"/>
      <c r="G16" s="3"/>
      <c r="H16" s="3"/>
      <c r="I16" s="3"/>
    </row>
    <row r="17" spans="1:16" ht="13.5" thickBot="1" x14ac:dyDescent="0.35">
      <c r="A17" s="20" t="s">
        <v>9</v>
      </c>
      <c r="B17" s="21"/>
      <c r="C17" s="22"/>
      <c r="D17" s="5">
        <f t="shared" ref="D17:P17" si="0">SUM(D12:D14)</f>
        <v>375593</v>
      </c>
      <c r="E17" s="5">
        <f t="shared" si="0"/>
        <v>332248.68466666667</v>
      </c>
      <c r="F17" s="5">
        <f t="shared" si="0"/>
        <v>321120.10846800002</v>
      </c>
      <c r="G17" s="5">
        <f t="shared" si="0"/>
        <v>304635</v>
      </c>
      <c r="H17" s="5">
        <f t="shared" si="0"/>
        <v>309707.31930799998</v>
      </c>
      <c r="I17" s="5">
        <f t="shared" si="0"/>
        <v>354465.07430200803</v>
      </c>
      <c r="J17" s="5">
        <f t="shared" si="0"/>
        <v>390930.55793185224</v>
      </c>
      <c r="K17" s="5">
        <f t="shared" si="0"/>
        <v>460316.16200000001</v>
      </c>
      <c r="L17" s="5">
        <f t="shared" si="0"/>
        <v>509430.81800000003</v>
      </c>
      <c r="M17" s="5">
        <f t="shared" si="0"/>
        <v>518195.22399999999</v>
      </c>
      <c r="N17" s="5">
        <f t="shared" si="0"/>
        <v>490769.49400000001</v>
      </c>
      <c r="O17" s="5">
        <f t="shared" si="0"/>
        <v>398828.38799999998</v>
      </c>
      <c r="P17" s="6">
        <f t="shared" si="0"/>
        <v>4766239.8306765268</v>
      </c>
    </row>
    <row r="18" spans="1:16" x14ac:dyDescent="0.25">
      <c r="A18" s="10"/>
      <c r="B18" s="11"/>
      <c r="C18" s="12"/>
      <c r="D18" s="4"/>
      <c r="E18" s="4"/>
      <c r="F18" s="4"/>
      <c r="G18" s="4"/>
      <c r="H18" s="4"/>
      <c r="I18" s="4"/>
    </row>
    <row r="19" spans="1:16" x14ac:dyDescent="0.25">
      <c r="A19" s="10"/>
      <c r="B19" s="11"/>
      <c r="C19" s="12"/>
      <c r="D19" s="4"/>
      <c r="E19" s="4"/>
      <c r="F19" s="4"/>
      <c r="G19" s="4"/>
      <c r="H19" s="4"/>
      <c r="I19" s="4"/>
    </row>
    <row r="20" spans="1:16" x14ac:dyDescent="0.25">
      <c r="A20" s="10"/>
      <c r="B20" s="11"/>
      <c r="C20" s="12"/>
      <c r="D20" s="3"/>
      <c r="E20" s="3"/>
      <c r="F20" s="3"/>
      <c r="G20" s="3"/>
      <c r="H20" s="3"/>
      <c r="I20" s="3"/>
    </row>
    <row r="21" spans="1:16" ht="13" x14ac:dyDescent="0.3">
      <c r="A21" s="20" t="s">
        <v>10</v>
      </c>
      <c r="B21" s="18"/>
      <c r="C21" s="19"/>
      <c r="D21" s="16"/>
      <c r="E21" s="16"/>
      <c r="F21" s="16"/>
      <c r="G21" s="16"/>
      <c r="H21" s="16"/>
      <c r="I21" s="16"/>
      <c r="J21" s="17"/>
      <c r="K21" s="17"/>
      <c r="L21" s="17"/>
      <c r="M21" s="17"/>
      <c r="N21" s="17"/>
      <c r="O21" s="17"/>
      <c r="P21" s="17"/>
    </row>
    <row r="22" spans="1:16" x14ac:dyDescent="0.25">
      <c r="A22" s="10" t="s">
        <v>31</v>
      </c>
      <c r="B22" s="11"/>
      <c r="C22" s="12"/>
      <c r="D22" s="3"/>
      <c r="E22" s="3"/>
      <c r="F22" s="3"/>
      <c r="G22" s="3">
        <v>30000</v>
      </c>
      <c r="H22" s="3"/>
      <c r="I22" s="3"/>
      <c r="P22">
        <f>SUM(D22:O22)</f>
        <v>30000</v>
      </c>
    </row>
    <row r="23" spans="1:16" x14ac:dyDescent="0.25">
      <c r="A23" s="10" t="s">
        <v>25</v>
      </c>
      <c r="B23" s="11"/>
      <c r="C23" s="12"/>
      <c r="D23" s="2" t="s">
        <v>7</v>
      </c>
      <c r="E23" s="2">
        <v>18750</v>
      </c>
      <c r="F23" s="2"/>
      <c r="G23" s="2"/>
      <c r="H23" s="2">
        <v>18750</v>
      </c>
      <c r="I23" s="2"/>
      <c r="K23">
        <v>18750</v>
      </c>
      <c r="N23">
        <v>18750</v>
      </c>
      <c r="P23">
        <f t="shared" ref="P23:P44" si="1">SUM(D23:O23)</f>
        <v>75000</v>
      </c>
    </row>
    <row r="24" spans="1:16" x14ac:dyDescent="0.25">
      <c r="A24" s="10" t="s">
        <v>32</v>
      </c>
      <c r="B24" s="11"/>
      <c r="C24" s="12"/>
      <c r="D24" s="2">
        <f>4000+(4000*45/100)</f>
        <v>5800</v>
      </c>
      <c r="E24" s="2">
        <v>4000</v>
      </c>
      <c r="F24" s="2">
        <v>4000</v>
      </c>
      <c r="G24" s="2">
        <v>4000</v>
      </c>
      <c r="H24" s="2">
        <f>E24+(E24*45/100)</f>
        <v>5800</v>
      </c>
      <c r="I24" s="39">
        <v>4000</v>
      </c>
      <c r="J24">
        <v>4000</v>
      </c>
      <c r="K24">
        <f>J24+(J24*45/100)</f>
        <v>5800</v>
      </c>
      <c r="L24">
        <v>4000</v>
      </c>
      <c r="M24">
        <v>4000</v>
      </c>
      <c r="N24">
        <f>M24+(M24*45/100)</f>
        <v>5800</v>
      </c>
      <c r="O24">
        <v>4000</v>
      </c>
      <c r="P24">
        <f t="shared" si="1"/>
        <v>55200</v>
      </c>
    </row>
    <row r="25" spans="1:16" x14ac:dyDescent="0.25">
      <c r="A25" s="10" t="s">
        <v>33</v>
      </c>
      <c r="B25" s="11"/>
      <c r="C25" s="12"/>
      <c r="D25" s="2" t="s">
        <v>7</v>
      </c>
      <c r="E25" s="2">
        <v>98000</v>
      </c>
      <c r="F25" s="2" t="s">
        <v>7</v>
      </c>
      <c r="G25" s="2" t="s">
        <v>7</v>
      </c>
      <c r="H25" s="2" t="s">
        <v>7</v>
      </c>
      <c r="I25" s="2" t="s">
        <v>7</v>
      </c>
      <c r="J25" s="2" t="s">
        <v>7</v>
      </c>
      <c r="K25" s="2" t="s">
        <v>7</v>
      </c>
      <c r="L25" s="2" t="s">
        <v>7</v>
      </c>
      <c r="M25" t="s">
        <v>7</v>
      </c>
      <c r="N25" t="s">
        <v>7</v>
      </c>
      <c r="O25" t="s">
        <v>7</v>
      </c>
      <c r="P25">
        <f t="shared" si="1"/>
        <v>98000</v>
      </c>
    </row>
    <row r="26" spans="1:16" ht="13" x14ac:dyDescent="0.3">
      <c r="A26" s="10" t="s">
        <v>52</v>
      </c>
      <c r="B26" s="11"/>
      <c r="C26" s="12"/>
      <c r="D26" s="2">
        <v>5000</v>
      </c>
      <c r="E26" s="2">
        <v>4100</v>
      </c>
      <c r="F26" s="2">
        <v>4100</v>
      </c>
      <c r="G26" s="2">
        <v>4100</v>
      </c>
      <c r="H26" s="2">
        <v>4100</v>
      </c>
      <c r="I26" s="2">
        <v>5000</v>
      </c>
      <c r="J26">
        <v>5000</v>
      </c>
      <c r="K26">
        <v>5000</v>
      </c>
      <c r="L26">
        <v>5000</v>
      </c>
      <c r="M26">
        <v>5000</v>
      </c>
      <c r="N26">
        <v>5000</v>
      </c>
      <c r="O26">
        <v>5000</v>
      </c>
      <c r="P26">
        <f t="shared" si="1"/>
        <v>56400</v>
      </c>
    </row>
    <row r="27" spans="1:16" x14ac:dyDescent="0.25">
      <c r="A27" s="10" t="s">
        <v>34</v>
      </c>
      <c r="B27" s="11"/>
      <c r="C27" s="12"/>
      <c r="D27" s="2">
        <f>(80000*35/100)</f>
        <v>28000</v>
      </c>
      <c r="E27" s="2" t="s">
        <v>7</v>
      </c>
      <c r="F27" s="2" t="s">
        <v>7</v>
      </c>
      <c r="G27" s="2" t="s">
        <v>7</v>
      </c>
      <c r="H27" s="2">
        <f xml:space="preserve"> 80000-(80000*35/100)</f>
        <v>52000</v>
      </c>
      <c r="I27" s="2" t="s">
        <v>7</v>
      </c>
      <c r="J27" t="s">
        <v>7</v>
      </c>
      <c r="K27" t="s">
        <v>7</v>
      </c>
      <c r="L27" t="s">
        <v>7</v>
      </c>
      <c r="M27" t="s">
        <v>7</v>
      </c>
      <c r="N27" t="s">
        <v>7</v>
      </c>
      <c r="O27" t="s">
        <v>7</v>
      </c>
      <c r="P27">
        <f t="shared" si="1"/>
        <v>80000</v>
      </c>
    </row>
    <row r="28" spans="1:16" x14ac:dyDescent="0.25">
      <c r="A28" s="10" t="s">
        <v>35</v>
      </c>
      <c r="B28" s="11"/>
      <c r="C28" s="12"/>
      <c r="D28" s="2" t="s">
        <v>7</v>
      </c>
      <c r="E28" s="2" t="s">
        <v>7</v>
      </c>
      <c r="F28" s="2">
        <f>80*32</f>
        <v>2560</v>
      </c>
      <c r="G28" s="2" t="s">
        <v>7</v>
      </c>
      <c r="H28" s="2" t="s">
        <v>7</v>
      </c>
      <c r="I28" s="2" t="s">
        <v>7</v>
      </c>
      <c r="J28" s="2" t="s">
        <v>7</v>
      </c>
      <c r="K28" s="2">
        <f>80*32</f>
        <v>2560</v>
      </c>
      <c r="L28" s="2" t="s">
        <v>7</v>
      </c>
      <c r="M28" s="2" t="s">
        <v>7</v>
      </c>
      <c r="N28" s="2" t="s">
        <v>7</v>
      </c>
      <c r="O28" s="2" t="s">
        <v>7</v>
      </c>
      <c r="P28">
        <f t="shared" si="1"/>
        <v>5120</v>
      </c>
    </row>
    <row r="29" spans="1:16" x14ac:dyDescent="0.25">
      <c r="A29" s="10" t="s">
        <v>36</v>
      </c>
      <c r="B29" s="11"/>
      <c r="C29" s="12"/>
      <c r="D29" s="2" t="s">
        <v>7</v>
      </c>
      <c r="E29" s="2" t="s">
        <v>7</v>
      </c>
      <c r="F29" s="2" t="s">
        <v>7</v>
      </c>
      <c r="G29" s="2" t="s">
        <v>7</v>
      </c>
      <c r="H29" s="2" t="s">
        <v>7</v>
      </c>
      <c r="I29" s="2" t="s">
        <v>7</v>
      </c>
      <c r="J29" s="2" t="s">
        <v>7</v>
      </c>
      <c r="K29" s="2">
        <f>130*55</f>
        <v>7150</v>
      </c>
      <c r="L29" s="2" t="s">
        <v>7</v>
      </c>
      <c r="M29" s="2" t="s">
        <v>7</v>
      </c>
      <c r="N29" s="2" t="s">
        <v>7</v>
      </c>
      <c r="O29" s="2" t="s">
        <v>7</v>
      </c>
      <c r="P29">
        <f t="shared" si="1"/>
        <v>7150</v>
      </c>
    </row>
    <row r="30" spans="1:16" x14ac:dyDescent="0.25">
      <c r="A30" s="10" t="s">
        <v>37</v>
      </c>
      <c r="B30" s="11"/>
      <c r="C30" s="12"/>
      <c r="D30" s="2">
        <f>320000/12</f>
        <v>26666.666666666668</v>
      </c>
      <c r="E30" s="2">
        <f t="shared" ref="E30:O30" si="2">320000/12</f>
        <v>26666.666666666668</v>
      </c>
      <c r="F30" s="2">
        <f t="shared" si="2"/>
        <v>26666.666666666668</v>
      </c>
      <c r="G30" s="2">
        <f t="shared" si="2"/>
        <v>26666.666666666668</v>
      </c>
      <c r="H30" s="2">
        <f t="shared" si="2"/>
        <v>26666.666666666668</v>
      </c>
      <c r="I30" s="2">
        <f t="shared" si="2"/>
        <v>26666.666666666668</v>
      </c>
      <c r="J30" s="2">
        <f t="shared" si="2"/>
        <v>26666.666666666668</v>
      </c>
      <c r="K30" s="2">
        <f t="shared" si="2"/>
        <v>26666.666666666668</v>
      </c>
      <c r="L30" s="2">
        <f t="shared" si="2"/>
        <v>26666.666666666668</v>
      </c>
      <c r="M30" s="2">
        <f t="shared" si="2"/>
        <v>26666.666666666668</v>
      </c>
      <c r="N30" s="2">
        <f t="shared" si="2"/>
        <v>26666.666666666668</v>
      </c>
      <c r="O30" s="2">
        <f t="shared" si="2"/>
        <v>26666.666666666668</v>
      </c>
      <c r="P30">
        <f t="shared" si="1"/>
        <v>320000</v>
      </c>
    </row>
    <row r="31" spans="1:16" x14ac:dyDescent="0.25">
      <c r="A31" s="10" t="s">
        <v>38</v>
      </c>
      <c r="B31" s="11"/>
      <c r="C31" s="12"/>
      <c r="D31" s="2">
        <f>480000/12</f>
        <v>40000</v>
      </c>
      <c r="E31" s="2">
        <f t="shared" ref="E31:O31" si="3">480000/12</f>
        <v>40000</v>
      </c>
      <c r="F31" s="2">
        <f t="shared" si="3"/>
        <v>40000</v>
      </c>
      <c r="G31" s="2">
        <f t="shared" si="3"/>
        <v>40000</v>
      </c>
      <c r="H31" s="2">
        <f t="shared" si="3"/>
        <v>40000</v>
      </c>
      <c r="I31" s="2">
        <f t="shared" si="3"/>
        <v>40000</v>
      </c>
      <c r="J31" s="2">
        <f t="shared" si="3"/>
        <v>40000</v>
      </c>
      <c r="K31" s="2">
        <f t="shared" si="3"/>
        <v>40000</v>
      </c>
      <c r="L31" s="2">
        <f t="shared" si="3"/>
        <v>40000</v>
      </c>
      <c r="M31" s="2">
        <f t="shared" si="3"/>
        <v>40000</v>
      </c>
      <c r="N31" s="2">
        <f t="shared" si="3"/>
        <v>40000</v>
      </c>
      <c r="O31" s="2">
        <f t="shared" si="3"/>
        <v>40000</v>
      </c>
      <c r="P31">
        <f t="shared" si="1"/>
        <v>480000</v>
      </c>
    </row>
    <row r="32" spans="1:16" x14ac:dyDescent="0.25">
      <c r="A32" s="10" t="s">
        <v>39</v>
      </c>
      <c r="B32" s="11"/>
      <c r="C32" s="12"/>
      <c r="D32" s="2">
        <f>55*10*10</f>
        <v>5500</v>
      </c>
      <c r="E32" s="2">
        <f t="shared" ref="E32:O32" si="4">55*10*10</f>
        <v>5500</v>
      </c>
      <c r="F32" s="2">
        <f t="shared" si="4"/>
        <v>5500</v>
      </c>
      <c r="G32" s="2">
        <f t="shared" si="4"/>
        <v>5500</v>
      </c>
      <c r="H32" s="2">
        <f t="shared" si="4"/>
        <v>5500</v>
      </c>
      <c r="I32" s="2">
        <f t="shared" si="4"/>
        <v>5500</v>
      </c>
      <c r="J32" s="2">
        <f t="shared" si="4"/>
        <v>5500</v>
      </c>
      <c r="K32" s="2">
        <f t="shared" si="4"/>
        <v>5500</v>
      </c>
      <c r="L32" s="2">
        <f t="shared" si="4"/>
        <v>5500</v>
      </c>
      <c r="M32" s="2">
        <f t="shared" si="4"/>
        <v>5500</v>
      </c>
      <c r="N32" s="2">
        <f t="shared" si="4"/>
        <v>5500</v>
      </c>
      <c r="O32" s="2">
        <f t="shared" si="4"/>
        <v>5500</v>
      </c>
      <c r="P32">
        <f t="shared" si="1"/>
        <v>66000</v>
      </c>
    </row>
    <row r="33" spans="1:16" x14ac:dyDescent="0.25">
      <c r="A33" s="10" t="s">
        <v>40</v>
      </c>
      <c r="B33" s="11"/>
      <c r="C33" s="12"/>
      <c r="D33" s="2" t="s">
        <v>7</v>
      </c>
      <c r="E33" s="2" t="s">
        <v>7</v>
      </c>
      <c r="F33" s="2">
        <f>120000/4</f>
        <v>30000</v>
      </c>
      <c r="G33" s="2" t="s">
        <v>7</v>
      </c>
      <c r="H33" s="2" t="s">
        <v>7</v>
      </c>
      <c r="I33" s="2">
        <f>120000/4</f>
        <v>30000</v>
      </c>
      <c r="J33" s="2" t="s">
        <v>7</v>
      </c>
      <c r="K33" s="2" t="s">
        <v>7</v>
      </c>
      <c r="L33" s="2">
        <f>120000/4</f>
        <v>30000</v>
      </c>
      <c r="M33" s="2" t="s">
        <v>7</v>
      </c>
      <c r="N33" s="2" t="s">
        <v>7</v>
      </c>
      <c r="O33" s="2">
        <f>120000/4</f>
        <v>30000</v>
      </c>
      <c r="P33">
        <f t="shared" si="1"/>
        <v>120000</v>
      </c>
    </row>
    <row r="34" spans="1:16" x14ac:dyDescent="0.25">
      <c r="A34" s="10" t="s">
        <v>41</v>
      </c>
      <c r="B34" s="11"/>
      <c r="C34" s="12"/>
      <c r="D34" s="2" t="s">
        <v>7</v>
      </c>
      <c r="E34" s="2" t="s">
        <v>7</v>
      </c>
      <c r="F34" s="2" t="s">
        <v>7</v>
      </c>
      <c r="G34" s="2">
        <f>75000/9</f>
        <v>8333.3333333333339</v>
      </c>
      <c r="H34" s="2">
        <f t="shared" ref="H34:O34" si="5">75000/9</f>
        <v>8333.3333333333339</v>
      </c>
      <c r="I34" s="2">
        <f t="shared" si="5"/>
        <v>8333.3333333333339</v>
      </c>
      <c r="J34" s="2">
        <f t="shared" si="5"/>
        <v>8333.3333333333339</v>
      </c>
      <c r="K34" s="2">
        <f t="shared" si="5"/>
        <v>8333.3333333333339</v>
      </c>
      <c r="L34" s="2">
        <f t="shared" si="5"/>
        <v>8333.3333333333339</v>
      </c>
      <c r="M34" s="2">
        <f t="shared" si="5"/>
        <v>8333.3333333333339</v>
      </c>
      <c r="N34" s="2">
        <f t="shared" si="5"/>
        <v>8333.3333333333339</v>
      </c>
      <c r="O34" s="2">
        <f t="shared" si="5"/>
        <v>8333.3333333333339</v>
      </c>
      <c r="P34">
        <f t="shared" si="1"/>
        <v>75000</v>
      </c>
    </row>
    <row r="35" spans="1:16" x14ac:dyDescent="0.25">
      <c r="A35" s="10" t="s">
        <v>42</v>
      </c>
      <c r="B35" s="11"/>
      <c r="C35" s="12"/>
      <c r="D35" s="2"/>
      <c r="E35" s="2" t="s">
        <v>28</v>
      </c>
      <c r="F35" s="2">
        <v>25000</v>
      </c>
      <c r="G35" s="2" t="s">
        <v>7</v>
      </c>
      <c r="H35" s="2"/>
      <c r="I35" s="2" t="s">
        <v>7</v>
      </c>
      <c r="J35" s="2">
        <v>25000</v>
      </c>
      <c r="K35" s="2" t="s">
        <v>7</v>
      </c>
      <c r="L35" t="s">
        <v>7</v>
      </c>
      <c r="M35" s="2" t="s">
        <v>7</v>
      </c>
      <c r="N35" s="2">
        <v>25000</v>
      </c>
      <c r="P35">
        <f t="shared" si="1"/>
        <v>75000</v>
      </c>
    </row>
    <row r="36" spans="1:16" x14ac:dyDescent="0.25">
      <c r="A36" s="10" t="s">
        <v>43</v>
      </c>
      <c r="B36" s="11"/>
      <c r="C36" s="12"/>
      <c r="D36" s="2"/>
      <c r="E36" s="2" t="s">
        <v>7</v>
      </c>
      <c r="F36" s="2">
        <v>779000</v>
      </c>
      <c r="G36" s="2"/>
      <c r="H36" s="2" t="s">
        <v>7</v>
      </c>
      <c r="I36" s="2" t="s">
        <v>7</v>
      </c>
      <c r="J36" s="2" t="s">
        <v>7</v>
      </c>
      <c r="L36" t="s">
        <v>7</v>
      </c>
      <c r="P36">
        <f t="shared" si="1"/>
        <v>779000</v>
      </c>
    </row>
    <row r="37" spans="1:16" x14ac:dyDescent="0.25">
      <c r="A37" s="10" t="s">
        <v>44</v>
      </c>
      <c r="B37" s="11"/>
      <c r="C37" s="12"/>
      <c r="D37" s="2">
        <f>150000/3</f>
        <v>50000</v>
      </c>
      <c r="E37" s="2">
        <f t="shared" ref="E37:F37" si="6">150000/3</f>
        <v>50000</v>
      </c>
      <c r="F37" s="2">
        <f t="shared" si="6"/>
        <v>50000</v>
      </c>
      <c r="G37" s="2"/>
      <c r="H37" s="2"/>
      <c r="I37" s="2"/>
      <c r="J37" s="2"/>
      <c r="P37">
        <f t="shared" si="1"/>
        <v>150000</v>
      </c>
    </row>
    <row r="38" spans="1:16" x14ac:dyDescent="0.25">
      <c r="A38" s="10" t="s">
        <v>45</v>
      </c>
      <c r="B38" s="11"/>
      <c r="C38" s="12"/>
      <c r="D38" s="2">
        <f>13200/12</f>
        <v>1100</v>
      </c>
      <c r="E38" s="2">
        <f t="shared" ref="E38:O38" si="7">13200/12</f>
        <v>1100</v>
      </c>
      <c r="F38" s="2">
        <f t="shared" si="7"/>
        <v>1100</v>
      </c>
      <c r="G38" s="2">
        <f t="shared" si="7"/>
        <v>1100</v>
      </c>
      <c r="H38" s="2">
        <f t="shared" si="7"/>
        <v>1100</v>
      </c>
      <c r="I38" s="2">
        <f t="shared" si="7"/>
        <v>1100</v>
      </c>
      <c r="J38" s="2">
        <f t="shared" si="7"/>
        <v>1100</v>
      </c>
      <c r="K38" s="2">
        <f t="shared" si="7"/>
        <v>1100</v>
      </c>
      <c r="L38" s="2">
        <f t="shared" si="7"/>
        <v>1100</v>
      </c>
      <c r="M38" s="2">
        <f t="shared" si="7"/>
        <v>1100</v>
      </c>
      <c r="N38" s="2">
        <f t="shared" si="7"/>
        <v>1100</v>
      </c>
      <c r="O38" s="2">
        <f t="shared" si="7"/>
        <v>1100</v>
      </c>
      <c r="P38">
        <f t="shared" si="1"/>
        <v>13200</v>
      </c>
    </row>
    <row r="39" spans="1:16" x14ac:dyDescent="0.25">
      <c r="A39" s="10" t="s">
        <v>46</v>
      </c>
      <c r="B39" s="11"/>
      <c r="C39" s="12"/>
      <c r="D39" s="2"/>
      <c r="E39" s="2"/>
      <c r="F39" s="2"/>
      <c r="G39" s="2"/>
      <c r="H39" s="2"/>
      <c r="I39" s="2"/>
      <c r="J39" s="2"/>
      <c r="L39">
        <f>150000/4</f>
        <v>37500</v>
      </c>
      <c r="M39">
        <f t="shared" ref="M39:O39" si="8">150000/4</f>
        <v>37500</v>
      </c>
      <c r="N39">
        <f t="shared" si="8"/>
        <v>37500</v>
      </c>
      <c r="O39">
        <f t="shared" si="8"/>
        <v>37500</v>
      </c>
      <c r="P39">
        <f t="shared" si="1"/>
        <v>150000</v>
      </c>
    </row>
    <row r="40" spans="1:16" x14ac:dyDescent="0.25">
      <c r="A40" s="10" t="s">
        <v>47</v>
      </c>
      <c r="B40" s="11"/>
      <c r="C40" s="12"/>
      <c r="D40" s="2"/>
      <c r="E40" s="2"/>
      <c r="F40" s="2"/>
      <c r="G40" s="2"/>
      <c r="H40" s="2"/>
      <c r="I40" s="2"/>
      <c r="J40" s="2"/>
      <c r="K40">
        <f>546000/5</f>
        <v>109200</v>
      </c>
      <c r="L40">
        <f t="shared" ref="L40:O40" si="9">546000/5</f>
        <v>109200</v>
      </c>
      <c r="M40">
        <f t="shared" si="9"/>
        <v>109200</v>
      </c>
      <c r="N40">
        <f t="shared" si="9"/>
        <v>109200</v>
      </c>
      <c r="O40">
        <f t="shared" si="9"/>
        <v>109200</v>
      </c>
      <c r="P40">
        <f t="shared" si="1"/>
        <v>546000</v>
      </c>
    </row>
    <row r="41" spans="1:16" x14ac:dyDescent="0.25">
      <c r="A41" s="10" t="s">
        <v>48</v>
      </c>
      <c r="B41" s="11"/>
      <c r="C41" s="12"/>
      <c r="D41" s="2"/>
      <c r="E41" s="2"/>
      <c r="F41" s="2"/>
      <c r="G41" s="2"/>
      <c r="H41" s="2"/>
      <c r="I41" s="2"/>
      <c r="J41" s="2"/>
      <c r="M41">
        <v>18000</v>
      </c>
      <c r="P41">
        <f t="shared" si="1"/>
        <v>18000</v>
      </c>
    </row>
    <row r="42" spans="1:16" x14ac:dyDescent="0.25">
      <c r="A42" s="10" t="s">
        <v>49</v>
      </c>
      <c r="B42" s="11"/>
      <c r="C42" s="12"/>
      <c r="D42" s="2">
        <f>72000/12</f>
        <v>6000</v>
      </c>
      <c r="E42" s="2">
        <f t="shared" ref="E42:O42" si="10">72000/12</f>
        <v>6000</v>
      </c>
      <c r="F42" s="2">
        <f t="shared" si="10"/>
        <v>6000</v>
      </c>
      <c r="G42" s="2">
        <f t="shared" si="10"/>
        <v>6000</v>
      </c>
      <c r="H42" s="2">
        <f t="shared" si="10"/>
        <v>6000</v>
      </c>
      <c r="I42" s="2">
        <f t="shared" si="10"/>
        <v>6000</v>
      </c>
      <c r="J42" s="2">
        <f t="shared" si="10"/>
        <v>6000</v>
      </c>
      <c r="K42" s="2">
        <f t="shared" si="10"/>
        <v>6000</v>
      </c>
      <c r="L42" s="2">
        <f t="shared" si="10"/>
        <v>6000</v>
      </c>
      <c r="M42" s="2">
        <f t="shared" si="10"/>
        <v>6000</v>
      </c>
      <c r="N42" s="2">
        <f t="shared" si="10"/>
        <v>6000</v>
      </c>
      <c r="O42" s="2">
        <f t="shared" si="10"/>
        <v>6000</v>
      </c>
      <c r="P42">
        <f t="shared" si="1"/>
        <v>72000</v>
      </c>
    </row>
    <row r="43" spans="1:16" x14ac:dyDescent="0.25">
      <c r="A43" s="10" t="s">
        <v>50</v>
      </c>
      <c r="B43" s="11"/>
      <c r="C43" s="12"/>
      <c r="D43" s="2"/>
      <c r="E43" s="2"/>
      <c r="F43" s="2"/>
      <c r="G43" s="2"/>
      <c r="H43" s="2"/>
      <c r="I43" s="2"/>
      <c r="J43" s="2"/>
      <c r="N43">
        <v>10000</v>
      </c>
      <c r="P43">
        <f t="shared" si="1"/>
        <v>10000</v>
      </c>
    </row>
    <row r="44" spans="1:16" x14ac:dyDescent="0.25">
      <c r="A44" s="10" t="s">
        <v>51</v>
      </c>
      <c r="B44" s="11"/>
      <c r="C44" s="12"/>
      <c r="D44" s="3"/>
      <c r="E44" s="3"/>
      <c r="F44" s="3"/>
      <c r="G44" s="3">
        <f>49149*5.8/100</f>
        <v>2850.6420000000003</v>
      </c>
      <c r="H44" s="3"/>
      <c r="I44" s="3"/>
      <c r="P44">
        <f t="shared" si="1"/>
        <v>2850.6420000000003</v>
      </c>
    </row>
    <row r="45" spans="1:16" ht="13.5" thickBot="1" x14ac:dyDescent="0.35">
      <c r="A45" s="20" t="s">
        <v>11</v>
      </c>
      <c r="B45" s="21"/>
      <c r="C45" s="22"/>
      <c r="D45" s="5">
        <f t="shared" ref="D45:O45" si="11">SUM(D22:D44)</f>
        <v>168066.66666666669</v>
      </c>
      <c r="E45" s="5">
        <f t="shared" si="11"/>
        <v>254116.66666666666</v>
      </c>
      <c r="F45" s="5">
        <f t="shared" si="11"/>
        <v>973926.66666666674</v>
      </c>
      <c r="G45" s="5">
        <f t="shared" si="11"/>
        <v>128550.64200000001</v>
      </c>
      <c r="H45" s="5">
        <f t="shared" si="11"/>
        <v>168250.00000000003</v>
      </c>
      <c r="I45" s="5">
        <f t="shared" si="11"/>
        <v>126600</v>
      </c>
      <c r="J45" s="5">
        <f t="shared" si="11"/>
        <v>121600</v>
      </c>
      <c r="K45" s="5">
        <f t="shared" si="11"/>
        <v>236060</v>
      </c>
      <c r="L45" s="5">
        <f t="shared" si="11"/>
        <v>273300</v>
      </c>
      <c r="M45" s="5">
        <f t="shared" si="11"/>
        <v>261300</v>
      </c>
      <c r="N45" s="5">
        <f t="shared" si="11"/>
        <v>298850</v>
      </c>
      <c r="O45" s="5">
        <f t="shared" si="11"/>
        <v>273300</v>
      </c>
      <c r="P45" s="40">
        <f>SUM(D45:O45)</f>
        <v>3283920.642</v>
      </c>
    </row>
    <row r="46" spans="1:16" x14ac:dyDescent="0.25">
      <c r="A46" s="10"/>
      <c r="B46" s="11"/>
      <c r="C46" s="12"/>
      <c r="D46" s="4"/>
      <c r="E46" s="4"/>
      <c r="F46" s="4"/>
      <c r="G46" s="4"/>
      <c r="H46" s="4"/>
      <c r="I46" s="4"/>
    </row>
    <row r="47" spans="1:16" x14ac:dyDescent="0.25">
      <c r="A47" s="10"/>
      <c r="B47" s="11"/>
      <c r="C47" s="12"/>
      <c r="D47" s="4"/>
      <c r="E47" s="4"/>
      <c r="F47" s="4"/>
      <c r="G47" s="4"/>
      <c r="H47" s="4"/>
      <c r="I47" s="4"/>
    </row>
    <row r="48" spans="1:16" x14ac:dyDescent="0.25">
      <c r="A48" s="10"/>
      <c r="B48" s="11"/>
      <c r="C48" s="12"/>
      <c r="D48" s="3"/>
      <c r="E48" s="3"/>
      <c r="F48" s="3"/>
      <c r="G48" s="3"/>
      <c r="H48" s="3"/>
      <c r="I48" s="3"/>
    </row>
    <row r="49" spans="1:16" x14ac:dyDescent="0.25">
      <c r="A49" s="23" t="s">
        <v>12</v>
      </c>
      <c r="B49" s="24"/>
      <c r="C49" s="25"/>
      <c r="D49" s="3">
        <v>318000</v>
      </c>
      <c r="E49" s="3">
        <v>525526</v>
      </c>
      <c r="F49" s="3">
        <v>603658</v>
      </c>
      <c r="G49" s="3">
        <v>-49149</v>
      </c>
      <c r="H49" s="3">
        <v>176084</v>
      </c>
      <c r="I49" s="3">
        <v>317541</v>
      </c>
      <c r="J49" s="3">
        <v>545406</v>
      </c>
      <c r="K49" s="3">
        <v>814737</v>
      </c>
      <c r="L49" s="3">
        <v>1038993</v>
      </c>
      <c r="M49" s="3">
        <v>1275124</v>
      </c>
      <c r="N49" s="3">
        <v>1532019</v>
      </c>
      <c r="O49" s="3">
        <v>1723938</v>
      </c>
    </row>
    <row r="50" spans="1:16" x14ac:dyDescent="0.25">
      <c r="A50" s="26"/>
      <c r="B50" s="27"/>
      <c r="C50" s="28"/>
      <c r="D50" s="3"/>
      <c r="E50" s="3"/>
      <c r="F50" s="3"/>
      <c r="G50" s="3"/>
      <c r="H50" s="3"/>
      <c r="I50" s="3"/>
    </row>
    <row r="51" spans="1:16" x14ac:dyDescent="0.25">
      <c r="A51" s="23"/>
      <c r="B51" s="24"/>
      <c r="C51" s="25"/>
      <c r="D51" s="3"/>
      <c r="E51" s="3"/>
      <c r="F51" s="3"/>
      <c r="G51" s="3"/>
      <c r="H51" s="3"/>
      <c r="I51" s="3"/>
    </row>
    <row r="52" spans="1:16" x14ac:dyDescent="0.25">
      <c r="A52" s="29" t="s">
        <v>13</v>
      </c>
      <c r="B52" s="30"/>
      <c r="C52" s="31"/>
      <c r="D52" s="3">
        <f t="shared" ref="D52:O52" si="12">D17-D45</f>
        <v>207526.33333333331</v>
      </c>
      <c r="E52" s="3">
        <f t="shared" si="12"/>
        <v>78132.018000000011</v>
      </c>
      <c r="F52" s="3">
        <f t="shared" si="12"/>
        <v>-652806.55819866667</v>
      </c>
      <c r="G52">
        <f t="shared" si="12"/>
        <v>176084.35800000001</v>
      </c>
      <c r="H52" s="3">
        <f t="shared" si="12"/>
        <v>141457.31930799995</v>
      </c>
      <c r="I52" s="3">
        <f t="shared" si="12"/>
        <v>227865.07430200803</v>
      </c>
      <c r="J52" s="3">
        <f t="shared" si="12"/>
        <v>269330.55793185224</v>
      </c>
      <c r="K52" s="3">
        <f t="shared" si="12"/>
        <v>224256.16200000001</v>
      </c>
      <c r="L52" s="3">
        <f t="shared" si="12"/>
        <v>236130.81800000003</v>
      </c>
      <c r="M52" s="3">
        <f t="shared" si="12"/>
        <v>256895.22399999999</v>
      </c>
      <c r="N52" s="3">
        <f t="shared" si="12"/>
        <v>191919.49400000001</v>
      </c>
      <c r="O52" s="3">
        <f t="shared" si="12"/>
        <v>125528.38799999998</v>
      </c>
    </row>
    <row r="53" spans="1:16" x14ac:dyDescent="0.25">
      <c r="A53" s="26"/>
      <c r="B53" s="27"/>
      <c r="C53" s="28"/>
      <c r="D53" s="3"/>
      <c r="E53" s="3"/>
      <c r="F53" s="3"/>
      <c r="G53" s="3" t="s">
        <v>7</v>
      </c>
      <c r="H53" s="3"/>
      <c r="I53" s="3"/>
    </row>
    <row r="54" spans="1:16" x14ac:dyDescent="0.25">
      <c r="A54" s="13"/>
      <c r="B54" s="14"/>
      <c r="C54" s="15"/>
      <c r="D54" s="3"/>
      <c r="E54" s="3"/>
      <c r="F54" s="3"/>
      <c r="G54" s="3"/>
      <c r="H54" s="3"/>
      <c r="I54" s="3"/>
    </row>
    <row r="55" spans="1:16" ht="13.5" thickBot="1" x14ac:dyDescent="0.35">
      <c r="A55" s="32" t="s">
        <v>14</v>
      </c>
      <c r="B55" s="33"/>
      <c r="C55" s="34"/>
      <c r="D55" s="5">
        <f t="shared" ref="D55:O55" si="13">D49+D52</f>
        <v>525526.33333333326</v>
      </c>
      <c r="E55" s="5">
        <f t="shared" si="13"/>
        <v>603658.01800000004</v>
      </c>
      <c r="F55" s="5">
        <f t="shared" si="13"/>
        <v>-49148.558198666666</v>
      </c>
      <c r="G55" s="5">
        <f t="shared" si="13"/>
        <v>126935.35800000001</v>
      </c>
      <c r="H55" s="5">
        <f t="shared" si="13"/>
        <v>317541.31930799992</v>
      </c>
      <c r="I55" s="5">
        <f t="shared" si="13"/>
        <v>545406.07430200803</v>
      </c>
      <c r="J55" s="5">
        <f t="shared" si="13"/>
        <v>814736.55793185229</v>
      </c>
      <c r="K55" s="5">
        <f t="shared" si="13"/>
        <v>1038993.162</v>
      </c>
      <c r="L55" s="5">
        <f t="shared" si="13"/>
        <v>1275123.818</v>
      </c>
      <c r="M55" s="5">
        <f t="shared" si="13"/>
        <v>1532019.2239999999</v>
      </c>
      <c r="N55" s="5">
        <f t="shared" si="13"/>
        <v>1723938.4939999999</v>
      </c>
      <c r="O55" s="5">
        <f t="shared" si="13"/>
        <v>1849466.388</v>
      </c>
      <c r="P55" s="6"/>
    </row>
    <row r="56" spans="1:16" x14ac:dyDescent="0.25">
      <c r="A56" s="2"/>
      <c r="B56" s="2"/>
      <c r="C56" s="2"/>
      <c r="D56" s="3"/>
      <c r="E56" s="3"/>
      <c r="F56" s="3"/>
      <c r="G56" s="3"/>
      <c r="H56" s="3"/>
      <c r="I56" s="3"/>
    </row>
    <row r="57" spans="1:16" x14ac:dyDescent="0.25">
      <c r="A57" s="2"/>
      <c r="B57" s="2"/>
      <c r="C57" s="2"/>
      <c r="D57" s="3"/>
      <c r="E57" s="3"/>
      <c r="F57" s="3"/>
      <c r="G57" s="3"/>
      <c r="H57" s="3"/>
      <c r="I57" s="3"/>
    </row>
    <row r="58" spans="1:16" x14ac:dyDescent="0.25">
      <c r="A58" s="2"/>
      <c r="B58" s="2"/>
      <c r="C58" s="2"/>
      <c r="D58" s="2"/>
      <c r="E58" s="2"/>
      <c r="F58" s="2"/>
      <c r="G58" s="2"/>
      <c r="H58" s="2"/>
      <c r="I58" s="2"/>
    </row>
    <row r="59" spans="1:16" x14ac:dyDescent="0.25">
      <c r="A59" s="2"/>
      <c r="B59" s="2"/>
      <c r="C59" s="2"/>
      <c r="D59" s="2"/>
      <c r="E59" s="2"/>
      <c r="F59" s="2"/>
      <c r="G59" s="2"/>
      <c r="H59" s="2"/>
      <c r="I59" s="2"/>
    </row>
    <row r="60" spans="1:16" x14ac:dyDescent="0.25">
      <c r="A60" s="2"/>
      <c r="B60" s="2"/>
      <c r="C60" s="2"/>
      <c r="D60" s="2"/>
      <c r="E60" s="2"/>
      <c r="F60" s="2"/>
      <c r="G60" s="2"/>
      <c r="H60" s="2"/>
      <c r="I60" s="2"/>
    </row>
    <row r="61" spans="1:16" x14ac:dyDescent="0.25">
      <c r="A61" s="2"/>
      <c r="B61" s="2"/>
      <c r="C61" s="2"/>
      <c r="D61" s="2"/>
      <c r="E61" s="2"/>
      <c r="F61" s="2"/>
      <c r="G61" s="2"/>
      <c r="H61" s="2"/>
      <c r="I61" s="2"/>
    </row>
    <row r="62" spans="1:16" x14ac:dyDescent="0.25">
      <c r="A62" s="2"/>
      <c r="B62" s="2"/>
      <c r="C62" s="2"/>
      <c r="D62" s="2"/>
      <c r="E62" s="2"/>
      <c r="F62" s="2"/>
      <c r="G62" s="2"/>
      <c r="H62" s="2"/>
      <c r="I62" s="2"/>
    </row>
    <row r="63" spans="1:16" x14ac:dyDescent="0.25">
      <c r="A63" s="2"/>
      <c r="B63" s="2"/>
      <c r="C63" s="2"/>
      <c r="D63" s="2"/>
      <c r="E63" s="2"/>
      <c r="F63" s="2"/>
      <c r="G63" s="2"/>
      <c r="H63" s="2"/>
      <c r="I63" s="2"/>
    </row>
    <row r="64" spans="1:16" x14ac:dyDescent="0.25">
      <c r="A64" s="2"/>
      <c r="B64" s="2"/>
      <c r="C64" s="2"/>
      <c r="D64" s="2"/>
      <c r="E64" s="2"/>
      <c r="F64" s="2"/>
      <c r="G64" s="2"/>
      <c r="H64" s="2"/>
      <c r="I64" s="2"/>
    </row>
    <row r="65" spans="1:9" x14ac:dyDescent="0.25">
      <c r="A65" s="2"/>
      <c r="B65" s="2"/>
      <c r="C65" s="2"/>
      <c r="D65" s="2"/>
      <c r="E65" s="2"/>
      <c r="F65" s="2"/>
      <c r="G65" s="2"/>
      <c r="H65" s="2"/>
      <c r="I65" s="2"/>
    </row>
    <row r="66" spans="1:9" x14ac:dyDescent="0.25">
      <c r="A66" s="2"/>
      <c r="B66" s="2"/>
      <c r="C66" s="2"/>
      <c r="D66" s="2"/>
      <c r="E66" s="2"/>
      <c r="F66" s="2"/>
      <c r="G66" s="2"/>
      <c r="H66" s="2"/>
      <c r="I66" s="2"/>
    </row>
    <row r="67" spans="1:9" x14ac:dyDescent="0.25">
      <c r="A67" s="2"/>
      <c r="B67" s="2"/>
      <c r="C67" s="2"/>
      <c r="D67" s="2"/>
      <c r="E67" s="2"/>
      <c r="F67" s="2"/>
      <c r="G67" s="2"/>
      <c r="H67" s="2"/>
      <c r="I67" s="2"/>
    </row>
    <row r="68" spans="1:9" x14ac:dyDescent="0.25">
      <c r="A68" s="2"/>
      <c r="B68" s="2"/>
      <c r="C68" s="2"/>
      <c r="D68" s="2"/>
      <c r="E68" s="2"/>
      <c r="F68" s="2"/>
      <c r="G68" s="2"/>
      <c r="H68" s="2"/>
      <c r="I68" s="2"/>
    </row>
    <row r="69" spans="1:9" x14ac:dyDescent="0.25">
      <c r="A69" s="2"/>
      <c r="B69" s="2"/>
      <c r="C69" s="2"/>
      <c r="D69" s="2"/>
      <c r="E69" s="2"/>
      <c r="F69" s="2"/>
      <c r="G69" s="2"/>
      <c r="H69" s="2"/>
      <c r="I69" s="2"/>
    </row>
    <row r="70" spans="1:9" x14ac:dyDescent="0.25">
      <c r="A70" s="2"/>
      <c r="B70" s="2"/>
      <c r="C70" s="2"/>
      <c r="D70" s="2"/>
      <c r="E70" s="2"/>
      <c r="F70" s="2"/>
      <c r="G70" s="2"/>
      <c r="H70" s="2"/>
      <c r="I70" s="2"/>
    </row>
    <row r="71" spans="1:9" x14ac:dyDescent="0.25">
      <c r="A71" s="2"/>
      <c r="B71" s="2"/>
      <c r="C71" s="2"/>
      <c r="D71" s="2"/>
      <c r="E71" s="2"/>
      <c r="F71" s="2"/>
      <c r="G71" s="2"/>
      <c r="H71" s="2"/>
      <c r="I71" s="2"/>
    </row>
    <row r="72" spans="1:9" x14ac:dyDescent="0.25">
      <c r="A72" s="2"/>
      <c r="B72" s="2"/>
      <c r="C72" s="2"/>
      <c r="D72" s="2"/>
      <c r="E72" s="2"/>
      <c r="F72" s="2"/>
      <c r="G72" s="2"/>
      <c r="H72" s="2"/>
      <c r="I72" s="2"/>
    </row>
    <row r="73" spans="1:9" x14ac:dyDescent="0.25">
      <c r="A73" s="2"/>
      <c r="B73" s="2"/>
      <c r="C73" s="2"/>
      <c r="D73" s="2"/>
      <c r="E73" s="2"/>
      <c r="F73" s="2"/>
      <c r="G73" s="2"/>
      <c r="H73" s="2"/>
      <c r="I73" s="2"/>
    </row>
    <row r="74" spans="1:9" x14ac:dyDescent="0.25">
      <c r="A74" s="2"/>
      <c r="B74" s="2"/>
      <c r="C74" s="2"/>
      <c r="D74" s="2"/>
      <c r="E74" s="2"/>
      <c r="F74" s="2"/>
      <c r="G74" s="2"/>
      <c r="H74" s="2"/>
      <c r="I74" s="2"/>
    </row>
    <row r="75" spans="1:9" x14ac:dyDescent="0.25">
      <c r="A75" s="2"/>
      <c r="B75" s="2"/>
      <c r="C75" s="2"/>
      <c r="D75" s="2"/>
      <c r="E75" s="2"/>
      <c r="F75" s="2"/>
      <c r="G75" s="2"/>
      <c r="H75" s="2"/>
      <c r="I75" s="2"/>
    </row>
    <row r="76" spans="1:9" x14ac:dyDescent="0.25">
      <c r="A76" s="2"/>
      <c r="B76" s="2"/>
      <c r="C76" s="2"/>
      <c r="D76" s="2"/>
      <c r="E76" s="2"/>
      <c r="F76" s="2"/>
      <c r="G76" s="2"/>
      <c r="H76" s="2"/>
      <c r="I76" s="2"/>
    </row>
    <row r="77" spans="1:9" x14ac:dyDescent="0.25">
      <c r="A77" s="2"/>
      <c r="B77" s="2"/>
      <c r="C77" s="2"/>
      <c r="D77" s="2"/>
      <c r="E77" s="2"/>
      <c r="F77" s="2"/>
      <c r="G77" s="2"/>
      <c r="H77" s="2"/>
      <c r="I77" s="2"/>
    </row>
    <row r="78" spans="1:9" x14ac:dyDescent="0.25">
      <c r="A78" s="2"/>
      <c r="B78" s="2"/>
      <c r="C78" s="2"/>
      <c r="D78" s="2"/>
      <c r="E78" s="2"/>
      <c r="F78" s="2"/>
      <c r="G78" s="2"/>
      <c r="H78" s="2"/>
      <c r="I78" s="2"/>
    </row>
    <row r="79" spans="1:9" x14ac:dyDescent="0.25">
      <c r="A79" s="2"/>
      <c r="B79" s="2"/>
      <c r="C79" s="2"/>
      <c r="D79" s="2"/>
      <c r="E79" s="2"/>
      <c r="F79" s="2"/>
      <c r="G79" s="2"/>
      <c r="H79" s="2"/>
      <c r="I79" s="2"/>
    </row>
    <row r="80" spans="1:9" x14ac:dyDescent="0.25">
      <c r="A80" s="2"/>
      <c r="B80" s="2"/>
      <c r="C80" s="2"/>
      <c r="D80" s="2"/>
      <c r="E80" s="2"/>
      <c r="F80" s="2"/>
      <c r="G80" s="2"/>
      <c r="H80" s="2"/>
      <c r="I80" s="2"/>
    </row>
    <row r="81" spans="1:9" x14ac:dyDescent="0.25">
      <c r="A81" s="2"/>
      <c r="B81" s="2"/>
      <c r="C81" s="2"/>
      <c r="D81" s="2"/>
      <c r="E81" s="2"/>
      <c r="F81" s="2"/>
      <c r="G81" s="2"/>
      <c r="H81" s="2"/>
      <c r="I81" s="2"/>
    </row>
    <row r="82" spans="1:9" x14ac:dyDescent="0.25">
      <c r="A82" s="2"/>
      <c r="B82" s="2"/>
      <c r="C82" s="2"/>
      <c r="D82" s="2"/>
      <c r="E82" s="2"/>
      <c r="F82" s="2"/>
      <c r="G82" s="2"/>
      <c r="H82" s="2"/>
      <c r="I82" s="2"/>
    </row>
    <row r="83" spans="1:9" x14ac:dyDescent="0.25">
      <c r="A83" s="2"/>
      <c r="B83" s="2"/>
      <c r="C83" s="2"/>
      <c r="D83" s="2"/>
      <c r="E83" s="2"/>
      <c r="F83" s="2"/>
      <c r="G83" s="2"/>
      <c r="H83" s="2"/>
      <c r="I83" s="2"/>
    </row>
    <row r="84" spans="1:9" x14ac:dyDescent="0.25">
      <c r="A84" s="2"/>
      <c r="B84" s="2"/>
      <c r="C84" s="2"/>
      <c r="D84" s="2"/>
      <c r="E84" s="2"/>
      <c r="F84" s="2"/>
      <c r="G84" s="2"/>
      <c r="H84" s="2"/>
      <c r="I84" s="2"/>
    </row>
    <row r="85" spans="1:9" x14ac:dyDescent="0.25">
      <c r="A85" s="2"/>
      <c r="B85" s="2"/>
      <c r="C85" s="2"/>
      <c r="D85" s="2"/>
      <c r="E85" s="2"/>
      <c r="F85" s="2"/>
      <c r="G85" s="2"/>
      <c r="H85" s="2"/>
      <c r="I85" s="2"/>
    </row>
    <row r="86" spans="1:9" x14ac:dyDescent="0.25">
      <c r="A86" s="2"/>
      <c r="B86" s="2"/>
      <c r="C86" s="2"/>
      <c r="D86" s="2"/>
      <c r="E86" s="2"/>
      <c r="F86" s="2"/>
      <c r="G86" s="2"/>
      <c r="H86" s="2"/>
      <c r="I86" s="2"/>
    </row>
    <row r="87" spans="1:9" x14ac:dyDescent="0.25">
      <c r="A87" s="2"/>
      <c r="B87" s="2"/>
      <c r="C87" s="2"/>
      <c r="D87" s="2"/>
      <c r="E87" s="2"/>
      <c r="F87" s="2"/>
      <c r="G87" s="2"/>
      <c r="H87" s="2"/>
      <c r="I87" s="2"/>
    </row>
    <row r="88" spans="1:9" x14ac:dyDescent="0.25">
      <c r="A88" s="2"/>
      <c r="B88" s="2"/>
      <c r="C88" s="2"/>
      <c r="D88" s="2"/>
      <c r="E88" s="2"/>
      <c r="F88" s="2"/>
      <c r="G88" s="2"/>
      <c r="H88" s="2"/>
      <c r="I88" s="2"/>
    </row>
    <row r="89" spans="1:9" x14ac:dyDescent="0.25">
      <c r="A89" s="2"/>
      <c r="B89" s="2"/>
      <c r="C89" s="2"/>
      <c r="D89" s="2"/>
      <c r="E89" s="2"/>
      <c r="F89" s="2"/>
      <c r="G89" s="2"/>
      <c r="H89" s="2"/>
      <c r="I89" s="2"/>
    </row>
    <row r="90" spans="1:9" x14ac:dyDescent="0.25">
      <c r="A90" s="2"/>
      <c r="B90" s="2"/>
      <c r="C90" s="2"/>
      <c r="D90" s="2"/>
      <c r="E90" s="2"/>
      <c r="F90" s="2"/>
      <c r="G90" s="2"/>
      <c r="H90" s="2"/>
      <c r="I90" s="2"/>
    </row>
    <row r="91" spans="1:9" x14ac:dyDescent="0.25">
      <c r="A91" s="2"/>
      <c r="B91" s="2"/>
      <c r="C91" s="2"/>
      <c r="D91" s="2"/>
      <c r="E91" s="2"/>
      <c r="F91" s="2"/>
      <c r="G91" s="2"/>
      <c r="H91" s="2"/>
      <c r="I91" s="2"/>
    </row>
    <row r="92" spans="1:9" x14ac:dyDescent="0.25">
      <c r="A92" s="2"/>
      <c r="B92" s="2"/>
      <c r="C92" s="2"/>
      <c r="D92" s="2"/>
      <c r="E92" s="2"/>
      <c r="F92" s="2"/>
      <c r="G92" s="2"/>
      <c r="H92" s="2"/>
      <c r="I92" s="2"/>
    </row>
    <row r="93" spans="1:9" x14ac:dyDescent="0.25">
      <c r="A93" s="2"/>
      <c r="B93" s="2"/>
      <c r="C93" s="2"/>
      <c r="D93" s="2"/>
      <c r="E93" s="2"/>
      <c r="F93" s="2"/>
      <c r="G93" s="2"/>
      <c r="H93" s="2"/>
      <c r="I93" s="2"/>
    </row>
    <row r="94" spans="1:9" x14ac:dyDescent="0.25">
      <c r="A94" s="2"/>
      <c r="B94" s="2"/>
      <c r="C94" s="2"/>
      <c r="D94" s="2"/>
      <c r="E94" s="2"/>
      <c r="F94" s="2"/>
      <c r="G94" s="2"/>
      <c r="H94" s="2"/>
      <c r="I94" s="2"/>
    </row>
    <row r="95" spans="1:9" x14ac:dyDescent="0.25">
      <c r="A95" s="2"/>
      <c r="B95" s="2"/>
      <c r="C95" s="2"/>
      <c r="D95" s="2"/>
      <c r="E95" s="2"/>
      <c r="F95" s="2"/>
      <c r="G95" s="2"/>
      <c r="H95" s="2"/>
      <c r="I95" s="2"/>
    </row>
    <row r="96" spans="1:9" x14ac:dyDescent="0.25">
      <c r="A96" s="2"/>
      <c r="B96" s="2"/>
      <c r="C96" s="2"/>
      <c r="D96" s="2"/>
      <c r="E96" s="2"/>
      <c r="F96" s="2"/>
      <c r="G96" s="2"/>
      <c r="H96" s="2"/>
      <c r="I96" s="2"/>
    </row>
    <row r="97" spans="1:9" x14ac:dyDescent="0.25">
      <c r="A97" s="2"/>
      <c r="B97" s="2"/>
      <c r="C97" s="2"/>
      <c r="D97" s="2"/>
      <c r="E97" s="2"/>
      <c r="F97" s="2"/>
      <c r="G97" s="2"/>
      <c r="H97" s="2"/>
      <c r="I97" s="2"/>
    </row>
    <row r="98" spans="1:9" x14ac:dyDescent="0.25">
      <c r="A98" s="2"/>
      <c r="B98" s="2"/>
      <c r="C98" s="2"/>
      <c r="D98" s="2"/>
      <c r="E98" s="2"/>
      <c r="F98" s="2"/>
      <c r="G98" s="2"/>
      <c r="H98" s="2"/>
      <c r="I98" s="2"/>
    </row>
    <row r="99" spans="1:9" x14ac:dyDescent="0.25">
      <c r="A99" s="2"/>
      <c r="B99" s="2"/>
      <c r="C99" s="2"/>
      <c r="D99" s="2"/>
      <c r="E99" s="2"/>
      <c r="F99" s="2"/>
      <c r="G99" s="2"/>
      <c r="H99" s="2"/>
      <c r="I99" s="2"/>
    </row>
    <row r="100" spans="1:9" x14ac:dyDescent="0.25">
      <c r="A100" s="2"/>
      <c r="B100" s="2"/>
      <c r="C100" s="2"/>
      <c r="D100" s="2"/>
      <c r="E100" s="2"/>
      <c r="F100" s="2"/>
      <c r="G100" s="2"/>
      <c r="H100" s="2"/>
      <c r="I100" s="2"/>
    </row>
    <row r="101" spans="1:9" x14ac:dyDescent="0.25">
      <c r="A101" s="2"/>
      <c r="B101" s="2"/>
      <c r="C101" s="2"/>
      <c r="D101" s="2"/>
      <c r="E101" s="2"/>
      <c r="F101" s="2"/>
      <c r="G101" s="2"/>
      <c r="H101" s="2"/>
      <c r="I101" s="2"/>
    </row>
    <row r="102" spans="1:9" x14ac:dyDescent="0.25">
      <c r="A102" s="2"/>
      <c r="B102" s="2"/>
      <c r="C102" s="2"/>
      <c r="D102" s="2"/>
      <c r="E102" s="2"/>
      <c r="F102" s="2"/>
      <c r="G102" s="2"/>
      <c r="H102" s="2"/>
      <c r="I102" s="2"/>
    </row>
    <row r="103" spans="1:9" x14ac:dyDescent="0.25">
      <c r="A103" s="2"/>
      <c r="B103" s="2"/>
      <c r="C103" s="2"/>
      <c r="D103" s="2"/>
      <c r="E103" s="2"/>
      <c r="F103" s="2"/>
      <c r="G103" s="2"/>
      <c r="H103" s="2"/>
      <c r="I103" s="2"/>
    </row>
    <row r="104" spans="1:9" x14ac:dyDescent="0.25">
      <c r="A104" s="2"/>
      <c r="B104" s="2"/>
      <c r="C104" s="2"/>
      <c r="D104" s="2"/>
      <c r="E104" s="2"/>
      <c r="F104" s="2"/>
      <c r="G104" s="2"/>
      <c r="H104" s="2"/>
      <c r="I104" s="2"/>
    </row>
    <row r="105" spans="1:9" x14ac:dyDescent="0.25">
      <c r="A105" s="2"/>
      <c r="B105" s="2"/>
      <c r="C105" s="2"/>
      <c r="D105" s="2"/>
      <c r="E105" s="2"/>
      <c r="F105" s="2"/>
      <c r="G105" s="2"/>
      <c r="H105" s="2"/>
      <c r="I105" s="2"/>
    </row>
    <row r="106" spans="1:9" x14ac:dyDescent="0.25">
      <c r="A106" s="2"/>
      <c r="B106" s="2"/>
      <c r="C106" s="2"/>
      <c r="D106" s="2"/>
      <c r="E106" s="2"/>
      <c r="F106" s="2"/>
      <c r="G106" s="2"/>
      <c r="H106" s="2"/>
      <c r="I106" s="2"/>
    </row>
    <row r="107" spans="1:9" x14ac:dyDescent="0.25">
      <c r="A107" s="2"/>
      <c r="B107" s="2"/>
      <c r="C107" s="2"/>
      <c r="D107" s="2"/>
      <c r="E107" s="2"/>
      <c r="F107" s="2"/>
      <c r="G107" s="2"/>
      <c r="H107" s="2"/>
      <c r="I107" s="2"/>
    </row>
    <row r="108" spans="1:9" x14ac:dyDescent="0.25">
      <c r="A108" s="2"/>
      <c r="B108" s="2"/>
      <c r="C108" s="2"/>
      <c r="D108" s="2"/>
      <c r="E108" s="2"/>
      <c r="F108" s="2"/>
      <c r="G108" s="2"/>
      <c r="H108" s="2"/>
      <c r="I108" s="2"/>
    </row>
    <row r="109" spans="1:9" x14ac:dyDescent="0.25">
      <c r="A109" s="2"/>
      <c r="B109" s="2"/>
      <c r="C109" s="2"/>
      <c r="D109" s="2"/>
      <c r="E109" s="2"/>
      <c r="F109" s="2"/>
      <c r="G109" s="2"/>
      <c r="H109" s="2"/>
      <c r="I109" s="2"/>
    </row>
    <row r="110" spans="1:9" x14ac:dyDescent="0.25">
      <c r="A110" s="2"/>
      <c r="B110" s="2"/>
      <c r="C110" s="2"/>
      <c r="D110" s="2"/>
      <c r="E110" s="2"/>
      <c r="F110" s="2"/>
      <c r="G110" s="2"/>
      <c r="H110" s="2"/>
      <c r="I110" s="2"/>
    </row>
    <row r="111" spans="1:9" x14ac:dyDescent="0.25">
      <c r="A111" s="2"/>
      <c r="B111" s="2"/>
      <c r="C111" s="2"/>
      <c r="D111" s="2"/>
      <c r="E111" s="2"/>
      <c r="F111" s="2"/>
      <c r="G111" s="2"/>
      <c r="H111" s="2"/>
      <c r="I111" s="2"/>
    </row>
    <row r="112" spans="1:9" x14ac:dyDescent="0.25">
      <c r="A112" s="2"/>
      <c r="B112" s="2"/>
      <c r="C112" s="2"/>
      <c r="D112" s="2"/>
      <c r="E112" s="2"/>
      <c r="F112" s="2"/>
      <c r="G112" s="2"/>
      <c r="H112" s="2"/>
      <c r="I112" s="2"/>
    </row>
    <row r="113" spans="1:9" x14ac:dyDescent="0.25">
      <c r="A113" s="2"/>
      <c r="B113" s="2"/>
      <c r="C113" s="2"/>
      <c r="D113" s="2"/>
      <c r="E113" s="2"/>
      <c r="F113" s="2"/>
      <c r="G113" s="2"/>
      <c r="H113" s="2"/>
      <c r="I113" s="2"/>
    </row>
    <row r="114" spans="1:9" x14ac:dyDescent="0.25">
      <c r="A114" s="2"/>
      <c r="B114" s="2"/>
      <c r="C114" s="2"/>
      <c r="D114" s="2"/>
      <c r="E114" s="2"/>
      <c r="F114" s="2"/>
      <c r="G114" s="2"/>
      <c r="H114" s="2"/>
      <c r="I114" s="2"/>
    </row>
    <row r="115" spans="1:9" x14ac:dyDescent="0.25">
      <c r="A115" s="2"/>
      <c r="B115" s="2"/>
      <c r="C115" s="2"/>
      <c r="D115" s="2"/>
      <c r="E115" s="2"/>
      <c r="F115" s="2"/>
      <c r="G115" s="2"/>
      <c r="H115" s="2"/>
      <c r="I115" s="2"/>
    </row>
    <row r="116" spans="1:9" x14ac:dyDescent="0.25">
      <c r="A116" s="2"/>
      <c r="B116" s="2"/>
      <c r="C116" s="2"/>
      <c r="D116" s="2"/>
      <c r="E116" s="2"/>
      <c r="F116" s="2"/>
      <c r="G116" s="2"/>
      <c r="H116" s="2"/>
      <c r="I116" s="2"/>
    </row>
    <row r="117" spans="1:9" x14ac:dyDescent="0.25">
      <c r="A117" s="2"/>
      <c r="B117" s="2"/>
      <c r="C117" s="2"/>
      <c r="D117" s="2"/>
      <c r="E117" s="2"/>
      <c r="F117" s="2"/>
      <c r="G117" s="2"/>
      <c r="H117" s="2"/>
      <c r="I117" s="2"/>
    </row>
    <row r="118" spans="1:9" x14ac:dyDescent="0.25">
      <c r="A118" s="2"/>
      <c r="B118" s="2"/>
      <c r="C118" s="2"/>
      <c r="D118" s="2"/>
      <c r="E118" s="2"/>
      <c r="F118" s="2"/>
      <c r="G118" s="2"/>
      <c r="H118" s="2"/>
      <c r="I118" s="2"/>
    </row>
    <row r="119" spans="1:9" x14ac:dyDescent="0.25">
      <c r="A119" s="2"/>
      <c r="B119" s="2"/>
      <c r="C119" s="2"/>
      <c r="D119" s="2"/>
      <c r="E119" s="2"/>
      <c r="F119" s="2"/>
      <c r="G119" s="2"/>
      <c r="H119" s="2"/>
      <c r="I119" s="2"/>
    </row>
    <row r="120" spans="1:9" x14ac:dyDescent="0.25">
      <c r="A120" s="2"/>
      <c r="B120" s="2"/>
      <c r="C120" s="2"/>
      <c r="D120" s="2"/>
      <c r="E120" s="2"/>
      <c r="F120" s="2"/>
      <c r="G120" s="2"/>
      <c r="H120" s="2"/>
      <c r="I120" s="2"/>
    </row>
    <row r="121" spans="1:9" x14ac:dyDescent="0.25">
      <c r="A121" s="2"/>
      <c r="B121" s="2"/>
      <c r="C121" s="2"/>
      <c r="D121" s="2"/>
      <c r="E121" s="2"/>
      <c r="F121" s="2"/>
      <c r="G121" s="2"/>
      <c r="H121" s="2"/>
      <c r="I121" s="2"/>
    </row>
    <row r="122" spans="1:9" x14ac:dyDescent="0.25">
      <c r="A122" s="2"/>
      <c r="B122" s="2"/>
      <c r="C122" s="2"/>
      <c r="D122" s="2"/>
      <c r="E122" s="2"/>
      <c r="F122" s="2"/>
      <c r="G122" s="2"/>
      <c r="H122" s="2"/>
      <c r="I122" s="2"/>
    </row>
    <row r="123" spans="1:9" x14ac:dyDescent="0.25">
      <c r="A123" s="2"/>
      <c r="B123" s="2"/>
      <c r="C123" s="2"/>
      <c r="D123" s="2"/>
      <c r="E123" s="2"/>
      <c r="F123" s="2"/>
      <c r="G123" s="2"/>
      <c r="H123" s="2"/>
      <c r="I123" s="2"/>
    </row>
  </sheetData>
  <mergeCells count="3">
    <mergeCell ref="A2:F2"/>
    <mergeCell ref="A3:F3"/>
    <mergeCell ref="A4:E4"/>
  </mergeCells>
  <printOptions gridLines="1" gridLinesSet="0"/>
  <pageMargins left="0.75" right="0.75" top="1" bottom="1" header="0.5" footer="0.5"/>
  <pageSetup paperSize="8" scale="95" orientation="landscape" r:id="rId1"/>
  <headerFooter alignWithMargins="0">
    <oddHeader>&amp;A</oddHead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0F3E7A-1703-4794-A96C-BB22EB3ECBF4}">
  <dimension ref="A5:J20"/>
  <sheetViews>
    <sheetView topLeftCell="A8" workbookViewId="0">
      <selection activeCell="L13" sqref="L13"/>
    </sheetView>
  </sheetViews>
  <sheetFormatPr defaultRowHeight="12.5" x14ac:dyDescent="0.25"/>
  <cols>
    <col min="2" max="2" width="15.81640625" bestFit="1" customWidth="1"/>
    <col min="3" max="3" width="15.26953125" bestFit="1" customWidth="1"/>
    <col min="4" max="4" width="15.81640625" bestFit="1" customWidth="1"/>
    <col min="5" max="7" width="15.26953125" bestFit="1" customWidth="1"/>
    <col min="8" max="8" width="18.08984375" bestFit="1" customWidth="1"/>
    <col min="10" max="10" width="10.26953125" bestFit="1" customWidth="1"/>
  </cols>
  <sheetData>
    <row r="5" spans="1:10" ht="23.5" x14ac:dyDescent="0.55000000000000004">
      <c r="A5" s="42"/>
      <c r="B5" s="43"/>
      <c r="C5" s="48" t="s">
        <v>60</v>
      </c>
      <c r="D5" s="43"/>
      <c r="E5" s="43"/>
      <c r="F5" s="43"/>
      <c r="G5" s="43"/>
      <c r="H5" s="43"/>
      <c r="I5" s="42"/>
      <c r="J5" s="42"/>
    </row>
    <row r="6" spans="1:10" ht="23.5" x14ac:dyDescent="0.55000000000000004">
      <c r="A6" s="44"/>
      <c r="B6" s="45"/>
      <c r="C6" s="56" t="s">
        <v>56</v>
      </c>
      <c r="D6" s="56" t="s">
        <v>57</v>
      </c>
      <c r="E6" s="56" t="s">
        <v>58</v>
      </c>
      <c r="F6" s="55" t="s">
        <v>62</v>
      </c>
      <c r="G6" s="56" t="s">
        <v>59</v>
      </c>
      <c r="H6" s="56" t="s">
        <v>27</v>
      </c>
      <c r="I6" s="57"/>
      <c r="J6" s="57"/>
    </row>
    <row r="7" spans="1:10" ht="23.5" x14ac:dyDescent="0.55000000000000004">
      <c r="A7" s="44"/>
      <c r="B7" s="45"/>
      <c r="C7" s="56"/>
      <c r="D7" s="56"/>
      <c r="E7" s="58">
        <v>0.52</v>
      </c>
      <c r="F7" s="58">
        <v>-0.05</v>
      </c>
      <c r="G7" s="58">
        <v>0.47</v>
      </c>
      <c r="H7" s="56" t="s">
        <v>57</v>
      </c>
      <c r="I7" s="65" t="s">
        <v>63</v>
      </c>
      <c r="J7" s="66"/>
    </row>
    <row r="8" spans="1:10" ht="20" x14ac:dyDescent="0.4">
      <c r="A8" s="46" t="s">
        <v>61</v>
      </c>
      <c r="B8" s="49">
        <v>382414</v>
      </c>
      <c r="C8" s="50">
        <f t="shared" ref="C8:C15" si="0">B8*60/100</f>
        <v>229448.4</v>
      </c>
      <c r="D8" s="51">
        <f t="shared" ref="D8:D15" si="1">B8*40/100</f>
        <v>152965.6</v>
      </c>
      <c r="E8" s="52">
        <f>D19*52/100</f>
        <v>70907.199999999997</v>
      </c>
      <c r="F8" s="53">
        <f t="shared" ref="F8:F19" si="2">E8-(E8*5/100)</f>
        <v>67361.84</v>
      </c>
      <c r="G8" s="52">
        <f>D18*47/100</f>
        <v>70515.039999999994</v>
      </c>
      <c r="H8" s="50">
        <f>F8+G8</f>
        <v>137876.88</v>
      </c>
      <c r="I8" s="61"/>
      <c r="J8" s="62"/>
    </row>
    <row r="9" spans="1:10" ht="20" x14ac:dyDescent="0.4">
      <c r="A9" s="46" t="s">
        <v>19</v>
      </c>
      <c r="B9" s="49">
        <v>298218</v>
      </c>
      <c r="C9" s="50">
        <f t="shared" si="0"/>
        <v>178930.8</v>
      </c>
      <c r="D9" s="51">
        <f t="shared" si="1"/>
        <v>119287.2</v>
      </c>
      <c r="E9" s="52">
        <f t="shared" ref="E9:E19" si="3">D8*52/100</f>
        <v>79542.112000000008</v>
      </c>
      <c r="F9" s="53">
        <f t="shared" si="2"/>
        <v>75565.006400000013</v>
      </c>
      <c r="G9" s="52">
        <f>D19*47/100</f>
        <v>64089.2</v>
      </c>
      <c r="H9" s="50">
        <f t="shared" ref="H9:H19" si="4">F9+G9</f>
        <v>139654.20640000002</v>
      </c>
      <c r="I9" s="61"/>
      <c r="J9" s="62"/>
    </row>
    <row r="10" spans="1:10" ht="20" x14ac:dyDescent="0.4">
      <c r="A10" s="46" t="s">
        <v>3</v>
      </c>
      <c r="B10" s="49">
        <v>291005</v>
      </c>
      <c r="C10" s="50">
        <f t="shared" si="0"/>
        <v>174603</v>
      </c>
      <c r="D10" s="51">
        <f t="shared" si="1"/>
        <v>116402</v>
      </c>
      <c r="E10" s="52">
        <f t="shared" si="3"/>
        <v>62029.343999999997</v>
      </c>
      <c r="F10" s="53">
        <f t="shared" si="2"/>
        <v>58927.876799999998</v>
      </c>
      <c r="G10" s="52">
        <f t="shared" ref="G10:G19" si="5">D8*47/100</f>
        <v>71893.831999999995</v>
      </c>
      <c r="H10" s="50">
        <f t="shared" si="4"/>
        <v>130821.70879999999</v>
      </c>
      <c r="I10" s="61"/>
      <c r="J10" s="62"/>
    </row>
    <row r="11" spans="1:10" ht="20" x14ac:dyDescent="0.4">
      <c r="A11" s="46" t="s">
        <v>4</v>
      </c>
      <c r="B11" s="49">
        <v>285111</v>
      </c>
      <c r="C11" s="50">
        <f t="shared" si="0"/>
        <v>171066.6</v>
      </c>
      <c r="D11" s="51">
        <f t="shared" si="1"/>
        <v>114044.4</v>
      </c>
      <c r="E11" s="52">
        <f t="shared" si="3"/>
        <v>60529.04</v>
      </c>
      <c r="F11" s="53">
        <f t="shared" si="2"/>
        <v>57502.588000000003</v>
      </c>
      <c r="G11" s="52">
        <f t="shared" si="5"/>
        <v>56064.983999999997</v>
      </c>
      <c r="H11" s="50">
        <f t="shared" si="4"/>
        <v>113567.572</v>
      </c>
      <c r="I11" s="61"/>
      <c r="J11" s="62"/>
    </row>
    <row r="12" spans="1:10" ht="20" x14ac:dyDescent="0.4">
      <c r="A12" s="46" t="s">
        <v>15</v>
      </c>
      <c r="B12" s="49">
        <v>325600</v>
      </c>
      <c r="C12" s="50">
        <f t="shared" si="0"/>
        <v>195360</v>
      </c>
      <c r="D12" s="51">
        <f t="shared" si="1"/>
        <v>130240</v>
      </c>
      <c r="E12" s="52">
        <f t="shared" si="3"/>
        <v>59303.087999999996</v>
      </c>
      <c r="F12" s="53">
        <f t="shared" si="2"/>
        <v>56337.933599999997</v>
      </c>
      <c r="G12" s="52">
        <f t="shared" si="5"/>
        <v>54708.94</v>
      </c>
      <c r="H12" s="50">
        <f t="shared" si="4"/>
        <v>111046.87359999999</v>
      </c>
      <c r="I12" s="61"/>
      <c r="J12" s="62"/>
    </row>
    <row r="13" spans="1:10" ht="20" x14ac:dyDescent="0.4">
      <c r="A13" s="46" t="s">
        <v>16</v>
      </c>
      <c r="B13" s="49">
        <v>380450</v>
      </c>
      <c r="C13" s="50">
        <f t="shared" si="0"/>
        <v>228270</v>
      </c>
      <c r="D13" s="51">
        <f t="shared" si="1"/>
        <v>152180</v>
      </c>
      <c r="E13" s="52">
        <f t="shared" si="3"/>
        <v>67724.800000000003</v>
      </c>
      <c r="F13" s="53">
        <f t="shared" si="2"/>
        <v>64338.560000000005</v>
      </c>
      <c r="G13" s="52">
        <f t="shared" si="5"/>
        <v>53600.867999999995</v>
      </c>
      <c r="H13" s="50">
        <f t="shared" si="4"/>
        <v>117939.428</v>
      </c>
      <c r="I13" s="61"/>
      <c r="J13" s="62"/>
    </row>
    <row r="14" spans="1:10" ht="20" x14ac:dyDescent="0.4">
      <c r="A14" s="46" t="s">
        <v>20</v>
      </c>
      <c r="B14" s="49">
        <v>400600</v>
      </c>
      <c r="C14" s="50">
        <f t="shared" si="0"/>
        <v>240360</v>
      </c>
      <c r="D14" s="51">
        <f t="shared" si="1"/>
        <v>160240</v>
      </c>
      <c r="E14" s="52">
        <f t="shared" si="3"/>
        <v>79133.600000000006</v>
      </c>
      <c r="F14" s="53">
        <f t="shared" si="2"/>
        <v>75176.920000000013</v>
      </c>
      <c r="G14" s="52">
        <f t="shared" si="5"/>
        <v>61212.800000000003</v>
      </c>
      <c r="H14" s="50">
        <f t="shared" si="4"/>
        <v>136389.72000000003</v>
      </c>
      <c r="I14" s="61"/>
      <c r="J14" s="62"/>
    </row>
    <row r="15" spans="1:10" ht="20" x14ac:dyDescent="0.4">
      <c r="A15" s="46" t="s">
        <v>21</v>
      </c>
      <c r="B15" s="49">
        <v>480750</v>
      </c>
      <c r="C15" s="50">
        <f t="shared" si="0"/>
        <v>288450</v>
      </c>
      <c r="D15" s="51">
        <f t="shared" si="1"/>
        <v>192300</v>
      </c>
      <c r="E15" s="52">
        <f t="shared" si="3"/>
        <v>83324.800000000003</v>
      </c>
      <c r="F15" s="53">
        <f t="shared" si="2"/>
        <v>79158.559999999998</v>
      </c>
      <c r="G15" s="52">
        <f t="shared" si="5"/>
        <v>71524.600000000006</v>
      </c>
      <c r="H15" s="50">
        <f t="shared" si="4"/>
        <v>150683.16</v>
      </c>
      <c r="I15" s="61"/>
      <c r="J15" s="62"/>
    </row>
    <row r="16" spans="1:10" ht="20" x14ac:dyDescent="0.4">
      <c r="A16" s="47" t="s">
        <v>29</v>
      </c>
      <c r="B16" s="49">
        <v>520180</v>
      </c>
      <c r="C16" s="50">
        <f>B16*40/100</f>
        <v>208072</v>
      </c>
      <c r="D16" s="51">
        <f>B16*60/100</f>
        <v>312108</v>
      </c>
      <c r="E16" s="52">
        <f t="shared" si="3"/>
        <v>99996</v>
      </c>
      <c r="F16" s="53">
        <f t="shared" si="2"/>
        <v>94996.2</v>
      </c>
      <c r="G16" s="52">
        <f t="shared" si="5"/>
        <v>75312.800000000003</v>
      </c>
      <c r="H16" s="50">
        <f t="shared" si="4"/>
        <v>170309</v>
      </c>
      <c r="I16" s="61"/>
      <c r="J16" s="62"/>
    </row>
    <row r="17" spans="1:10" ht="20" x14ac:dyDescent="0.4">
      <c r="A17" s="46" t="s">
        <v>30</v>
      </c>
      <c r="B17" s="49">
        <v>400800</v>
      </c>
      <c r="C17" s="50">
        <f>B17*60/100</f>
        <v>240480</v>
      </c>
      <c r="D17" s="51">
        <f>B17*40/100</f>
        <v>160320</v>
      </c>
      <c r="E17" s="52">
        <f t="shared" si="3"/>
        <v>162296.16</v>
      </c>
      <c r="F17" s="53">
        <f t="shared" si="2"/>
        <v>154181.35200000001</v>
      </c>
      <c r="G17" s="52">
        <f t="shared" si="5"/>
        <v>90381</v>
      </c>
      <c r="H17" s="50">
        <f t="shared" si="4"/>
        <v>244562.35200000001</v>
      </c>
      <c r="I17" s="61"/>
      <c r="J17" s="62"/>
    </row>
    <row r="18" spans="1:10" ht="20" x14ac:dyDescent="0.4">
      <c r="A18" s="46" t="s">
        <v>17</v>
      </c>
      <c r="B18" s="49">
        <v>375080</v>
      </c>
      <c r="C18" s="50">
        <f>B18*60/100</f>
        <v>225048</v>
      </c>
      <c r="D18" s="51">
        <f>B18*40/100</f>
        <v>150032</v>
      </c>
      <c r="E18" s="52">
        <f t="shared" si="3"/>
        <v>83366.399999999994</v>
      </c>
      <c r="F18" s="53">
        <f t="shared" si="2"/>
        <v>79198.079999999987</v>
      </c>
      <c r="G18" s="52">
        <f t="shared" si="5"/>
        <v>146690.76</v>
      </c>
      <c r="H18" s="50">
        <f t="shared" si="4"/>
        <v>225888.84</v>
      </c>
      <c r="I18" s="61"/>
      <c r="J18" s="62"/>
    </row>
    <row r="19" spans="1:10" ht="20" x14ac:dyDescent="0.4">
      <c r="A19" s="46" t="s">
        <v>18</v>
      </c>
      <c r="B19" s="49">
        <v>340900</v>
      </c>
      <c r="C19" s="50">
        <f>B19*60/100</f>
        <v>204540</v>
      </c>
      <c r="D19" s="51">
        <f>B19*40/100</f>
        <v>136360</v>
      </c>
      <c r="E19" s="52">
        <f t="shared" si="3"/>
        <v>78016.639999999999</v>
      </c>
      <c r="F19" s="53">
        <f t="shared" si="2"/>
        <v>74115.808000000005</v>
      </c>
      <c r="G19" s="52">
        <f t="shared" si="5"/>
        <v>75350.399999999994</v>
      </c>
      <c r="H19" s="50">
        <f t="shared" si="4"/>
        <v>149466.20799999998</v>
      </c>
      <c r="I19" s="61"/>
      <c r="J19" s="62"/>
    </row>
    <row r="20" spans="1:10" ht="20" x14ac:dyDescent="0.4">
      <c r="A20" s="46"/>
      <c r="B20" s="49">
        <f>SUM(B8:B19)</f>
        <v>4481108</v>
      </c>
      <c r="C20" s="54"/>
      <c r="D20" s="51">
        <f>SUM(D8:D19)</f>
        <v>1896479.2</v>
      </c>
      <c r="E20" s="52"/>
      <c r="F20" s="53">
        <f>SUM(F7:F19)</f>
        <v>936860.6747999998</v>
      </c>
      <c r="G20" s="52">
        <f>D20*47/100</f>
        <v>891345.22399999993</v>
      </c>
      <c r="H20" s="50">
        <f>F20+G20</f>
        <v>1828205.8987999996</v>
      </c>
      <c r="I20" s="63">
        <f>D20-H20</f>
        <v>68273.301200000336</v>
      </c>
      <c r="J20" s="64"/>
    </row>
  </sheetData>
  <mergeCells count="14">
    <mergeCell ref="I7:J7"/>
    <mergeCell ref="I8:J8"/>
    <mergeCell ref="I9:J9"/>
    <mergeCell ref="I10:J10"/>
    <mergeCell ref="I11:J11"/>
    <mergeCell ref="I18:J18"/>
    <mergeCell ref="I19:J19"/>
    <mergeCell ref="I20:J20"/>
    <mergeCell ref="I12:J12"/>
    <mergeCell ref="I13:J13"/>
    <mergeCell ref="I14:J14"/>
    <mergeCell ref="I15:J15"/>
    <mergeCell ref="I16:J16"/>
    <mergeCell ref="I17:J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Haversons Budget Forecast</vt:lpstr>
      <vt:lpstr>Prediction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user</cp:lastModifiedBy>
  <cp:lastPrinted>2016-08-19T14:08:18Z</cp:lastPrinted>
  <dcterms:created xsi:type="dcterms:W3CDTF">2011-01-20T13:47:40Z</dcterms:created>
  <dcterms:modified xsi:type="dcterms:W3CDTF">2019-12-20T22:11:36Z</dcterms:modified>
</cp:coreProperties>
</file>