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Financial Management (MBA)\Supporting material\"/>
    </mc:Choice>
  </mc:AlternateContent>
  <xr:revisionPtr revIDLastSave="0" documentId="13_ncr:1_{30406580-498F-415D-8EEC-4E0E9C920153}" xr6:coauthVersionLast="47" xr6:coauthVersionMax="47" xr10:uidLastSave="{00000000-0000-0000-0000-000000000000}"/>
  <bookViews>
    <workbookView xWindow="28680" yWindow="-120" windowWidth="29040" windowHeight="15840" activeTab="4" xr2:uid="{82F7EC39-D9AC-4730-BE4C-D0835D753325}"/>
  </bookViews>
  <sheets>
    <sheet name="Income statements" sheetId="4" r:id="rId1"/>
    <sheet name="Income statements with % change" sheetId="1" r:id="rId2"/>
    <sheet name="Balance sheets" sheetId="6" r:id="rId3"/>
    <sheet name="Balance sheets with % change" sheetId="2" r:id="rId4"/>
    <sheet name="Ratios with % change" sheetId="3" r:id="rId5"/>
    <sheet name="Sheet2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6" l="1"/>
  <c r="L23" i="3" s="1"/>
  <c r="D16" i="3"/>
  <c r="F16" i="3"/>
  <c r="E16" i="3" s="1"/>
  <c r="H16" i="3"/>
  <c r="G16" i="3" s="1"/>
  <c r="J16" i="3"/>
  <c r="I16" i="3" s="1"/>
  <c r="L16" i="3"/>
  <c r="K16" i="3" s="1"/>
  <c r="D30" i="3"/>
  <c r="F30" i="3"/>
  <c r="H30" i="3"/>
  <c r="J30" i="3"/>
  <c r="D19" i="3"/>
  <c r="F19" i="3"/>
  <c r="H19" i="3"/>
  <c r="J19" i="3"/>
  <c r="L19" i="3"/>
  <c r="D18" i="3"/>
  <c r="F18" i="3"/>
  <c r="H18" i="3"/>
  <c r="J18" i="3"/>
  <c r="L18" i="3"/>
  <c r="D12" i="3"/>
  <c r="F12" i="3"/>
  <c r="H12" i="3"/>
  <c r="J12" i="3"/>
  <c r="L12" i="3"/>
  <c r="D17" i="3"/>
  <c r="F17" i="3"/>
  <c r="H17" i="3"/>
  <c r="J17" i="3"/>
  <c r="I17" i="3" s="1"/>
  <c r="L17" i="3"/>
  <c r="K17" i="3" s="1"/>
  <c r="D15" i="3"/>
  <c r="F15" i="3"/>
  <c r="H15" i="3"/>
  <c r="G15" i="3" s="1"/>
  <c r="J15" i="3"/>
  <c r="L15" i="3"/>
  <c r="D11" i="3"/>
  <c r="F11" i="3"/>
  <c r="H11" i="3"/>
  <c r="J11" i="3"/>
  <c r="L11" i="3"/>
  <c r="I25" i="2"/>
  <c r="S14" i="6"/>
  <c r="H12" i="6"/>
  <c r="H27" i="6" s="1"/>
  <c r="L24" i="3" s="1"/>
  <c r="G12" i="6"/>
  <c r="G27" i="6" s="1"/>
  <c r="J24" i="3" s="1"/>
  <c r="F12" i="6"/>
  <c r="F27" i="6" s="1"/>
  <c r="H24" i="3" s="1"/>
  <c r="G24" i="3" s="1"/>
  <c r="E12" i="6"/>
  <c r="E27" i="6" s="1"/>
  <c r="F24" i="3" s="1"/>
  <c r="D12" i="6"/>
  <c r="D27" i="6" s="1"/>
  <c r="D24" i="3" s="1"/>
  <c r="J6" i="2"/>
  <c r="J7" i="2"/>
  <c r="J8" i="2"/>
  <c r="J13" i="2"/>
  <c r="J14" i="2"/>
  <c r="J15" i="2"/>
  <c r="J17" i="2"/>
  <c r="J23" i="2"/>
  <c r="J4" i="2"/>
  <c r="H6" i="2"/>
  <c r="H7" i="2"/>
  <c r="H8" i="2"/>
  <c r="H13" i="2"/>
  <c r="H14" i="2"/>
  <c r="H15" i="2"/>
  <c r="H17" i="2"/>
  <c r="H23" i="2"/>
  <c r="H4" i="2"/>
  <c r="F6" i="2"/>
  <c r="F7" i="2"/>
  <c r="F8" i="2"/>
  <c r="F13" i="2"/>
  <c r="F14" i="2"/>
  <c r="F15" i="2"/>
  <c r="F23" i="2"/>
  <c r="F4" i="2"/>
  <c r="D6" i="2"/>
  <c r="D7" i="2"/>
  <c r="D8" i="2"/>
  <c r="D13" i="2"/>
  <c r="D14" i="2"/>
  <c r="D15" i="2"/>
  <c r="D23" i="2"/>
  <c r="D4" i="2"/>
  <c r="G10" i="2"/>
  <c r="E10" i="2"/>
  <c r="F10" i="2" s="1"/>
  <c r="C10" i="2"/>
  <c r="E25" i="2"/>
  <c r="G25" i="2"/>
  <c r="C25" i="2"/>
  <c r="H7" i="4"/>
  <c r="H9" i="4" s="1"/>
  <c r="H11" i="4" s="1"/>
  <c r="H13" i="4" s="1"/>
  <c r="H15" i="4" s="1"/>
  <c r="L28" i="3" s="1"/>
  <c r="G7" i="4"/>
  <c r="G9" i="4" s="1"/>
  <c r="G11" i="4" s="1"/>
  <c r="F7" i="4"/>
  <c r="F9" i="4" s="1"/>
  <c r="E7" i="4"/>
  <c r="F7" i="3" s="1"/>
  <c r="D7" i="4"/>
  <c r="D7" i="3" s="1"/>
  <c r="I10" i="2"/>
  <c r="K25" i="2"/>
  <c r="K10" i="2"/>
  <c r="J5" i="1"/>
  <c r="J7" i="1"/>
  <c r="J9" i="1"/>
  <c r="J11" i="1"/>
  <c r="J13" i="1"/>
  <c r="J15" i="1"/>
  <c r="J16" i="1"/>
  <c r="J4" i="1"/>
  <c r="H5" i="1"/>
  <c r="H7" i="1"/>
  <c r="H9" i="1"/>
  <c r="H11" i="1"/>
  <c r="H13" i="1"/>
  <c r="H14" i="1"/>
  <c r="H15" i="1"/>
  <c r="H4" i="1"/>
  <c r="F5" i="1"/>
  <c r="F7" i="1"/>
  <c r="F9" i="1"/>
  <c r="F11" i="1"/>
  <c r="F12" i="1"/>
  <c r="F13" i="1"/>
  <c r="F14" i="1"/>
  <c r="F15" i="1"/>
  <c r="F4" i="1"/>
  <c r="D5" i="1"/>
  <c r="D7" i="1"/>
  <c r="D9" i="1"/>
  <c r="D11" i="1"/>
  <c r="D12" i="1"/>
  <c r="D13" i="1"/>
  <c r="D15" i="1"/>
  <c r="D4" i="1"/>
  <c r="C6" i="1"/>
  <c r="C8" i="1" s="1"/>
  <c r="C10" i="1" s="1"/>
  <c r="C12" i="1" s="1"/>
  <c r="C14" i="1" s="1"/>
  <c r="C16" i="1" s="1"/>
  <c r="E6" i="1"/>
  <c r="E8" i="1" s="1"/>
  <c r="E10" i="1" s="1"/>
  <c r="E12" i="1" s="1"/>
  <c r="E14" i="1" s="1"/>
  <c r="E16" i="1" s="1"/>
  <c r="D16" i="1" s="1"/>
  <c r="I6" i="1"/>
  <c r="I8" i="1" s="1"/>
  <c r="I10" i="1" s="1"/>
  <c r="I12" i="1" s="1"/>
  <c r="I14" i="1" s="1"/>
  <c r="I16" i="1" s="1"/>
  <c r="H16" i="1" s="1"/>
  <c r="K6" i="1"/>
  <c r="K8" i="1" s="1"/>
  <c r="K10" i="1" s="1"/>
  <c r="K12" i="1" s="1"/>
  <c r="K14" i="1" s="1"/>
  <c r="K16" i="1" s="1"/>
  <c r="G6" i="1"/>
  <c r="G8" i="1" s="1"/>
  <c r="G10" i="1" s="1"/>
  <c r="G12" i="1" s="1"/>
  <c r="G14" i="1" s="1"/>
  <c r="G16" i="1" s="1"/>
  <c r="F16" i="1" s="1"/>
  <c r="E15" i="3" l="1"/>
  <c r="E24" i="3"/>
  <c r="I15" i="3"/>
  <c r="E12" i="3"/>
  <c r="G17" i="3"/>
  <c r="E17" i="3"/>
  <c r="K19" i="3"/>
  <c r="E11" i="3"/>
  <c r="K12" i="3"/>
  <c r="G19" i="3"/>
  <c r="J14" i="1"/>
  <c r="D14" i="1"/>
  <c r="D10" i="1"/>
  <c r="H12" i="1"/>
  <c r="F10" i="1"/>
  <c r="J12" i="1"/>
  <c r="D8" i="1"/>
  <c r="H10" i="1"/>
  <c r="F8" i="1"/>
  <c r="J10" i="1"/>
  <c r="D6" i="1"/>
  <c r="H8" i="1"/>
  <c r="F6" i="1"/>
  <c r="J8" i="1"/>
  <c r="H6" i="1"/>
  <c r="J6" i="1"/>
  <c r="K24" i="3"/>
  <c r="I24" i="3"/>
  <c r="G11" i="3"/>
  <c r="I19" i="3"/>
  <c r="K15" i="3"/>
  <c r="G12" i="3"/>
  <c r="H25" i="6"/>
  <c r="H6" i="3"/>
  <c r="K11" i="3"/>
  <c r="E30" i="3"/>
  <c r="L6" i="3"/>
  <c r="L7" i="3"/>
  <c r="G18" i="3"/>
  <c r="E18" i="3"/>
  <c r="I30" i="3"/>
  <c r="E7" i="3"/>
  <c r="I11" i="3"/>
  <c r="K18" i="3"/>
  <c r="I18" i="3"/>
  <c r="I12" i="3"/>
  <c r="E19" i="3"/>
  <c r="L29" i="3"/>
  <c r="J8" i="3"/>
  <c r="H8" i="3"/>
  <c r="J6" i="3"/>
  <c r="L25" i="3"/>
  <c r="J7" i="3"/>
  <c r="H7" i="3"/>
  <c r="G7" i="3" s="1"/>
  <c r="L8" i="3"/>
  <c r="G30" i="3"/>
  <c r="K30" i="3"/>
  <c r="L20" i="3"/>
  <c r="D20" i="3"/>
  <c r="H20" i="3"/>
  <c r="F20" i="3"/>
  <c r="J20" i="3"/>
  <c r="J25" i="2"/>
  <c r="F25" i="2"/>
  <c r="J10" i="2"/>
  <c r="D25" i="2"/>
  <c r="H10" i="2"/>
  <c r="H25" i="2"/>
  <c r="D10" i="2"/>
  <c r="E9" i="4"/>
  <c r="D9" i="4"/>
  <c r="G13" i="4"/>
  <c r="J25" i="3" s="1"/>
  <c r="F11" i="4"/>
  <c r="H17" i="4"/>
  <c r="I20" i="3" l="1"/>
  <c r="E20" i="3"/>
  <c r="D11" i="4"/>
  <c r="D13" i="4" s="1"/>
  <c r="D8" i="3"/>
  <c r="I6" i="3"/>
  <c r="K6" i="3"/>
  <c r="I8" i="3"/>
  <c r="G20" i="3"/>
  <c r="E11" i="4"/>
  <c r="E13" i="4" s="1"/>
  <c r="F8" i="3"/>
  <c r="F6" i="3"/>
  <c r="K20" i="3"/>
  <c r="K8" i="3"/>
  <c r="I7" i="3"/>
  <c r="K7" i="3"/>
  <c r="K25" i="3"/>
  <c r="F13" i="4"/>
  <c r="H25" i="3" s="1"/>
  <c r="G15" i="4"/>
  <c r="E8" i="3" l="1"/>
  <c r="J28" i="3"/>
  <c r="J31" i="3"/>
  <c r="D15" i="4"/>
  <c r="D25" i="3"/>
  <c r="G8" i="3"/>
  <c r="E15" i="4"/>
  <c r="F25" i="3"/>
  <c r="E6" i="3"/>
  <c r="G6" i="3"/>
  <c r="I25" i="3"/>
  <c r="G17" i="4"/>
  <c r="G19" i="6" s="1"/>
  <c r="F15" i="4"/>
  <c r="E25" i="3" l="1"/>
  <c r="E17" i="4"/>
  <c r="F28" i="3"/>
  <c r="F31" i="3"/>
  <c r="G25" i="3"/>
  <c r="G21" i="6"/>
  <c r="D17" i="4"/>
  <c r="D31" i="3"/>
  <c r="D28" i="3"/>
  <c r="H31" i="3"/>
  <c r="H28" i="3"/>
  <c r="I28" i="3" s="1"/>
  <c r="K31" i="3"/>
  <c r="J29" i="3"/>
  <c r="K28" i="3"/>
  <c r="F17" i="4"/>
  <c r="F19" i="6" s="1"/>
  <c r="G31" i="3" l="1"/>
  <c r="F21" i="6"/>
  <c r="E19" i="6"/>
  <c r="J23" i="3"/>
  <c r="G25" i="6"/>
  <c r="K29" i="3"/>
  <c r="I31" i="3"/>
  <c r="E31" i="3"/>
  <c r="D29" i="3"/>
  <c r="F29" i="3"/>
  <c r="E28" i="3"/>
  <c r="G28" i="3"/>
  <c r="H29" i="3"/>
  <c r="I29" i="3" s="1"/>
  <c r="E29" i="3" l="1"/>
  <c r="K23" i="3"/>
  <c r="G29" i="3"/>
  <c r="E21" i="6"/>
  <c r="D19" i="6"/>
  <c r="D21" i="6" s="1"/>
  <c r="H23" i="3"/>
  <c r="F25" i="6"/>
  <c r="D25" i="6" l="1"/>
  <c r="D23" i="3"/>
  <c r="F23" i="3"/>
  <c r="E25" i="6"/>
  <c r="I23" i="3"/>
  <c r="E23" i="3" l="1"/>
  <c r="G23" i="3"/>
</calcChain>
</file>

<file path=xl/sharedStrings.xml><?xml version="1.0" encoding="utf-8"?>
<sst xmlns="http://schemas.openxmlformats.org/spreadsheetml/2006/main" count="146" uniqueCount="77">
  <si>
    <t>Sales revenue ( 80% credit, 20% cash)</t>
  </si>
  <si>
    <t>Cost of sales</t>
  </si>
  <si>
    <t>Gross profit</t>
  </si>
  <si>
    <t>Operating costs</t>
  </si>
  <si>
    <t>Operating profit</t>
  </si>
  <si>
    <t>Other income</t>
  </si>
  <si>
    <t>Taxation</t>
  </si>
  <si>
    <t>Other information:</t>
  </si>
  <si>
    <t>Dividends</t>
  </si>
  <si>
    <t>£000s</t>
  </si>
  <si>
    <t>Total income</t>
  </si>
  <si>
    <t>Profit for year distributable to shareholders</t>
  </si>
  <si>
    <t>Retained profit to reserves</t>
  </si>
  <si>
    <t>Average share price for the year</t>
  </si>
  <si>
    <t>Finance costs</t>
  </si>
  <si>
    <t>Profit before taxation</t>
  </si>
  <si>
    <t>Current assets:</t>
  </si>
  <si>
    <t>Cash</t>
  </si>
  <si>
    <t>Trade receivables</t>
  </si>
  <si>
    <t>Inventory</t>
  </si>
  <si>
    <t>Other</t>
  </si>
  <si>
    <t>Total assets</t>
  </si>
  <si>
    <t>Non-current assets at carrying value</t>
  </si>
  <si>
    <t>Equity, capital, and reserves:</t>
  </si>
  <si>
    <t>Non-current borrowings</t>
  </si>
  <si>
    <t>Ordinary shares</t>
  </si>
  <si>
    <t>Share premium</t>
  </si>
  <si>
    <t>Reserves:</t>
  </si>
  <si>
    <t>Accumulated profit</t>
  </si>
  <si>
    <t>Revaluation reserve</t>
  </si>
  <si>
    <t>Current liabilities:</t>
  </si>
  <si>
    <t>Trade payables</t>
  </si>
  <si>
    <t>Ratios</t>
  </si>
  <si>
    <t>ROCE</t>
  </si>
  <si>
    <t>Gross profit margin</t>
  </si>
  <si>
    <t>Net profit margin</t>
  </si>
  <si>
    <t>Profitability:</t>
  </si>
  <si>
    <t>Efficiency:</t>
  </si>
  <si>
    <t>Non-current asset turnover</t>
  </si>
  <si>
    <t>Inventory days</t>
  </si>
  <si>
    <t>Liquidity:</t>
  </si>
  <si>
    <t>Acid test</t>
  </si>
  <si>
    <t>Cash ratio</t>
  </si>
  <si>
    <t>Current ratio</t>
  </si>
  <si>
    <t>Payables days</t>
  </si>
  <si>
    <t>Receivables days</t>
  </si>
  <si>
    <t>Gearing:</t>
  </si>
  <si>
    <t>Debt to equity</t>
  </si>
  <si>
    <t>Debt to capital</t>
  </si>
  <si>
    <t>Interest cover</t>
  </si>
  <si>
    <t>Investment:</t>
  </si>
  <si>
    <t>Earnings per share (EPS)</t>
  </si>
  <si>
    <t>Divdends per share (DPS)</t>
  </si>
  <si>
    <t>Dividend payout ratio</t>
  </si>
  <si>
    <t>% change</t>
  </si>
  <si>
    <t>Number of ordinary shares</t>
  </si>
  <si>
    <t>Capital employed</t>
  </si>
  <si>
    <t>Total equity</t>
  </si>
  <si>
    <t>Price/Earnings ratio (P/E)</t>
  </si>
  <si>
    <t>Units</t>
  </si>
  <si>
    <t>Days</t>
  </si>
  <si>
    <t>£s</t>
  </si>
  <si>
    <t>Times</t>
  </si>
  <si>
    <t>Working capital cycle days</t>
  </si>
  <si>
    <t>Percent</t>
  </si>
  <si>
    <t>Total assets less current liabilities</t>
  </si>
  <si>
    <t>Northern Travel plc 5-years balance sheets (statements of financial position) 2018-2022</t>
  </si>
  <si>
    <t>Northern Travel plc 5-years income statements 2018-2022</t>
  </si>
  <si>
    <t>Mean average % change</t>
  </si>
  <si>
    <t xml:space="preserve">Mean average </t>
  </si>
  <si>
    <t>5-year overall % change</t>
  </si>
  <si>
    <t>Mean average  % change</t>
  </si>
  <si>
    <t>Mean average</t>
  </si>
  <si>
    <t>Average share price for the year in pence</t>
  </si>
  <si>
    <t>Northern Travel plc 5-years income statements with % changes 2018-2022</t>
  </si>
  <si>
    <t>Northern Travel plc 5-years balance sheets with % changes 2018-2022</t>
  </si>
  <si>
    <t>Northern Travel plc 5-years ratios with % changes 2018-2022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</si>
</sst>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4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3" fontId="2" fillId="0" borderId="0" xfId="0" applyNumberFormat="1" applyFont="1"/>
    <xf numFmtId="164" fontId="2" fillId="0" borderId="0" xfId="0" applyNumberFormat="1" applyFont="1"/>
    <xf numFmtId="4" fontId="2" fillId="0" borderId="0" xfId="0" applyNumberFormat="1" applyFont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3" fontId="2" fillId="0" borderId="2" xfId="0" applyNumberFormat="1" applyFont="1" applyBorder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3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wrapText="1"/>
    </xf>
    <xf numFmtId="3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0EC3-0A49-4082-9E77-8235B4F76BA4}">
  <dimension ref="B2:M21"/>
  <sheetViews>
    <sheetView zoomScale="95" zoomScaleNormal="95" workbookViewId="0">
      <selection activeCell="J10" sqref="J10"/>
    </sheetView>
  </sheetViews>
  <sheetFormatPr defaultColWidth="8.625" defaultRowHeight="15" x14ac:dyDescent="0.2"/>
  <cols>
    <col min="1" max="2" width="8.625" style="2"/>
    <col min="3" max="3" width="39.125" style="2" bestFit="1" customWidth="1"/>
    <col min="4" max="8" width="8.125" style="2" bestFit="1" customWidth="1"/>
    <col min="9" max="9" width="9.875" style="2" bestFit="1" customWidth="1"/>
    <col min="10" max="16384" width="8.625" style="2"/>
  </cols>
  <sheetData>
    <row r="2" spans="2:13" ht="15.75" x14ac:dyDescent="0.25">
      <c r="B2" s="22" t="s">
        <v>67</v>
      </c>
      <c r="C2" s="22"/>
      <c r="D2" s="22"/>
      <c r="E2" s="22"/>
      <c r="F2" s="22"/>
    </row>
    <row r="3" spans="2:13" ht="15.75" x14ac:dyDescent="0.25">
      <c r="D3" s="10">
        <v>2018</v>
      </c>
      <c r="E3" s="11">
        <v>2019</v>
      </c>
      <c r="F3" s="11">
        <v>2020</v>
      </c>
      <c r="G3" s="11">
        <v>2021</v>
      </c>
      <c r="H3" s="11">
        <v>2022</v>
      </c>
    </row>
    <row r="4" spans="2:13" x14ac:dyDescent="0.2">
      <c r="D4" s="4" t="s">
        <v>9</v>
      </c>
      <c r="E4" s="4" t="s">
        <v>9</v>
      </c>
      <c r="F4" s="4" t="s">
        <v>9</v>
      </c>
      <c r="G4" s="4" t="s">
        <v>9</v>
      </c>
      <c r="H4" s="4" t="s">
        <v>9</v>
      </c>
    </row>
    <row r="5" spans="2:13" x14ac:dyDescent="0.2">
      <c r="C5" s="2" t="s">
        <v>0</v>
      </c>
      <c r="D5" s="5">
        <v>235000</v>
      </c>
      <c r="E5" s="5">
        <v>240000</v>
      </c>
      <c r="F5" s="5">
        <v>245000</v>
      </c>
      <c r="G5" s="5">
        <v>250000</v>
      </c>
      <c r="H5" s="5">
        <v>300000</v>
      </c>
    </row>
    <row r="6" spans="2:13" x14ac:dyDescent="0.2">
      <c r="C6" s="2" t="s">
        <v>1</v>
      </c>
      <c r="D6" s="8">
        <v>155100</v>
      </c>
      <c r="E6" s="8">
        <v>156000</v>
      </c>
      <c r="F6" s="8">
        <v>165000</v>
      </c>
      <c r="G6" s="8">
        <v>175000</v>
      </c>
      <c r="H6" s="8">
        <v>204000</v>
      </c>
      <c r="I6" s="16"/>
    </row>
    <row r="7" spans="2:13" x14ac:dyDescent="0.2">
      <c r="C7" s="2" t="s">
        <v>2</v>
      </c>
      <c r="D7" s="5">
        <f>D5-D6</f>
        <v>79900</v>
      </c>
      <c r="E7" s="5">
        <f>E5-E6</f>
        <v>84000</v>
      </c>
      <c r="F7" s="5">
        <f>F5-F6</f>
        <v>80000</v>
      </c>
      <c r="G7" s="5">
        <f>G5-G6</f>
        <v>75000</v>
      </c>
      <c r="H7" s="5">
        <f>H5-H6</f>
        <v>96000</v>
      </c>
      <c r="I7" s="16"/>
    </row>
    <row r="8" spans="2:13" x14ac:dyDescent="0.2">
      <c r="C8" s="2" t="s">
        <v>3</v>
      </c>
      <c r="D8" s="8">
        <v>37500</v>
      </c>
      <c r="E8" s="8">
        <v>39000</v>
      </c>
      <c r="F8" s="8">
        <v>40000</v>
      </c>
      <c r="G8" s="8">
        <v>38500</v>
      </c>
      <c r="H8" s="8">
        <v>67450</v>
      </c>
      <c r="I8" s="16"/>
    </row>
    <row r="9" spans="2:13" x14ac:dyDescent="0.2">
      <c r="C9" s="2" t="s">
        <v>4</v>
      </c>
      <c r="D9" s="5">
        <f>D7-D8</f>
        <v>42400</v>
      </c>
      <c r="E9" s="5">
        <f>E7-E8</f>
        <v>45000</v>
      </c>
      <c r="F9" s="5">
        <f>F7-F8</f>
        <v>40000</v>
      </c>
      <c r="G9" s="5">
        <f>G7-G8</f>
        <v>36500</v>
      </c>
      <c r="H9" s="5">
        <f>H7-H8</f>
        <v>28550</v>
      </c>
      <c r="I9" s="16"/>
    </row>
    <row r="10" spans="2:13" ht="15.75" x14ac:dyDescent="0.25">
      <c r="C10" s="2" t="s">
        <v>5</v>
      </c>
      <c r="D10" s="8">
        <v>4200</v>
      </c>
      <c r="E10" s="8">
        <v>3200</v>
      </c>
      <c r="F10" s="8">
        <v>3100</v>
      </c>
      <c r="G10" s="8">
        <v>3500</v>
      </c>
      <c r="H10" s="8">
        <v>3450</v>
      </c>
      <c r="I10" s="16"/>
      <c r="J10" s="11"/>
      <c r="K10" s="11"/>
      <c r="L10" s="11"/>
      <c r="M10" s="11"/>
    </row>
    <row r="11" spans="2:13" x14ac:dyDescent="0.2">
      <c r="C11" s="2" t="s">
        <v>10</v>
      </c>
      <c r="D11" s="5">
        <f>D9+D10</f>
        <v>46600</v>
      </c>
      <c r="E11" s="5">
        <f>E9+E10</f>
        <v>48200</v>
      </c>
      <c r="F11" s="5">
        <f>F9+F10</f>
        <v>43100</v>
      </c>
      <c r="G11" s="5">
        <f>G9+G10</f>
        <v>40000</v>
      </c>
      <c r="H11" s="5">
        <f>H9+H10</f>
        <v>32000</v>
      </c>
      <c r="I11" s="16"/>
    </row>
    <row r="12" spans="2:13" x14ac:dyDescent="0.2">
      <c r="C12" s="2" t="s">
        <v>14</v>
      </c>
      <c r="D12" s="8">
        <v>10000</v>
      </c>
      <c r="E12" s="8">
        <v>10000</v>
      </c>
      <c r="F12" s="8">
        <v>10000</v>
      </c>
      <c r="G12" s="9">
        <v>10000</v>
      </c>
      <c r="H12" s="9">
        <v>15000</v>
      </c>
      <c r="I12" s="16"/>
    </row>
    <row r="13" spans="2:13" x14ac:dyDescent="0.2">
      <c r="C13" s="2" t="s">
        <v>15</v>
      </c>
      <c r="D13" s="5">
        <f>D11-D12</f>
        <v>36600</v>
      </c>
      <c r="E13" s="5">
        <f>E11-E12</f>
        <v>38200</v>
      </c>
      <c r="F13" s="5">
        <f>F11-F12</f>
        <v>33100</v>
      </c>
      <c r="G13" s="5">
        <f>G11-G12</f>
        <v>30000</v>
      </c>
      <c r="H13" s="5">
        <f>H11-H12</f>
        <v>17000</v>
      </c>
      <c r="I13" s="16"/>
    </row>
    <row r="14" spans="2:13" x14ac:dyDescent="0.2">
      <c r="C14" s="2" t="s">
        <v>6</v>
      </c>
      <c r="D14" s="8">
        <v>6800</v>
      </c>
      <c r="E14" s="8">
        <v>7200</v>
      </c>
      <c r="F14" s="8">
        <v>6500</v>
      </c>
      <c r="G14" s="8">
        <v>6000</v>
      </c>
      <c r="H14" s="8">
        <v>5000</v>
      </c>
      <c r="I14" s="16"/>
    </row>
    <row r="15" spans="2:13" x14ac:dyDescent="0.2">
      <c r="C15" s="2" t="s">
        <v>11</v>
      </c>
      <c r="D15" s="5">
        <f>D13-D14</f>
        <v>29800</v>
      </c>
      <c r="E15" s="5">
        <f>E13-E14</f>
        <v>31000</v>
      </c>
      <c r="F15" s="5">
        <f>F13-F14</f>
        <v>26600</v>
      </c>
      <c r="G15" s="5">
        <f>G13-G14</f>
        <v>24000</v>
      </c>
      <c r="H15" s="5">
        <f>H13-H14</f>
        <v>12000</v>
      </c>
      <c r="I15" s="16"/>
    </row>
    <row r="16" spans="2:13" x14ac:dyDescent="0.2">
      <c r="C16" s="2" t="s">
        <v>8</v>
      </c>
      <c r="D16" s="8">
        <v>9000</v>
      </c>
      <c r="E16" s="8">
        <v>10000</v>
      </c>
      <c r="F16" s="8">
        <v>8000</v>
      </c>
      <c r="G16" s="8">
        <v>12000</v>
      </c>
      <c r="H16" s="8">
        <v>0</v>
      </c>
      <c r="I16" s="16"/>
    </row>
    <row r="17" spans="3:9" x14ac:dyDescent="0.2">
      <c r="C17" s="2" t="s">
        <v>12</v>
      </c>
      <c r="D17" s="5">
        <f>D15-D16</f>
        <v>20800</v>
      </c>
      <c r="E17" s="5">
        <f>E15-E16</f>
        <v>21000</v>
      </c>
      <c r="F17" s="5">
        <f>F15-F16</f>
        <v>18600</v>
      </c>
      <c r="G17" s="5">
        <f>G15-G16</f>
        <v>12000</v>
      </c>
      <c r="H17" s="5">
        <f>H15-H16</f>
        <v>12000</v>
      </c>
      <c r="I17" s="16"/>
    </row>
    <row r="19" spans="3:9" ht="15.75" x14ac:dyDescent="0.25">
      <c r="C19" s="10" t="s">
        <v>7</v>
      </c>
      <c r="F19" s="5"/>
      <c r="G19" s="5"/>
      <c r="H19" s="5"/>
    </row>
    <row r="20" spans="3:9" x14ac:dyDescent="0.2">
      <c r="C20" s="2" t="s">
        <v>13</v>
      </c>
      <c r="D20" s="2">
        <v>143</v>
      </c>
      <c r="E20" s="2">
        <v>141</v>
      </c>
      <c r="F20" s="2">
        <v>140</v>
      </c>
      <c r="G20" s="2">
        <v>144</v>
      </c>
      <c r="H20" s="2">
        <v>162</v>
      </c>
    </row>
    <row r="21" spans="3:9" x14ac:dyDescent="0.2">
      <c r="C21" s="2" t="s">
        <v>55</v>
      </c>
      <c r="D21" s="5">
        <v>150000</v>
      </c>
      <c r="E21" s="5">
        <v>150000</v>
      </c>
      <c r="F21" s="5">
        <v>150000</v>
      </c>
      <c r="G21" s="5">
        <v>150000</v>
      </c>
      <c r="H21" s="5">
        <v>150000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86E19-E2CE-42B9-93E9-CB6618D5521D}">
  <dimension ref="A1:R19"/>
  <sheetViews>
    <sheetView zoomScale="96" zoomScaleNormal="96" workbookViewId="0">
      <selection sqref="A1:G1"/>
    </sheetView>
  </sheetViews>
  <sheetFormatPr defaultColWidth="8.625" defaultRowHeight="15" x14ac:dyDescent="0.2"/>
  <cols>
    <col min="1" max="1" width="8.625" style="2"/>
    <col min="2" max="2" width="37.375" style="2" customWidth="1"/>
    <col min="3" max="3" width="8.625" style="2"/>
    <col min="4" max="4" width="8.5" style="2" customWidth="1"/>
    <col min="5" max="5" width="8.625" style="2"/>
    <col min="6" max="6" width="8.875" style="2" customWidth="1"/>
    <col min="7" max="7" width="8.625" style="2"/>
    <col min="8" max="8" width="9.125" style="2" customWidth="1"/>
    <col min="9" max="9" width="8.625" style="2"/>
    <col min="10" max="10" width="7.375" style="2" customWidth="1"/>
    <col min="11" max="12" width="8.625" style="2"/>
    <col min="13" max="13" width="9.625" style="2" customWidth="1"/>
    <col min="14" max="14" width="10.75" style="2" customWidth="1"/>
    <col min="15" max="16384" width="8.625" style="2"/>
  </cols>
  <sheetData>
    <row r="1" spans="1:18" ht="15.75" x14ac:dyDescent="0.25">
      <c r="A1" s="22" t="s">
        <v>74</v>
      </c>
      <c r="B1" s="22"/>
      <c r="C1" s="22"/>
      <c r="D1" s="22"/>
      <c r="E1" s="22"/>
      <c r="F1" s="22"/>
      <c r="G1" s="22"/>
      <c r="H1" s="1"/>
    </row>
    <row r="2" spans="1:18" ht="63" x14ac:dyDescent="0.25">
      <c r="C2" s="3">
        <v>2018</v>
      </c>
      <c r="D2" s="3" t="s">
        <v>54</v>
      </c>
      <c r="E2" s="3">
        <v>2019</v>
      </c>
      <c r="F2" s="3" t="s">
        <v>54</v>
      </c>
      <c r="G2" s="3">
        <v>2020</v>
      </c>
      <c r="H2" s="3" t="s">
        <v>54</v>
      </c>
      <c r="I2" s="3">
        <v>2021</v>
      </c>
      <c r="J2" s="3" t="s">
        <v>54</v>
      </c>
      <c r="K2" s="3">
        <v>2022</v>
      </c>
      <c r="L2" s="3" t="s">
        <v>72</v>
      </c>
      <c r="M2" s="3" t="s">
        <v>68</v>
      </c>
      <c r="N2" s="18" t="s">
        <v>70</v>
      </c>
      <c r="O2" s="20"/>
    </row>
    <row r="3" spans="1:18" x14ac:dyDescent="0.2">
      <c r="C3" s="4" t="s">
        <v>9</v>
      </c>
      <c r="D3" s="4"/>
      <c r="E3" s="4" t="s">
        <v>9</v>
      </c>
      <c r="F3" s="4"/>
      <c r="G3" s="4" t="s">
        <v>9</v>
      </c>
      <c r="H3" s="4"/>
      <c r="I3" s="4" t="s">
        <v>9</v>
      </c>
      <c r="J3" s="4"/>
      <c r="K3" s="4" t="s">
        <v>9</v>
      </c>
      <c r="L3" s="4"/>
      <c r="N3" s="4"/>
    </row>
    <row r="4" spans="1:18" x14ac:dyDescent="0.2">
      <c r="B4" s="2" t="s">
        <v>0</v>
      </c>
      <c r="C4" s="5">
        <v>235000</v>
      </c>
      <c r="D4" s="6">
        <f>(E4-C4)/C4*100</f>
        <v>2.1276595744680851</v>
      </c>
      <c r="E4" s="5">
        <v>240000</v>
      </c>
      <c r="F4" s="6">
        <f>(G4-E4)/E4*100</f>
        <v>2.083333333333333</v>
      </c>
      <c r="G4" s="5">
        <v>245000</v>
      </c>
      <c r="H4" s="6">
        <f>(I4-G4)/G4*100</f>
        <v>2.0408163265306123</v>
      </c>
      <c r="I4" s="5">
        <v>250000</v>
      </c>
      <c r="J4" s="6">
        <f>(K4-I4)/I4*100</f>
        <v>20</v>
      </c>
      <c r="K4" s="5">
        <v>300000</v>
      </c>
      <c r="L4" s="5"/>
      <c r="M4" s="6"/>
      <c r="N4" s="7"/>
      <c r="Q4" s="4"/>
      <c r="R4" s="4"/>
    </row>
    <row r="5" spans="1:18" x14ac:dyDescent="0.2">
      <c r="B5" s="2" t="s">
        <v>1</v>
      </c>
      <c r="C5" s="8">
        <v>155100</v>
      </c>
      <c r="D5" s="6">
        <f t="shared" ref="D5:D16" si="0">(E5-C5)/C5*100</f>
        <v>0.58027079303675055</v>
      </c>
      <c r="E5" s="8">
        <v>156000</v>
      </c>
      <c r="F5" s="6">
        <f t="shared" ref="F5:F16" si="1">(G5-E5)/E5*100</f>
        <v>5.7692307692307692</v>
      </c>
      <c r="G5" s="8">
        <v>165000</v>
      </c>
      <c r="H5" s="6">
        <f t="shared" ref="H5:H16" si="2">(I5-G5)/G5*100</f>
        <v>6.0606060606060606</v>
      </c>
      <c r="I5" s="8">
        <v>175000</v>
      </c>
      <c r="J5" s="6">
        <f t="shared" ref="J5:J16" si="3">(K5-I5)/I5*100</f>
        <v>16.571428571428569</v>
      </c>
      <c r="K5" s="8">
        <v>204000</v>
      </c>
      <c r="L5" s="5"/>
      <c r="M5" s="6"/>
      <c r="N5" s="7"/>
      <c r="Q5" s="5"/>
      <c r="R5" s="5"/>
    </row>
    <row r="6" spans="1:18" x14ac:dyDescent="0.2">
      <c r="B6" s="2" t="s">
        <v>2</v>
      </c>
      <c r="C6" s="5">
        <f>C4-C5</f>
        <v>79900</v>
      </c>
      <c r="D6" s="6">
        <f t="shared" si="0"/>
        <v>5.1314142678347929</v>
      </c>
      <c r="E6" s="5">
        <f>E4-E5</f>
        <v>84000</v>
      </c>
      <c r="F6" s="6">
        <f t="shared" si="1"/>
        <v>-4.7619047619047619</v>
      </c>
      <c r="G6" s="5">
        <f>G4-G5</f>
        <v>80000</v>
      </c>
      <c r="H6" s="6">
        <f t="shared" si="2"/>
        <v>-6.25</v>
      </c>
      <c r="I6" s="5">
        <f>I4-I5</f>
        <v>75000</v>
      </c>
      <c r="J6" s="6">
        <f t="shared" si="3"/>
        <v>28.000000000000004</v>
      </c>
      <c r="K6" s="5">
        <f>K4-K5</f>
        <v>96000</v>
      </c>
      <c r="L6" s="5"/>
      <c r="M6" s="6"/>
      <c r="N6" s="7"/>
      <c r="Q6" s="5"/>
      <c r="R6" s="5"/>
    </row>
    <row r="7" spans="1:18" x14ac:dyDescent="0.2">
      <c r="B7" s="2" t="s">
        <v>3</v>
      </c>
      <c r="C7" s="8">
        <v>37500</v>
      </c>
      <c r="D7" s="6">
        <f t="shared" si="0"/>
        <v>4</v>
      </c>
      <c r="E7" s="8">
        <v>39000</v>
      </c>
      <c r="F7" s="6">
        <f t="shared" si="1"/>
        <v>2.5641025641025639</v>
      </c>
      <c r="G7" s="8">
        <v>40000</v>
      </c>
      <c r="H7" s="6">
        <f t="shared" si="2"/>
        <v>-3.75</v>
      </c>
      <c r="I7" s="8">
        <v>38500</v>
      </c>
      <c r="J7" s="6">
        <f t="shared" si="3"/>
        <v>75.194805194805198</v>
      </c>
      <c r="K7" s="8">
        <v>67450</v>
      </c>
      <c r="L7" s="5"/>
      <c r="M7" s="6"/>
      <c r="N7" s="7"/>
      <c r="Q7" s="5"/>
      <c r="R7" s="5"/>
    </row>
    <row r="8" spans="1:18" x14ac:dyDescent="0.2">
      <c r="B8" s="2" t="s">
        <v>4</v>
      </c>
      <c r="C8" s="5">
        <f>C6-C7</f>
        <v>42400</v>
      </c>
      <c r="D8" s="6">
        <f t="shared" si="0"/>
        <v>6.132075471698113</v>
      </c>
      <c r="E8" s="5">
        <f>E6-E7</f>
        <v>45000</v>
      </c>
      <c r="F8" s="6">
        <f t="shared" si="1"/>
        <v>-11.111111111111111</v>
      </c>
      <c r="G8" s="5">
        <f>G6-G7</f>
        <v>40000</v>
      </c>
      <c r="H8" s="6">
        <f t="shared" si="2"/>
        <v>-8.75</v>
      </c>
      <c r="I8" s="5">
        <f>I6-I7</f>
        <v>36500</v>
      </c>
      <c r="J8" s="6">
        <f t="shared" si="3"/>
        <v>-21.780821917808218</v>
      </c>
      <c r="K8" s="5">
        <f>K6-K7</f>
        <v>28550</v>
      </c>
      <c r="L8" s="5"/>
      <c r="M8" s="6"/>
      <c r="N8" s="7"/>
      <c r="Q8" s="5"/>
      <c r="R8" s="5"/>
    </row>
    <row r="9" spans="1:18" x14ac:dyDescent="0.2">
      <c r="B9" s="2" t="s">
        <v>5</v>
      </c>
      <c r="C9" s="8">
        <v>4200</v>
      </c>
      <c r="D9" s="6">
        <f t="shared" si="0"/>
        <v>-23.809523809523807</v>
      </c>
      <c r="E9" s="8">
        <v>3200</v>
      </c>
      <c r="F9" s="6">
        <f t="shared" si="1"/>
        <v>-3.125</v>
      </c>
      <c r="G9" s="8">
        <v>3100</v>
      </c>
      <c r="H9" s="6">
        <f t="shared" si="2"/>
        <v>12.903225806451612</v>
      </c>
      <c r="I9" s="8">
        <v>3500</v>
      </c>
      <c r="J9" s="6">
        <f t="shared" si="3"/>
        <v>-1.4285714285714286</v>
      </c>
      <c r="K9" s="8">
        <v>3450</v>
      </c>
      <c r="L9" s="5"/>
      <c r="M9" s="6"/>
      <c r="N9" s="7"/>
      <c r="Q9" s="5"/>
      <c r="R9" s="5"/>
    </row>
    <row r="10" spans="1:18" x14ac:dyDescent="0.2">
      <c r="B10" s="2" t="s">
        <v>10</v>
      </c>
      <c r="C10" s="5">
        <f>C8+C9</f>
        <v>46600</v>
      </c>
      <c r="D10" s="6">
        <f t="shared" si="0"/>
        <v>3.4334763948497855</v>
      </c>
      <c r="E10" s="5">
        <f>E8+E9</f>
        <v>48200</v>
      </c>
      <c r="F10" s="6">
        <f t="shared" si="1"/>
        <v>-10.580912863070539</v>
      </c>
      <c r="G10" s="5">
        <f>G8+G9</f>
        <v>43100</v>
      </c>
      <c r="H10" s="6">
        <f t="shared" si="2"/>
        <v>-7.192575406032482</v>
      </c>
      <c r="I10" s="5">
        <f>I8+I9</f>
        <v>40000</v>
      </c>
      <c r="J10" s="6">
        <f t="shared" si="3"/>
        <v>-20</v>
      </c>
      <c r="K10" s="5">
        <f>K8+K9</f>
        <v>32000</v>
      </c>
      <c r="L10" s="5"/>
      <c r="M10" s="6"/>
      <c r="N10" s="7"/>
      <c r="Q10" s="5"/>
      <c r="R10" s="5"/>
    </row>
    <row r="11" spans="1:18" x14ac:dyDescent="0.2">
      <c r="B11" s="2" t="s">
        <v>14</v>
      </c>
      <c r="C11" s="8">
        <v>10000</v>
      </c>
      <c r="D11" s="6">
        <f t="shared" si="0"/>
        <v>0</v>
      </c>
      <c r="E11" s="8">
        <v>10000</v>
      </c>
      <c r="F11" s="6">
        <f t="shared" si="1"/>
        <v>0</v>
      </c>
      <c r="G11" s="8">
        <v>10000</v>
      </c>
      <c r="H11" s="6">
        <f t="shared" si="2"/>
        <v>0</v>
      </c>
      <c r="I11" s="9">
        <v>10000</v>
      </c>
      <c r="J11" s="6">
        <f t="shared" si="3"/>
        <v>50</v>
      </c>
      <c r="K11" s="9">
        <v>15000</v>
      </c>
      <c r="L11" s="21"/>
      <c r="M11" s="6"/>
      <c r="N11" s="7"/>
      <c r="Q11" s="5"/>
      <c r="R11" s="5"/>
    </row>
    <row r="12" spans="1:18" x14ac:dyDescent="0.2">
      <c r="B12" s="2" t="s">
        <v>15</v>
      </c>
      <c r="C12" s="5">
        <f>C10-C11</f>
        <v>36600</v>
      </c>
      <c r="D12" s="6">
        <f t="shared" si="0"/>
        <v>4.3715846994535523</v>
      </c>
      <c r="E12" s="5">
        <f>E10-E11</f>
        <v>38200</v>
      </c>
      <c r="F12" s="6">
        <f t="shared" si="1"/>
        <v>-13.350785340314136</v>
      </c>
      <c r="G12" s="5">
        <f>G10-G11</f>
        <v>33100</v>
      </c>
      <c r="H12" s="6">
        <f t="shared" si="2"/>
        <v>-9.3655589123867067</v>
      </c>
      <c r="I12" s="5">
        <f>I10-I11</f>
        <v>30000</v>
      </c>
      <c r="J12" s="6">
        <f t="shared" si="3"/>
        <v>-43.333333333333336</v>
      </c>
      <c r="K12" s="5">
        <f>K10-K11</f>
        <v>17000</v>
      </c>
      <c r="L12" s="5"/>
      <c r="M12" s="6"/>
      <c r="N12" s="7"/>
      <c r="Q12" s="5"/>
      <c r="R12" s="5"/>
    </row>
    <row r="13" spans="1:18" x14ac:dyDescent="0.2">
      <c r="B13" s="2" t="s">
        <v>6</v>
      </c>
      <c r="C13" s="8">
        <v>6800</v>
      </c>
      <c r="D13" s="6">
        <f t="shared" si="0"/>
        <v>5.8823529411764701</v>
      </c>
      <c r="E13" s="8">
        <v>7200</v>
      </c>
      <c r="F13" s="6">
        <f t="shared" si="1"/>
        <v>-9.7222222222222232</v>
      </c>
      <c r="G13" s="8">
        <v>6500</v>
      </c>
      <c r="H13" s="6">
        <f t="shared" si="2"/>
        <v>-7.6923076923076925</v>
      </c>
      <c r="I13" s="8">
        <v>6000</v>
      </c>
      <c r="J13" s="6">
        <f t="shared" si="3"/>
        <v>-16.666666666666664</v>
      </c>
      <c r="K13" s="8">
        <v>5000</v>
      </c>
      <c r="L13" s="5"/>
      <c r="M13" s="6"/>
      <c r="N13" s="7"/>
      <c r="Q13" s="5"/>
      <c r="R13" s="5"/>
    </row>
    <row r="14" spans="1:18" x14ac:dyDescent="0.2">
      <c r="B14" s="2" t="s">
        <v>11</v>
      </c>
      <c r="C14" s="5">
        <f>C12-C13</f>
        <v>29800</v>
      </c>
      <c r="D14" s="6">
        <f t="shared" si="0"/>
        <v>4.0268456375838921</v>
      </c>
      <c r="E14" s="5">
        <f>E12-E13</f>
        <v>31000</v>
      </c>
      <c r="F14" s="6">
        <f t="shared" si="1"/>
        <v>-14.193548387096774</v>
      </c>
      <c r="G14" s="5">
        <f>G12-G13</f>
        <v>26600</v>
      </c>
      <c r="H14" s="6">
        <f t="shared" si="2"/>
        <v>-9.7744360902255636</v>
      </c>
      <c r="I14" s="5">
        <f>I12-I13</f>
        <v>24000</v>
      </c>
      <c r="J14" s="6">
        <f t="shared" si="3"/>
        <v>-50</v>
      </c>
      <c r="K14" s="5">
        <f>K12-K13</f>
        <v>12000</v>
      </c>
      <c r="L14" s="5"/>
      <c r="M14" s="6"/>
      <c r="N14" s="7"/>
      <c r="Q14" s="5"/>
      <c r="R14" s="5"/>
    </row>
    <row r="15" spans="1:18" x14ac:dyDescent="0.2">
      <c r="B15" s="2" t="s">
        <v>8</v>
      </c>
      <c r="C15" s="8">
        <v>9000</v>
      </c>
      <c r="D15" s="6">
        <f t="shared" si="0"/>
        <v>11.111111111111111</v>
      </c>
      <c r="E15" s="8">
        <v>10000</v>
      </c>
      <c r="F15" s="6">
        <f t="shared" si="1"/>
        <v>-20</v>
      </c>
      <c r="G15" s="8">
        <v>8000</v>
      </c>
      <c r="H15" s="6">
        <f t="shared" si="2"/>
        <v>50</v>
      </c>
      <c r="I15" s="8">
        <v>12000</v>
      </c>
      <c r="J15" s="6">
        <f t="shared" si="3"/>
        <v>-100</v>
      </c>
      <c r="K15" s="8">
        <v>0</v>
      </c>
      <c r="L15" s="5"/>
      <c r="M15" s="6"/>
      <c r="N15" s="7"/>
      <c r="Q15" s="5"/>
      <c r="R15" s="5"/>
    </row>
    <row r="16" spans="1:18" x14ac:dyDescent="0.2">
      <c r="B16" s="2" t="s">
        <v>12</v>
      </c>
      <c r="C16" s="5">
        <f>C14-C15</f>
        <v>20800</v>
      </c>
      <c r="D16" s="6">
        <f t="shared" si="0"/>
        <v>0.96153846153846156</v>
      </c>
      <c r="E16" s="5">
        <f>E14-E15</f>
        <v>21000</v>
      </c>
      <c r="F16" s="6">
        <f t="shared" si="1"/>
        <v>-11.428571428571429</v>
      </c>
      <c r="G16" s="5">
        <f>G14-G15</f>
        <v>18600</v>
      </c>
      <c r="H16" s="6">
        <f t="shared" si="2"/>
        <v>-35.483870967741936</v>
      </c>
      <c r="I16" s="5">
        <f>I14-I15</f>
        <v>12000</v>
      </c>
      <c r="J16" s="6">
        <f t="shared" si="3"/>
        <v>0</v>
      </c>
      <c r="K16" s="5">
        <f>K14-K15</f>
        <v>12000</v>
      </c>
      <c r="L16" s="5"/>
      <c r="M16" s="6"/>
      <c r="Q16" s="5"/>
      <c r="R16" s="5"/>
    </row>
    <row r="17" spans="2:18" x14ac:dyDescent="0.2">
      <c r="Q17" s="5"/>
      <c r="R17" s="5"/>
    </row>
    <row r="18" spans="2:18" ht="15.75" x14ac:dyDescent="0.25">
      <c r="B18" s="10" t="s">
        <v>7</v>
      </c>
      <c r="G18" s="5"/>
      <c r="H18" s="5"/>
      <c r="I18" s="5"/>
      <c r="J18" s="5"/>
      <c r="K18" s="5"/>
      <c r="L18" s="5"/>
    </row>
    <row r="19" spans="2:18" x14ac:dyDescent="0.2">
      <c r="B19" s="19" t="s">
        <v>73</v>
      </c>
      <c r="C19" s="2">
        <v>143</v>
      </c>
      <c r="E19" s="2">
        <v>141</v>
      </c>
      <c r="G19" s="2">
        <v>140</v>
      </c>
      <c r="I19" s="2">
        <v>144</v>
      </c>
      <c r="K19" s="2">
        <v>162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1FBF-A2E6-4C65-A5E5-AA83FAB26484}">
  <dimension ref="B3:S28"/>
  <sheetViews>
    <sheetView workbookViewId="0">
      <selection activeCell="M13" sqref="M13"/>
    </sheetView>
  </sheetViews>
  <sheetFormatPr defaultColWidth="8.625" defaultRowHeight="15" x14ac:dyDescent="0.2"/>
  <cols>
    <col min="1" max="2" width="8.625" style="2"/>
    <col min="3" max="3" width="32.5" style="2" bestFit="1" customWidth="1"/>
    <col min="4" max="5" width="8.625" style="2"/>
    <col min="6" max="8" width="9.625" style="2" bestFit="1" customWidth="1"/>
    <col min="9" max="16384" width="8.625" style="2"/>
  </cols>
  <sheetData>
    <row r="3" spans="2:19" ht="15.75" x14ac:dyDescent="0.25">
      <c r="B3" s="10" t="s">
        <v>66</v>
      </c>
      <c r="C3" s="10"/>
      <c r="D3" s="10"/>
      <c r="E3" s="10"/>
      <c r="F3" s="10"/>
      <c r="G3" s="10"/>
    </row>
    <row r="4" spans="2:19" ht="15.75" x14ac:dyDescent="0.25">
      <c r="B4" s="10"/>
      <c r="C4" s="10"/>
      <c r="D4" s="10"/>
      <c r="E4" s="10"/>
      <c r="F4" s="10"/>
      <c r="G4" s="10"/>
    </row>
    <row r="5" spans="2:19" ht="15.75" x14ac:dyDescent="0.25">
      <c r="D5" s="10">
        <v>2018</v>
      </c>
      <c r="E5" s="10">
        <v>2019</v>
      </c>
      <c r="F5" s="13">
        <v>2020</v>
      </c>
      <c r="G5" s="13">
        <v>2021</v>
      </c>
      <c r="H5" s="10">
        <v>2022</v>
      </c>
    </row>
    <row r="6" spans="2:19" x14ac:dyDescent="0.2">
      <c r="C6" s="2" t="s">
        <v>22</v>
      </c>
      <c r="D6" s="5">
        <v>511500</v>
      </c>
      <c r="E6" s="5">
        <v>523900</v>
      </c>
      <c r="F6" s="5">
        <v>525200</v>
      </c>
      <c r="G6" s="5">
        <v>528500</v>
      </c>
      <c r="H6" s="5">
        <v>612727</v>
      </c>
    </row>
    <row r="7" spans="2:19" x14ac:dyDescent="0.2">
      <c r="C7" s="2" t="s">
        <v>16</v>
      </c>
      <c r="F7" s="5"/>
      <c r="G7" s="5"/>
      <c r="H7" s="5"/>
    </row>
    <row r="8" spans="2:19" x14ac:dyDescent="0.2">
      <c r="C8" s="2" t="s">
        <v>17</v>
      </c>
      <c r="D8" s="5">
        <v>18600</v>
      </c>
      <c r="E8" s="5">
        <v>18100</v>
      </c>
      <c r="F8" s="5">
        <v>23000</v>
      </c>
      <c r="G8" s="5">
        <v>27000</v>
      </c>
      <c r="H8" s="5">
        <v>3000</v>
      </c>
    </row>
    <row r="9" spans="2:19" x14ac:dyDescent="0.2">
      <c r="C9" s="2" t="s">
        <v>18</v>
      </c>
      <c r="D9" s="5">
        <v>17400</v>
      </c>
      <c r="E9" s="5">
        <v>16800</v>
      </c>
      <c r="F9" s="5">
        <v>18300</v>
      </c>
      <c r="G9" s="5">
        <v>20000</v>
      </c>
      <c r="H9" s="5">
        <v>25000</v>
      </c>
    </row>
    <row r="10" spans="2:19" x14ac:dyDescent="0.2">
      <c r="C10" s="2" t="s">
        <v>19</v>
      </c>
      <c r="D10" s="5">
        <v>16800</v>
      </c>
      <c r="E10" s="5">
        <v>16100</v>
      </c>
      <c r="F10" s="5">
        <v>17100</v>
      </c>
      <c r="G10" s="5">
        <v>18000</v>
      </c>
      <c r="H10" s="5">
        <v>32000</v>
      </c>
    </row>
    <row r="11" spans="2:19" x14ac:dyDescent="0.2">
      <c r="C11" s="2" t="s">
        <v>20</v>
      </c>
      <c r="D11" s="5"/>
      <c r="E11" s="5"/>
      <c r="F11" s="5"/>
      <c r="G11" s="5"/>
      <c r="H11" s="5"/>
    </row>
    <row r="12" spans="2:19" x14ac:dyDescent="0.2">
      <c r="C12" s="2" t="s">
        <v>21</v>
      </c>
      <c r="D12" s="12">
        <f>SUM(D6:D11)</f>
        <v>564300</v>
      </c>
      <c r="E12" s="12">
        <f>SUM(E6:E11)</f>
        <v>574900</v>
      </c>
      <c r="F12" s="12">
        <f>SUM(F6:F11)</f>
        <v>583600</v>
      </c>
      <c r="G12" s="12">
        <f>SUM(G6:G11)</f>
        <v>593500</v>
      </c>
      <c r="H12" s="12">
        <f>SUM(H6:H11)</f>
        <v>672727</v>
      </c>
    </row>
    <row r="13" spans="2:19" x14ac:dyDescent="0.2">
      <c r="D13" s="5"/>
      <c r="E13" s="5"/>
      <c r="F13" s="5"/>
      <c r="G13" s="5"/>
      <c r="H13" s="5"/>
    </row>
    <row r="14" spans="2:19" x14ac:dyDescent="0.2">
      <c r="C14" s="2" t="s">
        <v>23</v>
      </c>
      <c r="D14" s="5"/>
      <c r="E14" s="5"/>
      <c r="F14" s="5"/>
      <c r="G14" s="5"/>
      <c r="H14" s="5"/>
      <c r="K14" s="5"/>
      <c r="L14" s="5"/>
      <c r="M14" s="5"/>
      <c r="N14" s="5"/>
      <c r="O14" s="5"/>
      <c r="P14" s="6"/>
      <c r="Q14" s="5"/>
      <c r="R14" s="6"/>
      <c r="S14" s="5">
        <f>S12-S13</f>
        <v>0</v>
      </c>
    </row>
    <row r="15" spans="2:19" x14ac:dyDescent="0.2">
      <c r="C15" s="2" t="s">
        <v>24</v>
      </c>
      <c r="D15" s="5">
        <v>133100</v>
      </c>
      <c r="E15" s="5">
        <v>121000</v>
      </c>
      <c r="F15" s="5">
        <v>110000</v>
      </c>
      <c r="G15" s="5">
        <v>100000</v>
      </c>
      <c r="H15" s="5">
        <v>150000</v>
      </c>
      <c r="L15" s="5"/>
      <c r="N15" s="5"/>
    </row>
    <row r="16" spans="2:19" x14ac:dyDescent="0.2">
      <c r="C16" s="2" t="s">
        <v>25</v>
      </c>
      <c r="D16" s="5">
        <v>150000</v>
      </c>
      <c r="E16" s="5">
        <v>150000</v>
      </c>
      <c r="F16" s="5">
        <v>150000</v>
      </c>
      <c r="G16" s="5">
        <v>150000</v>
      </c>
      <c r="H16" s="5">
        <v>150000</v>
      </c>
    </row>
    <row r="17" spans="3:15" x14ac:dyDescent="0.2">
      <c r="C17" s="2" t="s">
        <v>26</v>
      </c>
      <c r="D17" s="5">
        <v>115000</v>
      </c>
      <c r="E17" s="5">
        <v>115000</v>
      </c>
      <c r="F17" s="5">
        <v>115000</v>
      </c>
      <c r="G17" s="5">
        <v>115000</v>
      </c>
      <c r="H17" s="5">
        <v>115000</v>
      </c>
      <c r="L17" s="5"/>
    </row>
    <row r="18" spans="3:15" x14ac:dyDescent="0.2">
      <c r="C18" s="2" t="s">
        <v>27</v>
      </c>
      <c r="D18" s="5"/>
      <c r="E18" s="5"/>
      <c r="F18" s="5"/>
      <c r="G18" s="5"/>
      <c r="H18" s="5"/>
      <c r="K18" s="5"/>
      <c r="L18" s="5"/>
      <c r="M18" s="5"/>
      <c r="N18" s="5"/>
      <c r="O18" s="5"/>
    </row>
    <row r="19" spans="3:15" x14ac:dyDescent="0.2">
      <c r="C19" s="2" t="s">
        <v>28</v>
      </c>
      <c r="D19" s="5">
        <f>E19-'Income statements'!D17</f>
        <v>136600</v>
      </c>
      <c r="E19" s="5">
        <f>F19-'Income statements'!E17</f>
        <v>157400</v>
      </c>
      <c r="F19" s="5">
        <f>G19-'Income statements'!F17</f>
        <v>178400</v>
      </c>
      <c r="G19" s="5">
        <f>H19-'Income statements'!G17</f>
        <v>197000</v>
      </c>
      <c r="H19" s="5">
        <v>209000</v>
      </c>
      <c r="K19" s="5"/>
      <c r="L19" s="5"/>
      <c r="M19" s="5"/>
      <c r="N19" s="5"/>
    </row>
    <row r="20" spans="3:15" x14ac:dyDescent="0.2">
      <c r="C20" s="2" t="s">
        <v>29</v>
      </c>
      <c r="D20" s="5">
        <v>0</v>
      </c>
      <c r="E20" s="5">
        <v>0</v>
      </c>
      <c r="F20" s="5">
        <v>0</v>
      </c>
      <c r="G20" s="5">
        <v>0</v>
      </c>
      <c r="H20" s="5">
        <v>8727</v>
      </c>
    </row>
    <row r="21" spans="3:15" x14ac:dyDescent="0.2">
      <c r="C21" s="2" t="s">
        <v>57</v>
      </c>
      <c r="D21" s="5">
        <f>SUM(D16:D20)</f>
        <v>401600</v>
      </c>
      <c r="E21" s="5">
        <f>SUM(E16:E20)</f>
        <v>422400</v>
      </c>
      <c r="F21" s="5">
        <f>SUM(F16:F20)</f>
        <v>443400</v>
      </c>
      <c r="G21" s="5">
        <f>SUM(G16:G20)</f>
        <v>462000</v>
      </c>
      <c r="H21" s="5">
        <f>SUM(H16:H20)</f>
        <v>482727</v>
      </c>
    </row>
    <row r="22" spans="3:15" x14ac:dyDescent="0.2">
      <c r="C22" s="2" t="s">
        <v>30</v>
      </c>
      <c r="D22" s="5"/>
      <c r="E22" s="5"/>
      <c r="F22" s="5"/>
      <c r="G22" s="5"/>
      <c r="H22" s="5"/>
    </row>
    <row r="23" spans="3:15" x14ac:dyDescent="0.2">
      <c r="C23" s="2" t="s">
        <v>31</v>
      </c>
      <c r="D23" s="5">
        <v>29600</v>
      </c>
      <c r="E23" s="5">
        <v>31500</v>
      </c>
      <c r="F23" s="5">
        <v>30200</v>
      </c>
      <c r="G23" s="5">
        <v>31500</v>
      </c>
      <c r="H23" s="5">
        <v>40000</v>
      </c>
      <c r="J23" s="5"/>
    </row>
    <row r="24" spans="3:15" x14ac:dyDescent="0.2">
      <c r="D24" s="5"/>
      <c r="E24" s="5"/>
      <c r="F24" s="5"/>
      <c r="G24" s="5"/>
      <c r="H24" s="5"/>
    </row>
    <row r="25" spans="3:15" x14ac:dyDescent="0.2">
      <c r="D25" s="12">
        <f>D15+D21+D23</f>
        <v>564300</v>
      </c>
      <c r="E25" s="12">
        <f>E15+E21+E23</f>
        <v>574900</v>
      </c>
      <c r="F25" s="12">
        <f>F15+F21+F23</f>
        <v>583600</v>
      </c>
      <c r="G25" s="12">
        <f>G15+G21+G23</f>
        <v>593500</v>
      </c>
      <c r="H25" s="12">
        <f>H15+H21+H23</f>
        <v>672727</v>
      </c>
    </row>
    <row r="26" spans="3:15" x14ac:dyDescent="0.2">
      <c r="D26" s="5"/>
      <c r="E26" s="5"/>
      <c r="F26" s="5"/>
    </row>
    <row r="27" spans="3:15" x14ac:dyDescent="0.2">
      <c r="C27" s="2" t="s">
        <v>56</v>
      </c>
      <c r="D27" s="5">
        <f>D12-D23</f>
        <v>534700</v>
      </c>
      <c r="E27" s="5">
        <f>E12-E23</f>
        <v>543400</v>
      </c>
      <c r="F27" s="5">
        <f>F12-F23</f>
        <v>553400</v>
      </c>
      <c r="G27" s="5">
        <f>G12-G23</f>
        <v>562000</v>
      </c>
      <c r="H27" s="5">
        <f>H12-H23</f>
        <v>632727</v>
      </c>
    </row>
    <row r="28" spans="3:15" x14ac:dyDescent="0.2">
      <c r="C28" s="19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FEDFA-91FD-4F10-9C52-A0BF975C1BDD}">
  <dimension ref="A1:N27"/>
  <sheetViews>
    <sheetView zoomScale="102" zoomScaleNormal="102" workbookViewId="0">
      <selection sqref="A1:I1"/>
    </sheetView>
  </sheetViews>
  <sheetFormatPr defaultColWidth="8.625" defaultRowHeight="15" x14ac:dyDescent="0.2"/>
  <cols>
    <col min="1" max="1" width="8.625" style="2"/>
    <col min="2" max="2" width="30.125" style="2" customWidth="1"/>
    <col min="3" max="3" width="8.5" style="2" customWidth="1"/>
    <col min="4" max="4" width="8.75" style="2" customWidth="1"/>
    <col min="5" max="5" width="8.625" style="2"/>
    <col min="6" max="6" width="8.375" style="2" customWidth="1"/>
    <col min="7" max="7" width="8.625" style="2"/>
    <col min="8" max="8" width="9.25" style="2" customWidth="1"/>
    <col min="9" max="9" width="8.625" style="2"/>
    <col min="10" max="10" width="8.5" style="2" customWidth="1"/>
    <col min="11" max="13" width="8.625" style="2"/>
    <col min="14" max="14" width="10" style="2" customWidth="1"/>
    <col min="15" max="16384" width="8.625" style="2"/>
  </cols>
  <sheetData>
    <row r="1" spans="1:14" ht="15.75" x14ac:dyDescent="0.25">
      <c r="A1" s="22" t="s">
        <v>75</v>
      </c>
      <c r="B1" s="22"/>
      <c r="C1" s="22"/>
      <c r="D1" s="22"/>
      <c r="E1" s="22"/>
      <c r="F1" s="22"/>
      <c r="G1" s="22"/>
      <c r="H1" s="22"/>
      <c r="I1" s="22"/>
    </row>
    <row r="2" spans="1:14" ht="15.75" x14ac:dyDescent="0.25">
      <c r="A2" s="1"/>
      <c r="B2" s="1"/>
      <c r="C2" s="1"/>
      <c r="D2" s="1"/>
      <c r="E2" s="1"/>
      <c r="F2" s="1"/>
      <c r="G2" s="1"/>
      <c r="H2" s="1"/>
      <c r="I2" s="1"/>
    </row>
    <row r="3" spans="1:14" ht="63" x14ac:dyDescent="0.25">
      <c r="C3" s="3">
        <v>2018</v>
      </c>
      <c r="D3" s="3" t="s">
        <v>54</v>
      </c>
      <c r="E3" s="3">
        <v>2019</v>
      </c>
      <c r="F3" s="3" t="s">
        <v>54</v>
      </c>
      <c r="G3" s="3">
        <v>2020</v>
      </c>
      <c r="H3" s="3" t="s">
        <v>54</v>
      </c>
      <c r="I3" s="3">
        <v>2021</v>
      </c>
      <c r="J3" s="3" t="s">
        <v>54</v>
      </c>
      <c r="K3" s="3">
        <v>2022</v>
      </c>
      <c r="L3" s="3" t="s">
        <v>69</v>
      </c>
      <c r="M3" s="18" t="s">
        <v>68</v>
      </c>
      <c r="N3" s="18" t="s">
        <v>70</v>
      </c>
    </row>
    <row r="4" spans="1:14" x14ac:dyDescent="0.2">
      <c r="B4" s="2" t="s">
        <v>22</v>
      </c>
      <c r="C4" s="5">
        <v>511500</v>
      </c>
      <c r="D4" s="6">
        <f>(E4-C4)/C4*100</f>
        <v>2.4242424242424243</v>
      </c>
      <c r="E4" s="5">
        <v>523900</v>
      </c>
      <c r="F4" s="6">
        <f>(G4-E4)/E4*100</f>
        <v>0.24813895781637718</v>
      </c>
      <c r="G4" s="5">
        <v>525200</v>
      </c>
      <c r="H4" s="6">
        <f>(I4-G4)/G4*100</f>
        <v>0.62833206397562824</v>
      </c>
      <c r="I4" s="5">
        <v>528500</v>
      </c>
      <c r="J4" s="6">
        <f>(K4-I4)/I4*100</f>
        <v>15.936991485335856</v>
      </c>
      <c r="K4" s="5">
        <v>612727</v>
      </c>
      <c r="L4" s="5"/>
      <c r="M4" s="20"/>
      <c r="N4" s="20"/>
    </row>
    <row r="5" spans="1:14" x14ac:dyDescent="0.2">
      <c r="B5" s="2" t="s">
        <v>16</v>
      </c>
      <c r="D5" s="5"/>
      <c r="F5" s="6"/>
      <c r="G5" s="5"/>
      <c r="H5" s="6"/>
      <c r="I5" s="5"/>
      <c r="J5" s="6"/>
      <c r="K5" s="5"/>
      <c r="L5" s="5"/>
    </row>
    <row r="6" spans="1:14" x14ac:dyDescent="0.2">
      <c r="B6" s="2" t="s">
        <v>17</v>
      </c>
      <c r="C6" s="5">
        <v>18600</v>
      </c>
      <c r="D6" s="6">
        <f>(E6-C6)/C6*100</f>
        <v>-2.6881720430107525</v>
      </c>
      <c r="E6" s="5">
        <v>18100</v>
      </c>
      <c r="F6" s="6">
        <f>(G6-E6)/E6*100</f>
        <v>27.071823204419886</v>
      </c>
      <c r="G6" s="5">
        <v>23000</v>
      </c>
      <c r="H6" s="6">
        <f t="shared" ref="H6:H25" si="0">(I6-G6)/G6*100</f>
        <v>17.391304347826086</v>
      </c>
      <c r="I6" s="5">
        <v>27000</v>
      </c>
      <c r="J6" s="6">
        <f t="shared" ref="J6:J25" si="1">(K6-I6)/I6*100</f>
        <v>-88.888888888888886</v>
      </c>
      <c r="K6" s="5">
        <v>3000</v>
      </c>
      <c r="L6" s="5"/>
    </row>
    <row r="7" spans="1:14" x14ac:dyDescent="0.2">
      <c r="B7" s="2" t="s">
        <v>18</v>
      </c>
      <c r="C7" s="5">
        <v>17400</v>
      </c>
      <c r="D7" s="6">
        <f>(E7-C7)/C7*100</f>
        <v>-3.4482758620689653</v>
      </c>
      <c r="E7" s="5">
        <v>16800</v>
      </c>
      <c r="F7" s="6">
        <f>(G7-E7)/E7*100</f>
        <v>8.9285714285714288</v>
      </c>
      <c r="G7" s="5">
        <v>18300</v>
      </c>
      <c r="H7" s="6">
        <f t="shared" si="0"/>
        <v>9.2896174863387984</v>
      </c>
      <c r="I7" s="5">
        <v>20000</v>
      </c>
      <c r="J7" s="6">
        <f t="shared" si="1"/>
        <v>25</v>
      </c>
      <c r="K7" s="5">
        <v>25000</v>
      </c>
      <c r="L7" s="5"/>
    </row>
    <row r="8" spans="1:14" x14ac:dyDescent="0.2">
      <c r="B8" s="2" t="s">
        <v>19</v>
      </c>
      <c r="C8" s="5">
        <v>16800</v>
      </c>
      <c r="D8" s="6">
        <f>(E8-C8)/C8*100</f>
        <v>-4.1666666666666661</v>
      </c>
      <c r="E8" s="5">
        <v>16100</v>
      </c>
      <c r="F8" s="6">
        <f>(G8-E8)/E8*100</f>
        <v>6.2111801242236027</v>
      </c>
      <c r="G8" s="5">
        <v>17100</v>
      </c>
      <c r="H8" s="6">
        <f t="shared" si="0"/>
        <v>5.2631578947368416</v>
      </c>
      <c r="I8" s="5">
        <v>18000</v>
      </c>
      <c r="J8" s="6">
        <f t="shared" si="1"/>
        <v>77.777777777777786</v>
      </c>
      <c r="K8" s="5">
        <v>32000</v>
      </c>
      <c r="L8" s="5"/>
    </row>
    <row r="9" spans="1:14" x14ac:dyDescent="0.2">
      <c r="B9" s="2" t="s">
        <v>20</v>
      </c>
      <c r="C9" s="5"/>
      <c r="D9" s="6"/>
      <c r="E9" s="5"/>
      <c r="F9" s="6"/>
      <c r="G9" s="5"/>
      <c r="H9" s="6"/>
      <c r="I9" s="5"/>
      <c r="J9" s="6"/>
      <c r="K9" s="5"/>
      <c r="L9" s="5"/>
    </row>
    <row r="10" spans="1:14" x14ac:dyDescent="0.2">
      <c r="B10" s="2" t="s">
        <v>21</v>
      </c>
      <c r="C10" s="12">
        <f>SUM(C4:C9)</f>
        <v>564300</v>
      </c>
      <c r="D10" s="6">
        <f>(E10-C10)/C10*100</f>
        <v>1.8784334573808257</v>
      </c>
      <c r="E10" s="12">
        <f>SUM(E4:E9)</f>
        <v>574900</v>
      </c>
      <c r="F10" s="6">
        <f>(G10-E10)/E10*100</f>
        <v>1.5133066620281788</v>
      </c>
      <c r="G10" s="12">
        <f>SUM(G4:G9)</f>
        <v>583600</v>
      </c>
      <c r="H10" s="6">
        <f t="shared" si="0"/>
        <v>1.6963673749143249</v>
      </c>
      <c r="I10" s="12">
        <f>SUM(I4:I9)</f>
        <v>593500</v>
      </c>
      <c r="J10" s="6">
        <f t="shared" si="1"/>
        <v>13.349115417017693</v>
      </c>
      <c r="K10" s="12">
        <f>SUM(K4:K9)</f>
        <v>672727</v>
      </c>
      <c r="L10" s="5"/>
    </row>
    <row r="11" spans="1:14" x14ac:dyDescent="0.2">
      <c r="C11" s="5"/>
      <c r="D11" s="6"/>
      <c r="E11" s="5"/>
      <c r="F11" s="6"/>
      <c r="G11" s="5"/>
      <c r="H11" s="6"/>
      <c r="I11" s="5"/>
      <c r="J11" s="6"/>
      <c r="K11" s="5"/>
      <c r="L11" s="5"/>
    </row>
    <row r="12" spans="1:14" x14ac:dyDescent="0.2">
      <c r="B12" s="2" t="s">
        <v>23</v>
      </c>
      <c r="C12" s="5"/>
      <c r="D12" s="6"/>
      <c r="E12" s="5"/>
      <c r="F12" s="6"/>
      <c r="G12" s="5"/>
      <c r="H12" s="6"/>
      <c r="I12" s="5"/>
      <c r="J12" s="6"/>
      <c r="K12" s="5"/>
      <c r="L12" s="5"/>
    </row>
    <row r="13" spans="1:14" x14ac:dyDescent="0.2">
      <c r="B13" s="2" t="s">
        <v>24</v>
      </c>
      <c r="C13" s="5">
        <v>133100</v>
      </c>
      <c r="D13" s="6">
        <f>(E13-C13)/C13*100</f>
        <v>-9.0909090909090917</v>
      </c>
      <c r="E13" s="5">
        <v>121000</v>
      </c>
      <c r="F13" s="6">
        <f>(G13-E13)/E13*100</f>
        <v>-9.0909090909090917</v>
      </c>
      <c r="G13" s="5">
        <v>110000</v>
      </c>
      <c r="H13" s="6">
        <f t="shared" si="0"/>
        <v>-9.0909090909090917</v>
      </c>
      <c r="I13" s="5">
        <v>100000</v>
      </c>
      <c r="J13" s="6">
        <f t="shared" si="1"/>
        <v>50</v>
      </c>
      <c r="K13" s="5">
        <v>150000</v>
      </c>
      <c r="L13" s="5"/>
    </row>
    <row r="14" spans="1:14" x14ac:dyDescent="0.2">
      <c r="B14" s="2" t="s">
        <v>25</v>
      </c>
      <c r="C14" s="5">
        <v>150000</v>
      </c>
      <c r="D14" s="6">
        <f>(E14-C14)/C14*100</f>
        <v>0</v>
      </c>
      <c r="E14" s="5">
        <v>150000</v>
      </c>
      <c r="F14" s="6">
        <f>(G14-E14)/E14*100</f>
        <v>0</v>
      </c>
      <c r="G14" s="5">
        <v>150000</v>
      </c>
      <c r="H14" s="6">
        <f t="shared" si="0"/>
        <v>0</v>
      </c>
      <c r="I14" s="5">
        <v>150000</v>
      </c>
      <c r="J14" s="6">
        <f t="shared" si="1"/>
        <v>0</v>
      </c>
      <c r="K14" s="5">
        <v>150000</v>
      </c>
      <c r="L14" s="5"/>
    </row>
    <row r="15" spans="1:14" x14ac:dyDescent="0.2">
      <c r="B15" s="2" t="s">
        <v>26</v>
      </c>
      <c r="C15" s="5">
        <v>115000</v>
      </c>
      <c r="D15" s="6">
        <f>(E15-C15)/C15*100</f>
        <v>0</v>
      </c>
      <c r="E15" s="5">
        <v>115000</v>
      </c>
      <c r="F15" s="6">
        <f>(G15-E15)/E15*100</f>
        <v>0</v>
      </c>
      <c r="G15" s="5">
        <v>115000</v>
      </c>
      <c r="H15" s="6">
        <f t="shared" si="0"/>
        <v>0</v>
      </c>
      <c r="I15" s="5">
        <v>115000</v>
      </c>
      <c r="J15" s="6">
        <f t="shared" si="1"/>
        <v>0</v>
      </c>
      <c r="K15" s="5">
        <v>115000</v>
      </c>
      <c r="L15" s="5"/>
    </row>
    <row r="16" spans="1:14" x14ac:dyDescent="0.2">
      <c r="B16" s="2" t="s">
        <v>27</v>
      </c>
      <c r="C16" s="5"/>
      <c r="D16" s="6"/>
      <c r="E16" s="5"/>
      <c r="F16" s="6"/>
      <c r="G16" s="5"/>
      <c r="H16" s="6"/>
      <c r="I16" s="5"/>
      <c r="J16" s="6"/>
      <c r="K16" s="5"/>
      <c r="L16" s="5"/>
    </row>
    <row r="17" spans="2:12" x14ac:dyDescent="0.2">
      <c r="B17" s="2" t="s">
        <v>28</v>
      </c>
      <c r="C17" s="5">
        <v>136600</v>
      </c>
      <c r="D17" s="6"/>
      <c r="E17" s="5">
        <v>157400</v>
      </c>
      <c r="F17" s="6"/>
      <c r="G17" s="5">
        <v>178400</v>
      </c>
      <c r="H17" s="6">
        <f t="shared" si="0"/>
        <v>10.426008968609866</v>
      </c>
      <c r="I17" s="5">
        <v>197000</v>
      </c>
      <c r="J17" s="6">
        <f t="shared" si="1"/>
        <v>6.091370558375635</v>
      </c>
      <c r="K17" s="5">
        <v>209000</v>
      </c>
      <c r="L17" s="5"/>
    </row>
    <row r="18" spans="2:12" x14ac:dyDescent="0.2">
      <c r="B18" s="2" t="s">
        <v>29</v>
      </c>
      <c r="C18" s="5">
        <v>0</v>
      </c>
      <c r="D18" s="6"/>
      <c r="E18" s="5">
        <v>0</v>
      </c>
      <c r="F18" s="6"/>
      <c r="G18" s="5">
        <v>0</v>
      </c>
      <c r="H18" s="6"/>
      <c r="I18" s="5">
        <v>0</v>
      </c>
      <c r="J18" s="6"/>
      <c r="K18" s="5">
        <v>8727</v>
      </c>
      <c r="L18" s="5"/>
    </row>
    <row r="19" spans="2:12" x14ac:dyDescent="0.2">
      <c r="C19" s="5"/>
      <c r="D19" s="6"/>
      <c r="E19" s="5"/>
      <c r="F19" s="6"/>
      <c r="G19" s="5"/>
      <c r="H19" s="6"/>
      <c r="I19" s="5"/>
      <c r="J19" s="6"/>
      <c r="K19" s="5"/>
      <c r="L19" s="5"/>
    </row>
    <row r="20" spans="2:12" x14ac:dyDescent="0.2">
      <c r="C20" s="5"/>
      <c r="D20" s="6"/>
      <c r="E20" s="5"/>
      <c r="F20" s="6"/>
      <c r="G20" s="5"/>
      <c r="H20" s="6"/>
      <c r="I20" s="5"/>
      <c r="J20" s="6"/>
      <c r="K20" s="5"/>
      <c r="L20" s="5"/>
    </row>
    <row r="21" spans="2:12" x14ac:dyDescent="0.2">
      <c r="C21" s="5"/>
      <c r="D21" s="6"/>
      <c r="E21" s="5"/>
      <c r="F21" s="6"/>
      <c r="G21" s="5"/>
      <c r="H21" s="6"/>
      <c r="I21" s="5"/>
      <c r="J21" s="6"/>
      <c r="K21" s="5"/>
      <c r="L21" s="5"/>
    </row>
    <row r="22" spans="2:12" x14ac:dyDescent="0.2">
      <c r="B22" s="2" t="s">
        <v>30</v>
      </c>
      <c r="C22" s="5"/>
      <c r="D22" s="6"/>
      <c r="E22" s="5"/>
      <c r="F22" s="6"/>
      <c r="G22" s="5"/>
      <c r="H22" s="6"/>
      <c r="I22" s="5"/>
      <c r="J22" s="6"/>
      <c r="K22" s="5"/>
      <c r="L22" s="5"/>
    </row>
    <row r="23" spans="2:12" x14ac:dyDescent="0.2">
      <c r="B23" s="2" t="s">
        <v>31</v>
      </c>
      <c r="C23" s="5">
        <v>29600</v>
      </c>
      <c r="D23" s="6">
        <f>(E23-C23)/C23*100</f>
        <v>6.4189189189189184</v>
      </c>
      <c r="E23" s="5">
        <v>31500</v>
      </c>
      <c r="F23" s="6">
        <f>(G23-E23)/E23*100</f>
        <v>-4.1269841269841265</v>
      </c>
      <c r="G23" s="5">
        <v>30200</v>
      </c>
      <c r="H23" s="6">
        <f t="shared" si="0"/>
        <v>4.3046357615894042</v>
      </c>
      <c r="I23" s="5">
        <v>31500</v>
      </c>
      <c r="J23" s="6">
        <f t="shared" si="1"/>
        <v>26.984126984126984</v>
      </c>
      <c r="K23" s="5">
        <v>40000</v>
      </c>
      <c r="L23" s="5"/>
    </row>
    <row r="24" spans="2:12" x14ac:dyDescent="0.2">
      <c r="C24" s="5"/>
      <c r="D24" s="5"/>
      <c r="E24" s="5"/>
      <c r="F24" s="6"/>
      <c r="G24" s="5"/>
      <c r="H24" s="6"/>
      <c r="I24" s="5"/>
      <c r="J24" s="6"/>
      <c r="K24" s="5"/>
      <c r="L24" s="5"/>
    </row>
    <row r="25" spans="2:12" x14ac:dyDescent="0.2">
      <c r="C25" s="12">
        <f>SUM(C13:C24)</f>
        <v>564300</v>
      </c>
      <c r="D25" s="5">
        <f>(E25-C25)/C25*100</f>
        <v>1.8784334573808257</v>
      </c>
      <c r="E25" s="12">
        <f>SUM(E13:E24)</f>
        <v>574900</v>
      </c>
      <c r="F25" s="6">
        <f>(G25-E25)/E25*100</f>
        <v>1.5133066620281788</v>
      </c>
      <c r="G25" s="12">
        <f>SUM(G13:G24)</f>
        <v>583600</v>
      </c>
      <c r="H25" s="6">
        <f t="shared" si="0"/>
        <v>1.6963673749143249</v>
      </c>
      <c r="I25" s="12">
        <f>SUM(I13:I24)</f>
        <v>593500</v>
      </c>
      <c r="J25" s="6">
        <f t="shared" si="1"/>
        <v>13.349115417017693</v>
      </c>
      <c r="K25" s="12">
        <f>SUM(K13:K24)</f>
        <v>672727</v>
      </c>
      <c r="L25" s="5"/>
    </row>
    <row r="26" spans="2:12" x14ac:dyDescent="0.2">
      <c r="C26" s="5"/>
      <c r="E26" s="5"/>
      <c r="G26" s="5"/>
    </row>
    <row r="27" spans="2:12" x14ac:dyDescent="0.2">
      <c r="C27" s="5"/>
      <c r="E27" s="5"/>
      <c r="G27" s="5"/>
    </row>
  </sheetData>
  <mergeCells count="1">
    <mergeCell ref="A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065B2-9845-4536-A79C-11B6F5AA61BA}">
  <dimension ref="A1:O33"/>
  <sheetViews>
    <sheetView tabSelected="1" zoomScale="83" zoomScaleNormal="83" workbookViewId="0">
      <selection sqref="A1:M1"/>
    </sheetView>
  </sheetViews>
  <sheetFormatPr defaultColWidth="8.625" defaultRowHeight="15" x14ac:dyDescent="0.2"/>
  <cols>
    <col min="1" max="1" width="8.625" style="2"/>
    <col min="2" max="2" width="26.125" style="2" bestFit="1" customWidth="1"/>
    <col min="3" max="3" width="8.625" style="2" customWidth="1"/>
    <col min="4" max="4" width="9.125" style="2" bestFit="1" customWidth="1"/>
    <col min="5" max="5" width="10.125" style="2" customWidth="1"/>
    <col min="6" max="6" width="9.125" style="2" bestFit="1" customWidth="1"/>
    <col min="7" max="7" width="10.125" style="2" customWidth="1"/>
    <col min="8" max="8" width="9.125" style="2" bestFit="1" customWidth="1"/>
    <col min="9" max="9" width="9.125" style="2" customWidth="1"/>
    <col min="10" max="10" width="9.125" style="2" bestFit="1" customWidth="1"/>
    <col min="11" max="11" width="9.125" style="2" customWidth="1"/>
    <col min="12" max="12" width="8.125" style="2" customWidth="1"/>
    <col min="13" max="13" width="10.5" style="2" customWidth="1"/>
    <col min="14" max="16384" width="8.625" style="2"/>
  </cols>
  <sheetData>
    <row r="1" spans="1:15" ht="15.75" x14ac:dyDescent="0.25">
      <c r="A1" s="22" t="s">
        <v>76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3" spans="1:15" ht="63" x14ac:dyDescent="0.25">
      <c r="B3" s="2" t="s">
        <v>32</v>
      </c>
      <c r="C3" s="2" t="s">
        <v>59</v>
      </c>
      <c r="D3" s="11">
        <v>2018</v>
      </c>
      <c r="E3" s="11" t="s">
        <v>54</v>
      </c>
      <c r="F3" s="11">
        <v>2019</v>
      </c>
      <c r="G3" s="11" t="s">
        <v>54</v>
      </c>
      <c r="H3" s="11">
        <v>2020</v>
      </c>
      <c r="I3" s="11" t="s">
        <v>54</v>
      </c>
      <c r="J3" s="11">
        <v>2021</v>
      </c>
      <c r="K3" s="11" t="s">
        <v>54</v>
      </c>
      <c r="L3" s="11">
        <v>2022</v>
      </c>
      <c r="M3" s="3" t="s">
        <v>72</v>
      </c>
      <c r="N3" s="18" t="s">
        <v>71</v>
      </c>
      <c r="O3" s="18" t="s">
        <v>70</v>
      </c>
    </row>
    <row r="4" spans="1:15" x14ac:dyDescent="0.2"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5" ht="15.75" x14ac:dyDescent="0.25">
      <c r="B5" s="10" t="s">
        <v>36</v>
      </c>
    </row>
    <row r="6" spans="1:15" x14ac:dyDescent="0.2">
      <c r="B6" s="2" t="s">
        <v>33</v>
      </c>
      <c r="C6" s="2" t="s">
        <v>64</v>
      </c>
      <c r="D6" s="15">
        <v>7.93</v>
      </c>
      <c r="E6" s="15">
        <f>(F6-D6)/D6*100</f>
        <v>4.4286568943103051</v>
      </c>
      <c r="F6" s="15">
        <f>'Income statements'!E9/'Balance sheets'!E27*100</f>
        <v>8.2811924917188069</v>
      </c>
      <c r="G6" s="15">
        <f>(H6-F6)/F6*100</f>
        <v>-12.717343291972853</v>
      </c>
      <c r="H6" s="15">
        <f>'Income statements'!F9/'Balance sheets'!F27*100</f>
        <v>7.2280448138778457</v>
      </c>
      <c r="I6" s="15">
        <f>(J6-H6)/H6*100</f>
        <v>-10.146352313167254</v>
      </c>
      <c r="J6" s="15">
        <f>'Income statements'!G9/'Balance sheets'!G27*100</f>
        <v>6.4946619217081851</v>
      </c>
      <c r="K6" s="15">
        <f>(L6-J6)/J6*100</f>
        <v>-30.524257567336655</v>
      </c>
      <c r="L6" s="15">
        <f>'Income statements'!H9/'Balance sheets'!H27*100</f>
        <v>4.5122145885982423</v>
      </c>
      <c r="M6" s="15"/>
      <c r="N6" s="15"/>
    </row>
    <row r="7" spans="1:15" x14ac:dyDescent="0.2">
      <c r="B7" s="2" t="s">
        <v>34</v>
      </c>
      <c r="C7" s="2" t="s">
        <v>64</v>
      </c>
      <c r="D7" s="15">
        <f>'Income statements'!D7/'Income statements'!D5*100</f>
        <v>34</v>
      </c>
      <c r="E7" s="15">
        <f t="shared" ref="E7:E31" si="0">(F7-D7)/D7*100</f>
        <v>2.9411764705882351</v>
      </c>
      <c r="F7" s="15">
        <f>'Income statements'!E7/'Income statements'!E5*100</f>
        <v>35</v>
      </c>
      <c r="G7" s="15">
        <f t="shared" ref="G7:G31" si="1">(H7-F7)/F7*100</f>
        <v>-6.7055393586005803</v>
      </c>
      <c r="H7" s="15">
        <f>'Income statements'!F7/'Income statements'!F5*100</f>
        <v>32.653061224489797</v>
      </c>
      <c r="I7" s="15">
        <f t="shared" ref="I7:I31" si="2">(J7-H7)/H7*100</f>
        <v>-8.1250000000000018</v>
      </c>
      <c r="J7" s="15">
        <f>'Income statements'!G7/'Income statements'!G5*100</f>
        <v>30</v>
      </c>
      <c r="K7" s="15">
        <f t="shared" ref="K7:K31" si="3">(L7-J7)/J7*100</f>
        <v>6.666666666666667</v>
      </c>
      <c r="L7" s="15">
        <f>'Income statements'!H7/'Income statements'!H5*100</f>
        <v>32</v>
      </c>
      <c r="M7" s="15"/>
      <c r="N7" s="15"/>
    </row>
    <row r="8" spans="1:15" x14ac:dyDescent="0.2">
      <c r="B8" s="2" t="s">
        <v>35</v>
      </c>
      <c r="C8" s="2" t="s">
        <v>64</v>
      </c>
      <c r="D8" s="15">
        <f>'Income statements'!D9/'Income statements'!D5*100</f>
        <v>18.042553191489361</v>
      </c>
      <c r="E8" s="15">
        <f t="shared" si="0"/>
        <v>3.9209905660377395</v>
      </c>
      <c r="F8" s="15">
        <f>'Income statements'!E9/'Income statements'!E5*100</f>
        <v>18.75</v>
      </c>
      <c r="G8" s="15">
        <f t="shared" si="1"/>
        <v>-12.925170068027208</v>
      </c>
      <c r="H8" s="15">
        <f>'Income statements'!F9/'Income statements'!F5*100</f>
        <v>16.326530612244898</v>
      </c>
      <c r="I8" s="15">
        <f t="shared" si="2"/>
        <v>-10.575000000000005</v>
      </c>
      <c r="J8" s="15">
        <f>'Income statements'!G9/'Income statements'!G5*100</f>
        <v>14.6</v>
      </c>
      <c r="K8" s="15">
        <f t="shared" si="3"/>
        <v>-34.817351598173516</v>
      </c>
      <c r="L8" s="15">
        <f>'Income statements'!H9/'Income statements'!H5*100</f>
        <v>9.5166666666666657</v>
      </c>
      <c r="M8" s="15"/>
      <c r="N8" s="15"/>
    </row>
    <row r="9" spans="1:15" x14ac:dyDescent="0.2">
      <c r="E9" s="15"/>
      <c r="G9" s="15"/>
      <c r="I9" s="15"/>
      <c r="K9" s="15"/>
      <c r="M9" s="15"/>
      <c r="N9" s="15"/>
    </row>
    <row r="10" spans="1:15" ht="15.75" x14ac:dyDescent="0.25">
      <c r="B10" s="10" t="s">
        <v>37</v>
      </c>
      <c r="E10" s="15"/>
      <c r="G10" s="15"/>
      <c r="I10" s="15"/>
      <c r="K10" s="15"/>
      <c r="M10" s="15"/>
      <c r="N10" s="15"/>
    </row>
    <row r="11" spans="1:15" x14ac:dyDescent="0.2">
      <c r="B11" s="2" t="s">
        <v>38</v>
      </c>
      <c r="C11" s="2" t="s">
        <v>61</v>
      </c>
      <c r="D11" s="15">
        <f>'Income statements'!D5/'Balance sheets'!D6</f>
        <v>0.45943304007820135</v>
      </c>
      <c r="E11" s="15">
        <f t="shared" si="0"/>
        <v>-0.28956313735363637</v>
      </c>
      <c r="F11" s="15">
        <f>'Income statements'!E5/'Balance sheets'!E6</f>
        <v>0.45810269135331172</v>
      </c>
      <c r="G11" s="15">
        <f t="shared" si="1"/>
        <v>1.8306518151815085</v>
      </c>
      <c r="H11" s="15">
        <f>'Income statements'!F5/'Balance sheets'!F6</f>
        <v>0.46648895658796646</v>
      </c>
      <c r="I11" s="15">
        <f t="shared" si="2"/>
        <v>1.4036645878786742</v>
      </c>
      <c r="J11" s="15">
        <f>'Income statements'!G5/'Balance sheets'!G6</f>
        <v>0.47303689687795647</v>
      </c>
      <c r="K11" s="15">
        <f t="shared" si="3"/>
        <v>3.5044971088266088</v>
      </c>
      <c r="L11" s="15">
        <f>'Income statements'!H5/'Balance sheets'!H6</f>
        <v>0.48961446125272756</v>
      </c>
      <c r="M11" s="15"/>
      <c r="N11" s="15"/>
    </row>
    <row r="12" spans="1:15" x14ac:dyDescent="0.2">
      <c r="B12" s="2" t="s">
        <v>39</v>
      </c>
      <c r="C12" s="2" t="s">
        <v>60</v>
      </c>
      <c r="D12" s="16">
        <f>'Balance sheets'!D10/'Income statements'!D6*365</f>
        <v>39.535783365570602</v>
      </c>
      <c r="E12" s="15">
        <f t="shared" si="0"/>
        <v>-4.7195512820512855</v>
      </c>
      <c r="F12" s="16">
        <f>'Balance sheets'!E10/'Income statements'!E6*365</f>
        <v>37.669871794871796</v>
      </c>
      <c r="G12" s="15">
        <f t="shared" si="1"/>
        <v>0.41784302653867883</v>
      </c>
      <c r="H12" s="16">
        <f>'Balance sheets'!F10/'Income statements'!F6*365</f>
        <v>37.827272727272728</v>
      </c>
      <c r="I12" s="15">
        <f t="shared" si="2"/>
        <v>-0.75187969924811804</v>
      </c>
      <c r="J12" s="16">
        <f>'Balance sheets'!G10/'Income statements'!G6*365</f>
        <v>37.542857142857144</v>
      </c>
      <c r="K12" s="15">
        <f t="shared" si="3"/>
        <v>52.50544662309369</v>
      </c>
      <c r="L12" s="16">
        <f>'Balance sheets'!H10/'Income statements'!H6*365</f>
        <v>57.254901960784316</v>
      </c>
      <c r="M12" s="15"/>
      <c r="N12" s="15"/>
    </row>
    <row r="13" spans="1:15" x14ac:dyDescent="0.2">
      <c r="E13" s="15"/>
      <c r="G13" s="15"/>
      <c r="I13" s="15"/>
      <c r="K13" s="15"/>
      <c r="M13" s="15"/>
      <c r="N13" s="15"/>
    </row>
    <row r="14" spans="1:15" ht="15.75" x14ac:dyDescent="0.25">
      <c r="B14" s="10" t="s">
        <v>40</v>
      </c>
      <c r="E14" s="15"/>
      <c r="G14" s="15"/>
      <c r="I14" s="15"/>
      <c r="K14" s="15"/>
      <c r="M14" s="15"/>
      <c r="N14" s="15"/>
    </row>
    <row r="15" spans="1:15" x14ac:dyDescent="0.2">
      <c r="B15" s="2" t="s">
        <v>43</v>
      </c>
      <c r="C15" s="2" t="s">
        <v>62</v>
      </c>
      <c r="D15" s="15">
        <f>SUM('Balance sheets'!D8:D10)/'Balance sheets'!D23</f>
        <v>1.7837837837837838</v>
      </c>
      <c r="E15" s="15">
        <f t="shared" si="0"/>
        <v>-9.2352092352092345</v>
      </c>
      <c r="F15" s="15">
        <f>SUM('Balance sheets'!E8:E10)/'Balance sheets'!E23</f>
        <v>1.6190476190476191</v>
      </c>
      <c r="G15" s="15">
        <f t="shared" si="1"/>
        <v>19.43903389170238</v>
      </c>
      <c r="H15" s="15">
        <f>SUM('Balance sheets'!F8:F10)/'Balance sheets'!F23</f>
        <v>1.9337748344370862</v>
      </c>
      <c r="I15" s="15">
        <f t="shared" si="2"/>
        <v>6.7079799956512334</v>
      </c>
      <c r="J15" s="15">
        <f>SUM('Balance sheets'!G8:G10)/'Balance sheets'!G23</f>
        <v>2.0634920634920637</v>
      </c>
      <c r="K15" s="15">
        <f t="shared" si="3"/>
        <v>-27.307692307692317</v>
      </c>
      <c r="L15" s="15">
        <f>SUM('Balance sheets'!H8:H10)/'Balance sheets'!H23</f>
        <v>1.5</v>
      </c>
      <c r="M15" s="15"/>
      <c r="N15" s="15"/>
    </row>
    <row r="16" spans="1:15" x14ac:dyDescent="0.2">
      <c r="B16" s="2" t="s">
        <v>41</v>
      </c>
      <c r="C16" s="2" t="s">
        <v>62</v>
      </c>
      <c r="D16" s="15">
        <f>(SUM('Balance sheets'!D8:D9)/'Balance sheets'!D23)</f>
        <v>1.2162162162162162</v>
      </c>
      <c r="E16" s="15">
        <f t="shared" si="0"/>
        <v>-8.9029982363315643</v>
      </c>
      <c r="F16" s="15">
        <f>(SUM('Balance sheets'!E8:E9)/'Balance sheets'!E23)</f>
        <v>1.107936507936508</v>
      </c>
      <c r="G16" s="15">
        <f t="shared" si="1"/>
        <v>23.432133437067108</v>
      </c>
      <c r="H16" s="15">
        <f>(SUM('Balance sheets'!F8:F9)/'Balance sheets'!F23)</f>
        <v>1.3675496688741722</v>
      </c>
      <c r="I16" s="15">
        <f t="shared" si="2"/>
        <v>9.1048848918098333</v>
      </c>
      <c r="J16" s="15">
        <f>(SUM('Balance sheets'!G8:G9)/'Balance sheets'!G23)</f>
        <v>1.4920634920634921</v>
      </c>
      <c r="K16" s="15">
        <f t="shared" si="3"/>
        <v>-53.085106382978729</v>
      </c>
      <c r="L16" s="15">
        <f>(SUM('Balance sheets'!H8:H9)/'Balance sheets'!H23)</f>
        <v>0.7</v>
      </c>
      <c r="M16" s="15"/>
      <c r="N16" s="15"/>
    </row>
    <row r="17" spans="2:14" x14ac:dyDescent="0.2">
      <c r="B17" s="2" t="s">
        <v>42</v>
      </c>
      <c r="C17" s="2" t="s">
        <v>64</v>
      </c>
      <c r="D17" s="15">
        <f>'Balance sheets'!D8/'Balance sheets'!D23*100</f>
        <v>62.837837837837839</v>
      </c>
      <c r="E17" s="15">
        <f t="shared" si="0"/>
        <v>-8.5577743642259865</v>
      </c>
      <c r="F17" s="15">
        <f>'Balance sheets'!E8/'Balance sheets'!E23*100</f>
        <v>57.460317460317455</v>
      </c>
      <c r="G17" s="15">
        <f t="shared" si="1"/>
        <v>32.541802348981015</v>
      </c>
      <c r="H17" s="15">
        <f>'Balance sheets'!F8/'Balance sheets'!F23*100</f>
        <v>76.158940397350989</v>
      </c>
      <c r="I17" s="15">
        <f t="shared" si="2"/>
        <v>12.546583850931675</v>
      </c>
      <c r="J17" s="15">
        <f>'Balance sheets'!G8/'Balance sheets'!G23*100</f>
        <v>85.714285714285708</v>
      </c>
      <c r="K17" s="15">
        <f t="shared" si="3"/>
        <v>-91.25</v>
      </c>
      <c r="L17" s="15">
        <f>'Balance sheets'!H8/'Balance sheets'!H23*100</f>
        <v>7.5</v>
      </c>
      <c r="M17" s="15"/>
      <c r="N17" s="15"/>
    </row>
    <row r="18" spans="2:14" x14ac:dyDescent="0.2">
      <c r="B18" s="2" t="s">
        <v>45</v>
      </c>
      <c r="C18" s="2" t="s">
        <v>60</v>
      </c>
      <c r="D18" s="15">
        <f>'Balance sheets'!D9/('Income statements'!D5*0.8)*365</f>
        <v>33.781914893617021</v>
      </c>
      <c r="E18" s="15">
        <f t="shared" si="0"/>
        <v>-5.4597701149425379</v>
      </c>
      <c r="F18" s="15">
        <f>'Balance sheets'!E9/('Income statements'!E5*0.8)*365</f>
        <v>31.937499999999996</v>
      </c>
      <c r="G18" s="15">
        <f t="shared" si="1"/>
        <v>6.7055393586005829</v>
      </c>
      <c r="H18" s="15">
        <f>'Balance sheets'!F9/('Income statements'!F5*0.8)*365</f>
        <v>34.079081632653057</v>
      </c>
      <c r="I18" s="15">
        <f t="shared" si="2"/>
        <v>7.1038251366120342</v>
      </c>
      <c r="J18" s="15">
        <f>'Balance sheets'!G9/('Income statements'!G5*0.8)*365</f>
        <v>36.5</v>
      </c>
      <c r="K18" s="15">
        <f t="shared" si="3"/>
        <v>4.1666666666666732</v>
      </c>
      <c r="L18" s="15">
        <f>'Balance sheets'!H9/('Income statements'!H5*0.8)*365</f>
        <v>38.020833333333336</v>
      </c>
      <c r="M18" s="15"/>
      <c r="N18" s="15"/>
    </row>
    <row r="19" spans="2:14" x14ac:dyDescent="0.2">
      <c r="B19" s="2" t="s">
        <v>44</v>
      </c>
      <c r="C19" s="2" t="s">
        <v>60</v>
      </c>
      <c r="D19" s="15">
        <f>'Balance sheets'!D23/'Income statements'!D6*365</f>
        <v>69.658284977433908</v>
      </c>
      <c r="E19" s="15">
        <f t="shared" si="0"/>
        <v>5.8049636174636303</v>
      </c>
      <c r="F19" s="15">
        <f>'Balance sheets'!E23/'Income statements'!E6*365</f>
        <v>73.70192307692308</v>
      </c>
      <c r="G19" s="15">
        <f t="shared" si="1"/>
        <v>-9.3564213564213539</v>
      </c>
      <c r="H19" s="15">
        <f>'Balance sheets'!F23/'Income statements'!F6*365</f>
        <v>66.806060606060612</v>
      </c>
      <c r="I19" s="15">
        <f t="shared" si="2"/>
        <v>-1.6556291390728519</v>
      </c>
      <c r="J19" s="15">
        <f>'Balance sheets'!G23/'Income statements'!G6*365</f>
        <v>65.7</v>
      </c>
      <c r="K19" s="15">
        <f t="shared" si="3"/>
        <v>8.9324618736383314</v>
      </c>
      <c r="L19" s="15">
        <f>'Balance sheets'!H23/'Income statements'!H6*365</f>
        <v>71.568627450980387</v>
      </c>
      <c r="M19" s="15"/>
      <c r="N19" s="15"/>
    </row>
    <row r="20" spans="2:14" x14ac:dyDescent="0.2">
      <c r="B20" s="2" t="s">
        <v>63</v>
      </c>
      <c r="C20" s="2" t="s">
        <v>60</v>
      </c>
      <c r="D20" s="15">
        <f>(D12+D18)-D19</f>
        <v>3.6594132817537144</v>
      </c>
      <c r="E20" s="15">
        <f t="shared" si="0"/>
        <v>-211.89092258224079</v>
      </c>
      <c r="F20" s="15">
        <f t="shared" ref="F20:L20" si="4">(F12+F18)-F19</f>
        <v>-4.0945512820512846</v>
      </c>
      <c r="G20" s="15">
        <f t="shared" si="1"/>
        <v>-224.56294725682451</v>
      </c>
      <c r="H20" s="15">
        <f t="shared" si="4"/>
        <v>5.1002937538651736</v>
      </c>
      <c r="I20" s="15">
        <f t="shared" si="2"/>
        <v>63.576012392122415</v>
      </c>
      <c r="J20" s="15">
        <f t="shared" si="4"/>
        <v>8.3428571428571416</v>
      </c>
      <c r="K20" s="15">
        <f t="shared" si="3"/>
        <v>184.16053921568644</v>
      </c>
      <c r="L20" s="15">
        <f t="shared" si="4"/>
        <v>23.707107843137265</v>
      </c>
      <c r="M20" s="15"/>
      <c r="N20" s="15"/>
    </row>
    <row r="21" spans="2:14" x14ac:dyDescent="0.2">
      <c r="E21" s="15"/>
      <c r="G21" s="15"/>
      <c r="I21" s="15"/>
      <c r="K21" s="15"/>
      <c r="M21" s="15"/>
      <c r="N21" s="15"/>
    </row>
    <row r="22" spans="2:14" ht="15.75" x14ac:dyDescent="0.25">
      <c r="B22" s="10" t="s">
        <v>46</v>
      </c>
      <c r="E22" s="15"/>
      <c r="G22" s="15"/>
      <c r="I22" s="15"/>
      <c r="K22" s="15"/>
      <c r="M22" s="15"/>
      <c r="N22" s="15"/>
    </row>
    <row r="23" spans="2:14" x14ac:dyDescent="0.2">
      <c r="B23" s="2" t="s">
        <v>47</v>
      </c>
      <c r="C23" s="2" t="s">
        <v>64</v>
      </c>
      <c r="D23" s="15">
        <f>'Balance sheets'!D15/'Balance sheets'!D21*100</f>
        <v>33.142430278884461</v>
      </c>
      <c r="E23" s="15">
        <f t="shared" si="0"/>
        <v>-13.567493112947659</v>
      </c>
      <c r="F23" s="15">
        <f>'Balance sheets'!E15/'Balance sheets'!E21*100</f>
        <v>28.645833333333332</v>
      </c>
      <c r="G23" s="15">
        <f t="shared" si="1"/>
        <v>-13.39648173207036</v>
      </c>
      <c r="H23" s="15">
        <f>'Balance sheets'!F15/'Balance sheets'!F21*100</f>
        <v>24.808299503834011</v>
      </c>
      <c r="I23" s="15">
        <f t="shared" si="2"/>
        <v>-12.750885478158217</v>
      </c>
      <c r="J23" s="15">
        <f>'Balance sheets'!G15/'Balance sheets'!G21*100</f>
        <v>21.645021645021643</v>
      </c>
      <c r="K23" s="15">
        <f t="shared" si="3"/>
        <v>43.559403140905744</v>
      </c>
      <c r="L23" s="15">
        <f>'Balance sheets'!H15/'Balance sheets'!H21*100</f>
        <v>31.073463883312929</v>
      </c>
      <c r="M23" s="15"/>
      <c r="N23" s="15"/>
    </row>
    <row r="24" spans="2:14" x14ac:dyDescent="0.2">
      <c r="B24" s="2" t="s">
        <v>48</v>
      </c>
      <c r="C24" s="2" t="s">
        <v>64</v>
      </c>
      <c r="D24" s="15">
        <f>'Balance sheets'!D15/'Balance sheets'!D27*100</f>
        <v>24.89246306340004</v>
      </c>
      <c r="E24" s="15">
        <f t="shared" si="0"/>
        <v>-10.546391407635443</v>
      </c>
      <c r="F24" s="15">
        <f>'Balance sheets'!E15/'Balance sheets'!E27*100</f>
        <v>22.267206477732792</v>
      </c>
      <c r="G24" s="15">
        <f t="shared" si="1"/>
        <v>-10.733646548608588</v>
      </c>
      <c r="H24" s="15">
        <f>'Balance sheets'!F15/'Balance sheets'!F27*100</f>
        <v>19.877123238164078</v>
      </c>
      <c r="I24" s="15">
        <f t="shared" si="2"/>
        <v>-10.482044645745717</v>
      </c>
      <c r="J24" s="15">
        <f>'Balance sheets'!G15/'Balance sheets'!G27*100</f>
        <v>17.793594306049823</v>
      </c>
      <c r="K24" s="15">
        <f t="shared" si="3"/>
        <v>33.232816048627598</v>
      </c>
      <c r="L24" s="15">
        <f>'Balance sheets'!H15/'Balance sheets'!H27*100</f>
        <v>23.706906770218435</v>
      </c>
      <c r="M24" s="15"/>
      <c r="N24" s="15"/>
    </row>
    <row r="25" spans="2:14" x14ac:dyDescent="0.2">
      <c r="B25" s="2" t="s">
        <v>49</v>
      </c>
      <c r="C25" s="2" t="s">
        <v>62</v>
      </c>
      <c r="D25" s="15">
        <f>('Income statements'!D13+'Income statements'!D12)/'Income statements'!D12</f>
        <v>4.66</v>
      </c>
      <c r="E25" s="15">
        <f t="shared" si="0"/>
        <v>3.4334763948497882</v>
      </c>
      <c r="F25" s="15">
        <f>('Income statements'!E13+'Income statements'!E12)/'Income statements'!E12</f>
        <v>4.82</v>
      </c>
      <c r="G25" s="15">
        <f t="shared" si="1"/>
        <v>-10.580912863070553</v>
      </c>
      <c r="H25" s="15">
        <f>('Income statements'!F13+'Income statements'!F12)/'Income statements'!F12</f>
        <v>4.3099999999999996</v>
      </c>
      <c r="I25" s="15">
        <f t="shared" si="2"/>
        <v>-7.192575406032474</v>
      </c>
      <c r="J25" s="15">
        <f>('Income statements'!G13+'Income statements'!G12)/'Income statements'!G12</f>
        <v>4</v>
      </c>
      <c r="K25" s="15">
        <f t="shared" si="3"/>
        <v>-46.666666666666664</v>
      </c>
      <c r="L25" s="15">
        <f>('Income statements'!H13+'Income statements'!H12)/'Income statements'!H12</f>
        <v>2.1333333333333333</v>
      </c>
      <c r="M25" s="15"/>
      <c r="N25" s="15"/>
    </row>
    <row r="26" spans="2:14" x14ac:dyDescent="0.2">
      <c r="E26" s="15"/>
      <c r="G26" s="15"/>
      <c r="I26" s="15"/>
      <c r="K26" s="15"/>
      <c r="M26" s="15"/>
      <c r="N26" s="15"/>
    </row>
    <row r="27" spans="2:14" ht="15.75" x14ac:dyDescent="0.25">
      <c r="B27" s="10" t="s">
        <v>50</v>
      </c>
      <c r="E27" s="15"/>
      <c r="G27" s="15"/>
      <c r="I27" s="15"/>
      <c r="K27" s="15"/>
      <c r="M27" s="15"/>
      <c r="N27" s="15"/>
    </row>
    <row r="28" spans="2:14" x14ac:dyDescent="0.2">
      <c r="B28" s="2" t="s">
        <v>51</v>
      </c>
      <c r="C28" s="2" t="s">
        <v>61</v>
      </c>
      <c r="D28" s="15">
        <f>'Income statements'!D15/'Ratios with % change'!D33</f>
        <v>0.19866666666666666</v>
      </c>
      <c r="E28" s="15">
        <f t="shared" si="0"/>
        <v>4.0268456375838966</v>
      </c>
      <c r="F28" s="15">
        <f>'Income statements'!E15/'Ratios with % change'!F33</f>
        <v>0.20666666666666667</v>
      </c>
      <c r="G28" s="15">
        <f t="shared" si="1"/>
        <v>-14.193548387096769</v>
      </c>
      <c r="H28" s="15">
        <f>'Income statements'!F15/'Ratios with % change'!H33</f>
        <v>0.17733333333333334</v>
      </c>
      <c r="I28" s="15">
        <f t="shared" si="2"/>
        <v>-9.7744360902255671</v>
      </c>
      <c r="J28" s="15">
        <f>'Income statements'!G15/'Ratios with % change'!J33</f>
        <v>0.16</v>
      </c>
      <c r="K28" s="15">
        <f t="shared" si="3"/>
        <v>-50</v>
      </c>
      <c r="L28" s="15">
        <f>'Income statements'!H15/'Ratios with % change'!L33</f>
        <v>0.08</v>
      </c>
      <c r="M28" s="15"/>
      <c r="N28" s="15"/>
    </row>
    <row r="29" spans="2:14" x14ac:dyDescent="0.2">
      <c r="B29" s="2" t="s">
        <v>58</v>
      </c>
      <c r="C29" s="2" t="s">
        <v>62</v>
      </c>
      <c r="D29" s="17">
        <f>'Income statements'!D20/'Ratios with % change'!D28</f>
        <v>719.79865771812081</v>
      </c>
      <c r="E29" s="15">
        <f t="shared" si="0"/>
        <v>-5.215429731558765</v>
      </c>
      <c r="F29" s="17">
        <f>'Income statements'!E20/'Ratios with % change'!F28</f>
        <v>682.25806451612902</v>
      </c>
      <c r="G29" s="15">
        <f t="shared" si="1"/>
        <v>15.714818962299356</v>
      </c>
      <c r="H29" s="17">
        <f>'Income statements'!F20/'Ratios with % change'!H28</f>
        <v>789.47368421052624</v>
      </c>
      <c r="I29" s="15">
        <f t="shared" si="2"/>
        <v>14.000000000000009</v>
      </c>
      <c r="J29" s="17">
        <f>'Income statements'!G20/'Ratios with % change'!J28</f>
        <v>900</v>
      </c>
      <c r="K29" s="15">
        <f t="shared" si="3"/>
        <v>125</v>
      </c>
      <c r="L29" s="17">
        <f>'Income statements'!H20/'Ratios with % change'!L28</f>
        <v>2025</v>
      </c>
      <c r="M29" s="15"/>
      <c r="N29" s="15"/>
    </row>
    <row r="30" spans="2:14" x14ac:dyDescent="0.2">
      <c r="B30" s="2" t="s">
        <v>52</v>
      </c>
      <c r="C30" s="2" t="s">
        <v>61</v>
      </c>
      <c r="D30" s="7">
        <f>'Income statements'!D16/'Ratios with % change'!F33</f>
        <v>0.06</v>
      </c>
      <c r="E30" s="15">
        <f t="shared" si="0"/>
        <v>11.111111111111112</v>
      </c>
      <c r="F30" s="7">
        <f>'Income statements'!E16/'Ratios with % change'!H33</f>
        <v>6.6666666666666666E-2</v>
      </c>
      <c r="G30" s="15">
        <f t="shared" si="1"/>
        <v>-19.999999999999993</v>
      </c>
      <c r="H30" s="7">
        <f>'Income statements'!F16/'Ratios with % change'!J33</f>
        <v>5.3333333333333337E-2</v>
      </c>
      <c r="I30" s="15">
        <f t="shared" si="2"/>
        <v>49.999999999999993</v>
      </c>
      <c r="J30" s="7">
        <f>'Income statements'!G16/'Ratios with % change'!L33</f>
        <v>0.08</v>
      </c>
      <c r="K30" s="15">
        <f t="shared" si="3"/>
        <v>-100</v>
      </c>
      <c r="L30" s="7">
        <v>0</v>
      </c>
      <c r="M30" s="15"/>
      <c r="N30" s="15"/>
    </row>
    <row r="31" spans="2:14" x14ac:dyDescent="0.2">
      <c r="B31" s="2" t="s">
        <v>53</v>
      </c>
      <c r="C31" s="2" t="s">
        <v>64</v>
      </c>
      <c r="D31" s="15">
        <f>'Income statements'!D16/'Income statements'!D15*100</f>
        <v>30.201342281879196</v>
      </c>
      <c r="E31" s="15">
        <f t="shared" si="0"/>
        <v>6.8100358422939014</v>
      </c>
      <c r="F31" s="15">
        <f>'Income statements'!E16/'Income statements'!E15*100</f>
        <v>32.258064516129032</v>
      </c>
      <c r="G31" s="15">
        <f t="shared" si="1"/>
        <v>-6.7669172932330826</v>
      </c>
      <c r="H31" s="15">
        <f>'Income statements'!F16/'Income statements'!F15*100</f>
        <v>30.075187969924812</v>
      </c>
      <c r="I31" s="15">
        <f t="shared" si="2"/>
        <v>66.25</v>
      </c>
      <c r="J31" s="15">
        <f>'Income statements'!G16/'Income statements'!G15*100</f>
        <v>50</v>
      </c>
      <c r="K31" s="15">
        <f t="shared" si="3"/>
        <v>-100</v>
      </c>
      <c r="L31" s="15">
        <v>0</v>
      </c>
      <c r="M31" s="15"/>
      <c r="N31" s="15"/>
    </row>
    <row r="33" spans="2:13" x14ac:dyDescent="0.2">
      <c r="B33" s="2" t="s">
        <v>55</v>
      </c>
      <c r="D33" s="5">
        <v>150000</v>
      </c>
      <c r="E33" s="5"/>
      <c r="F33" s="5">
        <v>150000</v>
      </c>
      <c r="G33" s="5"/>
      <c r="H33" s="5">
        <v>150000</v>
      </c>
      <c r="I33" s="5"/>
      <c r="J33" s="5">
        <v>150000</v>
      </c>
      <c r="K33" s="5"/>
      <c r="L33" s="5">
        <v>150000</v>
      </c>
      <c r="M33" s="5"/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31FE-EBC7-4783-8AEE-C2FD478DA88B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Income statements</vt:lpstr>
      <vt:lpstr>Income statements with % change</vt:lpstr>
      <vt:lpstr>Balance sheets</vt:lpstr>
      <vt:lpstr>Balance sheets with % change</vt:lpstr>
      <vt:lpstr>Ratios with % change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2021-09-18T21:45:37Z</dcterms:created>
  <dcterms:modified xsi:type="dcterms:W3CDTF">2025-02-10T17:40:51Z</dcterms:modified>
</cp:coreProperties>
</file>