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Motorcycle Technology\"/>
    </mc:Choice>
  </mc:AlternateContent>
  <xr:revisionPtr revIDLastSave="0" documentId="8_{B16D826B-F98D-4E9E-BB56-6A014CD44A63}" xr6:coauthVersionLast="47" xr6:coauthVersionMax="47" xr10:uidLastSave="{00000000-0000-0000-0000-000000000000}"/>
  <bookViews>
    <workbookView xWindow="70" yWindow="10" windowWidth="9010" windowHeight="9950" xr2:uid="{F036F705-DB47-4D01-A881-7FEC72E5AB7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34" i="1" l="1"/>
  <c r="U32" i="1"/>
  <c r="U30" i="1"/>
  <c r="U28" i="1"/>
  <c r="U26" i="1"/>
  <c r="U24" i="1"/>
  <c r="T26" i="1"/>
  <c r="T28" i="1"/>
  <c r="T30" i="1"/>
  <c r="T32" i="1"/>
  <c r="T34" i="1"/>
  <c r="T24" i="1"/>
  <c r="S34" i="1"/>
  <c r="S32" i="1"/>
  <c r="S30" i="1"/>
  <c r="S28" i="1"/>
  <c r="S26" i="1"/>
  <c r="S24" i="1"/>
  <c r="R34" i="1"/>
  <c r="R32" i="1"/>
  <c r="R30" i="1"/>
  <c r="R28" i="1"/>
  <c r="R26" i="1"/>
  <c r="R24" i="1"/>
  <c r="Q34" i="1"/>
  <c r="Q32" i="1"/>
  <c r="Q30" i="1"/>
  <c r="Q28" i="1"/>
  <c r="Q26" i="1"/>
  <c r="Q24" i="1"/>
  <c r="B5" i="1"/>
  <c r="E19" i="1"/>
  <c r="E17" i="1"/>
  <c r="F17" i="1" s="1"/>
  <c r="E15" i="1"/>
  <c r="E13" i="1"/>
  <c r="E11" i="1"/>
  <c r="E9" i="1"/>
  <c r="M17" i="1"/>
  <c r="H13" i="1"/>
  <c r="M26" i="1"/>
  <c r="F9" i="1"/>
  <c r="F19" i="1" l="1"/>
  <c r="F15" i="1"/>
  <c r="F11" i="1"/>
  <c r="F13" i="1"/>
  <c r="K31" i="1" l="1"/>
  <c r="M24" i="1"/>
  <c r="N26" i="1" s="1"/>
  <c r="L31" i="1" s="1"/>
  <c r="H9" i="1"/>
</calcChain>
</file>

<file path=xl/sharedStrings.xml><?xml version="1.0" encoding="utf-8"?>
<sst xmlns="http://schemas.openxmlformats.org/spreadsheetml/2006/main" count="34" uniqueCount="33">
  <si>
    <t>Primary</t>
  </si>
  <si>
    <t>FINAL</t>
  </si>
  <si>
    <t>Diameter</t>
  </si>
  <si>
    <t>RPM</t>
  </si>
  <si>
    <t>Ratios</t>
  </si>
  <si>
    <t>1st</t>
  </si>
  <si>
    <t>2nd</t>
  </si>
  <si>
    <t>3rd</t>
  </si>
  <si>
    <t>4th</t>
  </si>
  <si>
    <t>5th</t>
  </si>
  <si>
    <t>6th</t>
  </si>
  <si>
    <t>Width</t>
  </si>
  <si>
    <t>Pirelli Scorpion Rally</t>
  </si>
  <si>
    <t>KPH</t>
  </si>
  <si>
    <t>Aero Drag Force</t>
  </si>
  <si>
    <t>CdA</t>
  </si>
  <si>
    <t>Type of Force</t>
  </si>
  <si>
    <t>Rolling Resistance</t>
  </si>
  <si>
    <t>m/s</t>
  </si>
  <si>
    <t xml:space="preserve">Rear Tyre </t>
  </si>
  <si>
    <t>Aspect Ratio</t>
  </si>
  <si>
    <t>Rim Size</t>
  </si>
  <si>
    <t>Total Resistant / N</t>
  </si>
  <si>
    <t>Power Required / W</t>
  </si>
  <si>
    <t>Rolling Resistance / N</t>
  </si>
  <si>
    <t>Aero Drag Force  / N</t>
  </si>
  <si>
    <t>Speed m/s</t>
  </si>
  <si>
    <t>Total Resistant Force / N</t>
  </si>
  <si>
    <t>Force / N</t>
  </si>
  <si>
    <t>Velocity m/s</t>
  </si>
  <si>
    <t xml:space="preserve">Max Speed m/s </t>
  </si>
  <si>
    <t>Bike Mass kg</t>
  </si>
  <si>
    <t>Dia /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</si>
</sst>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1" xfId="0" applyFont="1" applyBorder="1"/>
    <xf numFmtId="0" fontId="1" fillId="0" borderId="7" xfId="0" applyFont="1" applyBorder="1"/>
    <xf numFmtId="0" fontId="0" fillId="0" borderId="7" xfId="0" applyBorder="1"/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/>
    <xf numFmtId="0" fontId="0" fillId="0" borderId="8" xfId="0" applyBorder="1"/>
    <xf numFmtId="0" fontId="1" fillId="0" borderId="7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28863</xdr:colOff>
      <xdr:row>20</xdr:row>
      <xdr:rowOff>29163</xdr:rowOff>
    </xdr:from>
    <xdr:to>
      <xdr:col>9</xdr:col>
      <xdr:colOff>464523</xdr:colOff>
      <xdr:row>40</xdr:row>
      <xdr:rowOff>19830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E38D7B9-7C18-49BC-8308-78030BAFDA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63" y="3685224"/>
          <a:ext cx="6420054" cy="3646727"/>
        </a:xfrm>
        <a:prstGeom prst="rect">
          <a:avLst/>
        </a:prstGeom>
      </xdr:spPr>
    </xdr:pic>
    <xdr:clientData/>
  </xdr:twoCellAnchor>
  <xdr:twoCellAnchor>
    <xdr:from>
      <xdr:col>12</xdr:col>
      <xdr:colOff>11338</xdr:colOff>
      <xdr:row>34</xdr:row>
      <xdr:rowOff>11339</xdr:rowOff>
    </xdr:from>
    <xdr:to>
      <xdr:col>13</xdr:col>
      <xdr:colOff>1523999</xdr:colOff>
      <xdr:row>40</xdr:row>
      <xdr:rowOff>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5044F52F-61BF-4B1F-9A83-34345CC4D48C}"/>
            </a:ext>
          </a:extLst>
        </xdr:cNvPr>
        <xdr:cNvSpPr txBox="1"/>
      </xdr:nvSpPr>
      <xdr:spPr>
        <a:xfrm>
          <a:off x="9327695" y="6179910"/>
          <a:ext cx="2120447" cy="10772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00"/>
            <a:t>Power of Scrambler</a:t>
          </a:r>
          <a:r>
            <a:rPr lang="en-GB" sz="1200" baseline="0"/>
            <a:t> 1200XC as stated by Motorcyclespecs (2021) is </a:t>
          </a:r>
          <a:r>
            <a:rPr lang="en-GB" sz="1200" b="1" baseline="0">
              <a:solidFill>
                <a:srgbClr val="FF0000"/>
              </a:solidFill>
            </a:rPr>
            <a:t>66.2kW</a:t>
          </a:r>
          <a:r>
            <a:rPr lang="en-GB" sz="1200" b="0" baseline="0">
              <a:solidFill>
                <a:schemeClr val="tx1"/>
              </a:solidFill>
            </a:rPr>
            <a:t>, so therefore it has enough power to reach top speed</a:t>
          </a:r>
          <a:endParaRPr lang="en-GB" sz="1200" b="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698500</xdr:colOff>
      <xdr:row>1</xdr:row>
      <xdr:rowOff>163285</xdr:rowOff>
    </xdr:from>
    <xdr:to>
      <xdr:col>11</xdr:col>
      <xdr:colOff>0</xdr:colOff>
      <xdr:row>5</xdr:row>
      <xdr:rowOff>172357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8AD04F03-CBAF-4A79-A07E-624E6134A7D8}"/>
            </a:ext>
          </a:extLst>
        </xdr:cNvPr>
        <xdr:cNvSpPr txBox="1"/>
      </xdr:nvSpPr>
      <xdr:spPr>
        <a:xfrm>
          <a:off x="5987143" y="344714"/>
          <a:ext cx="2022928" cy="734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00"/>
            <a:t>Technical</a:t>
          </a:r>
          <a:r>
            <a:rPr lang="en-GB" sz="1200" baseline="0"/>
            <a:t> Infomation sourced from </a:t>
          </a:r>
          <a:r>
            <a:rPr lang="en-GB" sz="1200" b="1" baseline="0"/>
            <a:t>Owners Manual (2021) </a:t>
          </a:r>
          <a:r>
            <a:rPr lang="en-GB" sz="1200" b="0" baseline="0"/>
            <a:t>and</a:t>
          </a:r>
          <a:r>
            <a:rPr lang="en-GB" sz="1200" b="1" baseline="0"/>
            <a:t> TJ Hinton (2020)</a:t>
          </a:r>
          <a:endParaRPr lang="en-GB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B2E2D-E993-4169-B6E6-B18E53A05350}">
  <dimension ref="A3:U35"/>
  <sheetViews>
    <sheetView tabSelected="1" zoomScale="70" zoomScaleNormal="70" workbookViewId="0">
      <selection activeCell="R20" sqref="R20"/>
    </sheetView>
  </sheetViews>
  <sheetFormatPr defaultRowHeight="14.5" x14ac:dyDescent="0.35"/>
  <cols>
    <col min="8" max="8" width="14.81640625" customWidth="1"/>
    <col min="9" max="9" width="10.08984375" customWidth="1"/>
    <col min="10" max="10" width="15.26953125" customWidth="1"/>
    <col min="11" max="11" width="13.453125" customWidth="1"/>
    <col min="12" max="12" width="18.7265625" customWidth="1"/>
    <col min="14" max="14" width="21.81640625" customWidth="1"/>
    <col min="15" max="15" width="11.90625" customWidth="1"/>
    <col min="17" max="17" width="10.453125" customWidth="1"/>
    <col min="18" max="18" width="17.1796875" customWidth="1"/>
    <col min="19" max="19" width="18.81640625" customWidth="1"/>
    <col min="20" max="20" width="15.7265625" customWidth="1"/>
    <col min="21" max="21" width="17.453125" customWidth="1"/>
  </cols>
  <sheetData>
    <row r="3" spans="1:16" x14ac:dyDescent="0.35">
      <c r="A3" s="10" t="s">
        <v>0</v>
      </c>
      <c r="B3" s="20">
        <v>74</v>
      </c>
      <c r="C3" s="20">
        <v>93</v>
      </c>
      <c r="D3" s="12">
        <v>1.26</v>
      </c>
      <c r="H3" s="10" t="s">
        <v>31</v>
      </c>
    </row>
    <row r="4" spans="1:16" x14ac:dyDescent="0.35">
      <c r="A4" s="10" t="s">
        <v>1</v>
      </c>
      <c r="B4" s="20">
        <v>16</v>
      </c>
      <c r="C4" s="20">
        <v>44</v>
      </c>
      <c r="D4" s="12">
        <v>2.75</v>
      </c>
      <c r="H4" s="13"/>
    </row>
    <row r="5" spans="1:16" x14ac:dyDescent="0.35">
      <c r="A5" s="10" t="s">
        <v>2</v>
      </c>
      <c r="B5" s="20">
        <f>M17</f>
        <v>0.64179999999999993</v>
      </c>
      <c r="C5" s="20"/>
      <c r="D5" s="12"/>
      <c r="H5" s="13">
        <v>210</v>
      </c>
    </row>
    <row r="6" spans="1:16" x14ac:dyDescent="0.35">
      <c r="A6" s="19" t="s">
        <v>3</v>
      </c>
      <c r="B6" s="6">
        <v>7400</v>
      </c>
      <c r="C6" s="6"/>
      <c r="D6" s="7"/>
      <c r="H6" s="8"/>
    </row>
    <row r="7" spans="1:16" x14ac:dyDescent="0.35">
      <c r="A7" s="2" t="s">
        <v>4</v>
      </c>
      <c r="E7" s="2" t="s">
        <v>13</v>
      </c>
      <c r="F7" s="2" t="s">
        <v>18</v>
      </c>
      <c r="H7" s="10" t="s">
        <v>30</v>
      </c>
    </row>
    <row r="8" spans="1:16" x14ac:dyDescent="0.35">
      <c r="H8" s="8"/>
    </row>
    <row r="9" spans="1:16" x14ac:dyDescent="0.35">
      <c r="A9" t="s">
        <v>5</v>
      </c>
      <c r="B9" s="1">
        <v>14</v>
      </c>
      <c r="C9" s="1">
        <v>49</v>
      </c>
      <c r="D9" s="1">
        <v>3.5</v>
      </c>
      <c r="E9" s="1">
        <f>(((B6*60)*(14/49)*(74/93)*(M17*3.142))/1000)*(16/44)</f>
        <v>74.017923389023863</v>
      </c>
      <c r="F9" s="1">
        <f>E9*1000/3600</f>
        <v>20.560534274728852</v>
      </c>
      <c r="H9" s="13">
        <f>F19</f>
        <v>61.379242026028784</v>
      </c>
    </row>
    <row r="10" spans="1:16" x14ac:dyDescent="0.35">
      <c r="B10" s="1"/>
      <c r="C10" s="1"/>
      <c r="D10" s="1"/>
      <c r="E10" s="1"/>
      <c r="F10" s="8"/>
      <c r="H10" s="8"/>
    </row>
    <row r="11" spans="1:16" x14ac:dyDescent="0.35">
      <c r="A11" t="s">
        <v>6</v>
      </c>
      <c r="B11" s="1">
        <v>18</v>
      </c>
      <c r="C11" s="1">
        <v>45</v>
      </c>
      <c r="D11" s="1">
        <v>2.5</v>
      </c>
      <c r="E11" s="1">
        <f>((B6*60*(18/45)*(74/93)*M17*3.142)/1000)*(16/44)</f>
        <v>103.62509274463342</v>
      </c>
      <c r="F11" s="1">
        <f>E11*1000/3600</f>
        <v>28.784747984620395</v>
      </c>
      <c r="H11" s="15" t="s">
        <v>15</v>
      </c>
    </row>
    <row r="12" spans="1:16" x14ac:dyDescent="0.35">
      <c r="B12" s="1"/>
      <c r="C12" s="1"/>
      <c r="D12" s="1"/>
      <c r="E12" s="1"/>
      <c r="F12" s="9"/>
      <c r="H12" s="8"/>
    </row>
    <row r="13" spans="1:16" x14ac:dyDescent="0.35">
      <c r="A13" t="s">
        <v>7</v>
      </c>
      <c r="B13" s="1">
        <v>20</v>
      </c>
      <c r="C13" s="1">
        <v>37</v>
      </c>
      <c r="D13" s="1">
        <v>1.85</v>
      </c>
      <c r="E13" s="1">
        <f>((B6*60*(20/37)*(74/93)*M17*3.142)/1000)*(16/44)</f>
        <v>140.03390911436946</v>
      </c>
      <c r="F13" s="1">
        <f>E13*1000/3600</f>
        <v>38.89830808732485</v>
      </c>
      <c r="H13" s="13">
        <f>0.5149*0.9</f>
        <v>0.46341000000000004</v>
      </c>
    </row>
    <row r="14" spans="1:16" x14ac:dyDescent="0.35">
      <c r="B14" s="1"/>
      <c r="C14" s="1"/>
      <c r="D14" s="1"/>
      <c r="E14" s="1"/>
      <c r="F14" s="8"/>
      <c r="H14" s="9"/>
    </row>
    <row r="15" spans="1:16" x14ac:dyDescent="0.35">
      <c r="A15" t="s">
        <v>8</v>
      </c>
      <c r="B15" s="1">
        <v>25</v>
      </c>
      <c r="C15" s="1">
        <v>37</v>
      </c>
      <c r="D15" s="1">
        <v>1.48</v>
      </c>
      <c r="E15" s="1">
        <f>((B6*60*(25/37)*(74/93)*M17*3.142)/1000)*(16/44)</f>
        <v>175.04238639296187</v>
      </c>
      <c r="F15" s="1">
        <f>E15*1000/3600</f>
        <v>48.622885109156073</v>
      </c>
      <c r="L15" s="15" t="s">
        <v>19</v>
      </c>
      <c r="M15" s="18" t="s">
        <v>32</v>
      </c>
      <c r="N15" s="18" t="s">
        <v>11</v>
      </c>
      <c r="O15" s="10" t="s">
        <v>20</v>
      </c>
      <c r="P15" s="11" t="s">
        <v>21</v>
      </c>
    </row>
    <row r="16" spans="1:16" x14ac:dyDescent="0.35">
      <c r="B16" s="1"/>
      <c r="C16" s="1"/>
      <c r="D16" s="1"/>
      <c r="E16" s="1"/>
      <c r="F16" s="8"/>
      <c r="L16" s="1"/>
      <c r="M16" s="12"/>
      <c r="N16" s="4"/>
      <c r="O16" s="1"/>
      <c r="P16" s="5"/>
    </row>
    <row r="17" spans="1:21" x14ac:dyDescent="0.35">
      <c r="A17" t="s">
        <v>9</v>
      </c>
      <c r="B17" s="1">
        <v>27</v>
      </c>
      <c r="C17" s="1">
        <v>34</v>
      </c>
      <c r="D17" s="1">
        <v>1.3</v>
      </c>
      <c r="E17" s="1">
        <f>((B6*60*(27/34)*(74/93)*M17*3.142)/1000)*(16/44)</f>
        <v>205.72628706655166</v>
      </c>
      <c r="F17" s="1">
        <f>E17*1000/3600</f>
        <v>57.146190851819902</v>
      </c>
      <c r="L17" s="1" t="s">
        <v>12</v>
      </c>
      <c r="M17" s="17">
        <f>((((150/25.4*70/100+17/2)*2*3.142)*25.4)/3.142)/1000</f>
        <v>0.64179999999999993</v>
      </c>
      <c r="N17" s="17">
        <v>150</v>
      </c>
      <c r="O17" s="17">
        <v>70</v>
      </c>
      <c r="P17" s="16">
        <v>12</v>
      </c>
    </row>
    <row r="18" spans="1:21" x14ac:dyDescent="0.35">
      <c r="B18" s="1"/>
      <c r="C18" s="1"/>
      <c r="D18" s="1"/>
      <c r="E18" s="1"/>
      <c r="F18" s="8"/>
    </row>
    <row r="19" spans="1:21" x14ac:dyDescent="0.35">
      <c r="A19" t="s">
        <v>10</v>
      </c>
      <c r="B19" s="1">
        <v>29</v>
      </c>
      <c r="C19" s="1">
        <v>34</v>
      </c>
      <c r="D19" s="1">
        <v>1.17</v>
      </c>
      <c r="E19" s="1">
        <f>((B6*60*(29/34)*(74/93)*M17*3.142)/1000)*(16/44)</f>
        <v>220.96527129370361</v>
      </c>
      <c r="F19" s="1">
        <f>E19*1000/3600</f>
        <v>61.379242026028784</v>
      </c>
    </row>
    <row r="22" spans="1:21" x14ac:dyDescent="0.35">
      <c r="K22" s="3"/>
      <c r="L22" s="15" t="s">
        <v>16</v>
      </c>
      <c r="M22" s="10" t="s">
        <v>28</v>
      </c>
      <c r="N22" s="11" t="s">
        <v>27</v>
      </c>
      <c r="Q22" s="15" t="s">
        <v>26</v>
      </c>
      <c r="R22" s="15" t="s">
        <v>25</v>
      </c>
      <c r="S22" s="22" t="s">
        <v>24</v>
      </c>
      <c r="T22" s="22" t="s">
        <v>22</v>
      </c>
      <c r="U22" s="21" t="s">
        <v>23</v>
      </c>
    </row>
    <row r="23" spans="1:21" x14ac:dyDescent="0.35">
      <c r="L23" s="1"/>
      <c r="M23" s="1"/>
      <c r="N23" s="5"/>
      <c r="Q23" s="13"/>
      <c r="R23" s="13"/>
      <c r="S23" s="13"/>
      <c r="T23" s="13"/>
      <c r="U23" s="14"/>
    </row>
    <row r="24" spans="1:21" x14ac:dyDescent="0.35">
      <c r="L24" s="8" t="s">
        <v>14</v>
      </c>
      <c r="M24" s="8">
        <f>(0.5*1.167)*(H13)*(POWER(F19,2))</f>
        <v>1018.7070311329188</v>
      </c>
      <c r="N24" s="1"/>
      <c r="Q24" s="15">
        <f>F9</f>
        <v>20.560534274728852</v>
      </c>
      <c r="R24" s="13">
        <f>(0.5*1.167)*(H13)*(POWER(F9,2))</f>
        <v>114.30758601175994</v>
      </c>
      <c r="S24" s="13">
        <f>M26</f>
        <v>41.202000000000005</v>
      </c>
      <c r="T24" s="13">
        <f>SUM(R24:S24)</f>
        <v>155.50958601175995</v>
      </c>
      <c r="U24" s="14">
        <f>T24*Q24</f>
        <v>3197.360173243685</v>
      </c>
    </row>
    <row r="25" spans="1:21" x14ac:dyDescent="0.35">
      <c r="L25" s="1"/>
      <c r="M25" s="1"/>
      <c r="N25" s="1"/>
      <c r="Q25" s="13"/>
      <c r="R25" s="13"/>
      <c r="S25" s="13"/>
      <c r="T25" s="13"/>
      <c r="U25" s="14"/>
    </row>
    <row r="26" spans="1:21" x14ac:dyDescent="0.35">
      <c r="L26" s="1" t="s">
        <v>17</v>
      </c>
      <c r="M26" s="1">
        <f>0.02*210*9.81</f>
        <v>41.202000000000005</v>
      </c>
      <c r="N26" s="12">
        <f>M24+M26</f>
        <v>1059.9090311329189</v>
      </c>
      <c r="Q26" s="15">
        <f>F11</f>
        <v>28.784747984620395</v>
      </c>
      <c r="R26" s="13">
        <f>(0.5*1.167)*(H13)*(POWER(F11,2))</f>
        <v>224.04286858304954</v>
      </c>
      <c r="S26" s="13">
        <f>M26</f>
        <v>41.202000000000005</v>
      </c>
      <c r="T26" s="13">
        <f>SUM(R26:S26)</f>
        <v>265.24486858304954</v>
      </c>
      <c r="U26" s="14">
        <f>T26*Q26</f>
        <v>7635.0066963768368</v>
      </c>
    </row>
    <row r="27" spans="1:21" x14ac:dyDescent="0.35">
      <c r="Q27" s="13"/>
      <c r="R27" s="13"/>
      <c r="S27" s="13"/>
      <c r="T27" s="13"/>
      <c r="U27" s="14"/>
    </row>
    <row r="28" spans="1:21" x14ac:dyDescent="0.35">
      <c r="Q28" s="15">
        <f>F13</f>
        <v>38.89830808732485</v>
      </c>
      <c r="R28" s="13">
        <f>(0.5*1.167)*(H13)*(POWER(F13,2))</f>
        <v>409.13599083829331</v>
      </c>
      <c r="S28" s="13">
        <f>M26</f>
        <v>41.202000000000005</v>
      </c>
      <c r="T28" s="13">
        <f>SUM(R28:S28)</f>
        <v>450.33799083829331</v>
      </c>
      <c r="U28" s="14">
        <f>T28*Q28</f>
        <v>17517.385911054807</v>
      </c>
    </row>
    <row r="29" spans="1:21" x14ac:dyDescent="0.35">
      <c r="K29" s="10" t="s">
        <v>29</v>
      </c>
      <c r="L29" s="11" t="s">
        <v>23</v>
      </c>
      <c r="Q29" s="13"/>
      <c r="R29" s="13"/>
      <c r="S29" s="13"/>
      <c r="T29" s="13"/>
      <c r="U29" s="14"/>
    </row>
    <row r="30" spans="1:21" x14ac:dyDescent="0.35">
      <c r="K30" s="8"/>
      <c r="L30" s="5"/>
      <c r="Q30" s="15">
        <f>F15</f>
        <v>48.622885109156073</v>
      </c>
      <c r="R30" s="13">
        <f>(0.5*1.167)*(H13)*(POWER(F15,2))</f>
        <v>639.27498568483361</v>
      </c>
      <c r="S30" s="13">
        <f>M26</f>
        <v>41.202000000000005</v>
      </c>
      <c r="T30" s="13">
        <f>SUM(R30:S30)</f>
        <v>680.47698568483361</v>
      </c>
      <c r="U30" s="14">
        <f>T30*Q30</f>
        <v>33086.754294378508</v>
      </c>
    </row>
    <row r="31" spans="1:21" x14ac:dyDescent="0.35">
      <c r="K31" s="1">
        <f>F19</f>
        <v>61.379242026028784</v>
      </c>
      <c r="L31" s="12">
        <f>N26*K31</f>
        <v>65056.412947481105</v>
      </c>
      <c r="Q31" s="13"/>
      <c r="R31" s="13"/>
      <c r="S31" s="13"/>
      <c r="T31" s="13"/>
      <c r="U31" s="14"/>
    </row>
    <row r="32" spans="1:21" x14ac:dyDescent="0.35">
      <c r="Q32" s="15">
        <f>F17</f>
        <v>57.146190851819902</v>
      </c>
      <c r="R32" s="13">
        <f>(0.5*1.167)*(H13)*(POWER(F17,2))</f>
        <v>883.04093424006862</v>
      </c>
      <c r="S32" s="13">
        <f>M26</f>
        <v>41.202000000000005</v>
      </c>
      <c r="T32" s="13">
        <f>SUM(R32:S32)</f>
        <v>924.24293424006862</v>
      </c>
      <c r="U32" s="14">
        <f>T32*Q32</f>
        <v>52816.963113528996</v>
      </c>
    </row>
    <row r="33" spans="17:21" x14ac:dyDescent="0.35">
      <c r="Q33" s="13"/>
      <c r="R33" s="13"/>
      <c r="S33" s="13"/>
      <c r="T33" s="13"/>
      <c r="U33" s="14"/>
    </row>
    <row r="34" spans="17:21" x14ac:dyDescent="0.35">
      <c r="Q34" s="15">
        <f>F19</f>
        <v>61.379242026028784</v>
      </c>
      <c r="R34" s="13">
        <f>(0.5*1.167)*(H13)*(POWER(F19,2))</f>
        <v>1018.7070311329188</v>
      </c>
      <c r="S34" s="13">
        <f>M26</f>
        <v>41.202000000000005</v>
      </c>
      <c r="T34" s="13">
        <f>SUM(R34:S34)</f>
        <v>1059.9090311329189</v>
      </c>
      <c r="U34" s="14">
        <f>T34*Q34</f>
        <v>65056.412947481105</v>
      </c>
    </row>
    <row r="35" spans="17:21" x14ac:dyDescent="0.35">
      <c r="Q35" s="9"/>
      <c r="R35" s="9"/>
      <c r="S35" s="9"/>
      <c r="T35" s="9"/>
      <c r="U35" s="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2021-11-09T09:22:37Z</dcterms:created>
  <dcterms:modified xsi:type="dcterms:W3CDTF">2021-12-13T04:53:41Z</dcterms:modified>
</cp:coreProperties>
</file>