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NI\Alternative Powertrain\"/>
    </mc:Choice>
  </mc:AlternateContent>
  <xr:revisionPtr revIDLastSave="0" documentId="13_ncr:1_{4BD8F8E3-4A29-4689-9588-378DEC9F37F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201" i="1" l="1"/>
  <c r="U37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30" i="1"/>
  <c r="K31" i="1"/>
  <c r="K73" i="1"/>
  <c r="K74" i="1"/>
  <c r="K72" i="1"/>
  <c r="K71" i="1"/>
  <c r="K70" i="1"/>
  <c r="K69" i="1"/>
  <c r="S164" i="1" l="1"/>
  <c r="S196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K195" i="1"/>
  <c r="K196" i="1"/>
  <c r="K197" i="1"/>
  <c r="K198" i="1"/>
  <c r="K199" i="1"/>
  <c r="K200" i="1"/>
  <c r="K201" i="1"/>
  <c r="O198" i="1"/>
  <c r="S198" i="1" s="1"/>
  <c r="O199" i="1"/>
  <c r="S199" i="1" s="1"/>
  <c r="O200" i="1"/>
  <c r="S200" i="1" s="1"/>
  <c r="O201" i="1"/>
  <c r="S201" i="1" s="1"/>
  <c r="O195" i="1"/>
  <c r="S195" i="1" s="1"/>
  <c r="O196" i="1"/>
  <c r="O197" i="1"/>
  <c r="S197" i="1" s="1"/>
  <c r="K189" i="1"/>
  <c r="K190" i="1"/>
  <c r="K191" i="1"/>
  <c r="K192" i="1"/>
  <c r="K193" i="1"/>
  <c r="K194" i="1"/>
  <c r="O192" i="1"/>
  <c r="S192" i="1" s="1"/>
  <c r="O193" i="1"/>
  <c r="S193" i="1" s="1"/>
  <c r="O194" i="1"/>
  <c r="S194" i="1" s="1"/>
  <c r="O191" i="1"/>
  <c r="S191" i="1" s="1"/>
  <c r="O189" i="1"/>
  <c r="S189" i="1" s="1"/>
  <c r="O190" i="1"/>
  <c r="S190" i="1" s="1"/>
  <c r="K177" i="1"/>
  <c r="K178" i="1"/>
  <c r="K179" i="1"/>
  <c r="K180" i="1"/>
  <c r="K181" i="1"/>
  <c r="K182" i="1"/>
  <c r="K183" i="1"/>
  <c r="K184" i="1"/>
  <c r="K185" i="1"/>
  <c r="K186" i="1"/>
  <c r="K187" i="1"/>
  <c r="K188" i="1"/>
  <c r="O182" i="1"/>
  <c r="S182" i="1" s="1"/>
  <c r="O183" i="1"/>
  <c r="S183" i="1" s="1"/>
  <c r="O184" i="1"/>
  <c r="S184" i="1" s="1"/>
  <c r="O185" i="1"/>
  <c r="S185" i="1" s="1"/>
  <c r="O186" i="1"/>
  <c r="S186" i="1" s="1"/>
  <c r="O187" i="1"/>
  <c r="O188" i="1"/>
  <c r="K167" i="1"/>
  <c r="K168" i="1"/>
  <c r="K169" i="1"/>
  <c r="K170" i="1"/>
  <c r="K171" i="1"/>
  <c r="K172" i="1"/>
  <c r="K173" i="1"/>
  <c r="K174" i="1"/>
  <c r="K175" i="1"/>
  <c r="K17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O171" i="1"/>
  <c r="S171" i="1" s="1"/>
  <c r="O172" i="1"/>
  <c r="S172" i="1" s="1"/>
  <c r="O173" i="1"/>
  <c r="S173" i="1" s="1"/>
  <c r="O174" i="1"/>
  <c r="S174" i="1" s="1"/>
  <c r="O175" i="1"/>
  <c r="S175" i="1" s="1"/>
  <c r="O176" i="1"/>
  <c r="S176" i="1" s="1"/>
  <c r="O177" i="1"/>
  <c r="S177" i="1" s="1"/>
  <c r="O178" i="1"/>
  <c r="S178" i="1" s="1"/>
  <c r="O179" i="1"/>
  <c r="S179" i="1" s="1"/>
  <c r="O180" i="1"/>
  <c r="S180" i="1" s="1"/>
  <c r="O181" i="1"/>
  <c r="S181" i="1" s="1"/>
  <c r="O170" i="1"/>
  <c r="S170" i="1" s="1"/>
  <c r="O162" i="1"/>
  <c r="S162" i="1" s="1"/>
  <c r="O163" i="1"/>
  <c r="S163" i="1" s="1"/>
  <c r="O164" i="1"/>
  <c r="O165" i="1"/>
  <c r="S165" i="1" s="1"/>
  <c r="O166" i="1"/>
  <c r="S166" i="1" s="1"/>
  <c r="O167" i="1"/>
  <c r="S167" i="1" s="1"/>
  <c r="O168" i="1"/>
  <c r="S168" i="1" s="1"/>
  <c r="O169" i="1"/>
  <c r="S169" i="1" s="1"/>
  <c r="O157" i="1"/>
  <c r="S157" i="1" s="1"/>
  <c r="O158" i="1"/>
  <c r="S158" i="1" s="1"/>
  <c r="O159" i="1"/>
  <c r="S159" i="1" s="1"/>
  <c r="O160" i="1"/>
  <c r="S160" i="1" s="1"/>
  <c r="O161" i="1"/>
  <c r="S161" i="1" s="1"/>
  <c r="O151" i="1"/>
  <c r="S151" i="1" s="1"/>
  <c r="O152" i="1"/>
  <c r="S152" i="1" s="1"/>
  <c r="O153" i="1"/>
  <c r="S153" i="1" s="1"/>
  <c r="O154" i="1"/>
  <c r="S154" i="1" s="1"/>
  <c r="O155" i="1"/>
  <c r="S155" i="1" s="1"/>
  <c r="O156" i="1"/>
  <c r="S156" i="1" s="1"/>
  <c r="O149" i="1"/>
  <c r="S149" i="1" s="1"/>
  <c r="O150" i="1"/>
  <c r="S150" i="1" s="1"/>
  <c r="O146" i="1"/>
  <c r="S146" i="1" s="1"/>
  <c r="O147" i="1"/>
  <c r="S147" i="1" s="1"/>
  <c r="O148" i="1"/>
  <c r="S148" i="1" s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25" i="1"/>
  <c r="K126" i="1"/>
  <c r="K127" i="1"/>
  <c r="K128" i="1"/>
  <c r="K129" i="1"/>
  <c r="K120" i="1"/>
  <c r="K121" i="1"/>
  <c r="K122" i="1"/>
  <c r="K123" i="1"/>
  <c r="K124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R124" i="1"/>
  <c r="R123" i="1"/>
  <c r="R122" i="1"/>
  <c r="R121" i="1"/>
  <c r="R120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R60" i="1"/>
  <c r="R61" i="1"/>
  <c r="R62" i="1"/>
  <c r="R63" i="1"/>
  <c r="R64" i="1"/>
  <c r="R65" i="1"/>
  <c r="R66" i="1"/>
  <c r="R67" i="1"/>
  <c r="R68" i="1"/>
  <c r="Q60" i="1"/>
  <c r="Q61" i="1"/>
  <c r="Q62" i="1"/>
  <c r="Q63" i="1"/>
  <c r="Q64" i="1"/>
  <c r="Q65" i="1"/>
  <c r="Q66" i="1"/>
  <c r="Q67" i="1"/>
  <c r="Q68" i="1"/>
  <c r="K60" i="1"/>
  <c r="K61" i="1"/>
  <c r="K62" i="1"/>
  <c r="K63" i="1"/>
  <c r="K64" i="1"/>
  <c r="K65" i="1"/>
  <c r="K66" i="1"/>
  <c r="K67" i="1"/>
  <c r="K68" i="1"/>
  <c r="R69" i="1"/>
  <c r="S187" i="1" l="1"/>
  <c r="S188" i="1"/>
  <c r="Q121" i="1"/>
  <c r="Q120" i="1"/>
  <c r="Q122" i="1" l="1"/>
  <c r="Q123" i="1" l="1"/>
  <c r="Q124" i="1" l="1"/>
  <c r="O71" i="1" l="1"/>
  <c r="R46" i="1"/>
  <c r="Q46" i="1"/>
  <c r="K46" i="1"/>
  <c r="O32" i="1"/>
  <c r="O31" i="1"/>
  <c r="P33" i="1"/>
  <c r="O59" i="1" l="1"/>
  <c r="O137" i="1"/>
  <c r="S137" i="1" s="1"/>
  <c r="O125" i="1"/>
  <c r="S125" i="1" s="1"/>
  <c r="O121" i="1"/>
  <c r="S121" i="1" s="1"/>
  <c r="O119" i="1"/>
  <c r="S119" i="1" s="1"/>
  <c r="O108" i="1"/>
  <c r="O91" i="1"/>
  <c r="O99" i="1"/>
  <c r="O90" i="1"/>
  <c r="O81" i="1"/>
  <c r="O98" i="1"/>
  <c r="O138" i="1"/>
  <c r="S138" i="1" s="1"/>
  <c r="O126" i="1"/>
  <c r="S126" i="1" s="1"/>
  <c r="O122" i="1"/>
  <c r="S122" i="1" s="1"/>
  <c r="O109" i="1"/>
  <c r="O92" i="1"/>
  <c r="O100" i="1"/>
  <c r="O75" i="1"/>
  <c r="O82" i="1"/>
  <c r="O120" i="1"/>
  <c r="S120" i="1" s="1"/>
  <c r="O107" i="1"/>
  <c r="O139" i="1"/>
  <c r="S139" i="1" s="1"/>
  <c r="O129" i="1"/>
  <c r="S129" i="1" s="1"/>
  <c r="O123" i="1"/>
  <c r="S123" i="1" s="1"/>
  <c r="O110" i="1"/>
  <c r="O93" i="1"/>
  <c r="O101" i="1"/>
  <c r="O74" i="1"/>
  <c r="O83" i="1"/>
  <c r="O115" i="1"/>
  <c r="O89" i="1"/>
  <c r="O145" i="1"/>
  <c r="S145" i="1" s="1"/>
  <c r="O140" i="1"/>
  <c r="S140" i="1" s="1"/>
  <c r="O128" i="1"/>
  <c r="S128" i="1" s="1"/>
  <c r="O124" i="1"/>
  <c r="S124" i="1" s="1"/>
  <c r="O103" i="1"/>
  <c r="O111" i="1"/>
  <c r="O94" i="1"/>
  <c r="O102" i="1"/>
  <c r="O76" i="1"/>
  <c r="O84" i="1"/>
  <c r="O141" i="1"/>
  <c r="S141" i="1" s="1"/>
  <c r="O104" i="1"/>
  <c r="O112" i="1"/>
  <c r="O95" i="1"/>
  <c r="O86" i="1"/>
  <c r="O77" i="1"/>
  <c r="O85" i="1"/>
  <c r="O144" i="1"/>
  <c r="S144" i="1" s="1"/>
  <c r="O80" i="1"/>
  <c r="O142" i="1"/>
  <c r="S142" i="1" s="1"/>
  <c r="O127" i="1"/>
  <c r="S127" i="1" s="1"/>
  <c r="O116" i="1"/>
  <c r="O105" i="1"/>
  <c r="O113" i="1"/>
  <c r="O96" i="1"/>
  <c r="O87" i="1"/>
  <c r="O78" i="1"/>
  <c r="O118" i="1"/>
  <c r="S118" i="1" s="1"/>
  <c r="O143" i="1"/>
  <c r="S143" i="1" s="1"/>
  <c r="O117" i="1"/>
  <c r="O106" i="1"/>
  <c r="O114" i="1"/>
  <c r="O97" i="1"/>
  <c r="O88" i="1"/>
  <c r="O79" i="1"/>
  <c r="O46" i="1"/>
  <c r="O56" i="1"/>
  <c r="O44" i="1"/>
  <c r="O49" i="1"/>
  <c r="O57" i="1"/>
  <c r="O45" i="1"/>
  <c r="O37" i="1"/>
  <c r="O47" i="1"/>
  <c r="O55" i="1"/>
  <c r="O38" i="1"/>
  <c r="O36" i="1"/>
  <c r="O48" i="1"/>
  <c r="O43" i="1"/>
  <c r="O42" i="1"/>
  <c r="O34" i="1"/>
  <c r="O53" i="1"/>
  <c r="O70" i="1"/>
  <c r="O35" i="1"/>
  <c r="O41" i="1"/>
  <c r="O33" i="1"/>
  <c r="O52" i="1"/>
  <c r="O69" i="1"/>
  <c r="M31" i="1"/>
  <c r="O54" i="1"/>
  <c r="O40" i="1"/>
  <c r="O51" i="1"/>
  <c r="O64" i="1"/>
  <c r="O73" i="1"/>
  <c r="O63" i="1"/>
  <c r="O65" i="1"/>
  <c r="O62" i="1"/>
  <c r="O68" i="1"/>
  <c r="O67" i="1"/>
  <c r="O72" i="1"/>
  <c r="O60" i="1"/>
  <c r="O61" i="1"/>
  <c r="O66" i="1"/>
  <c r="O39" i="1"/>
  <c r="O50" i="1"/>
  <c r="O58" i="1"/>
  <c r="M32" i="1"/>
  <c r="W30" i="1"/>
  <c r="E30" i="1"/>
  <c r="Q30" i="1"/>
  <c r="E31" i="1"/>
  <c r="R31" i="1"/>
  <c r="E32" i="1"/>
  <c r="K32" i="1"/>
  <c r="R32" i="1"/>
  <c r="E33" i="1"/>
  <c r="K33" i="1"/>
  <c r="R33" i="1"/>
  <c r="K34" i="1"/>
  <c r="R34" i="1"/>
  <c r="E35" i="1"/>
  <c r="K35" i="1"/>
  <c r="R35" i="1"/>
  <c r="E36" i="1"/>
  <c r="K36" i="1"/>
  <c r="R36" i="1"/>
  <c r="K37" i="1"/>
  <c r="R37" i="1"/>
  <c r="K38" i="1"/>
  <c r="R38" i="1"/>
  <c r="K39" i="1"/>
  <c r="R39" i="1"/>
  <c r="K40" i="1"/>
  <c r="R40" i="1"/>
  <c r="K41" i="1"/>
  <c r="R41" i="1"/>
  <c r="K42" i="1"/>
  <c r="R42" i="1"/>
  <c r="K43" i="1"/>
  <c r="R43" i="1"/>
  <c r="R71" i="1"/>
  <c r="R70" i="1"/>
  <c r="R44" i="1"/>
  <c r="R45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K44" i="1"/>
  <c r="K45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75" i="1"/>
  <c r="K76" i="1"/>
  <c r="K77" i="1"/>
  <c r="K78" i="1"/>
  <c r="K79" i="1"/>
  <c r="K80" i="1"/>
  <c r="K81" i="1"/>
  <c r="K82" i="1"/>
  <c r="K83" i="1"/>
  <c r="K84" i="1"/>
  <c r="K85" i="1"/>
  <c r="M126" i="1" l="1"/>
  <c r="M115" i="1"/>
  <c r="M122" i="1"/>
  <c r="M95" i="1"/>
  <c r="M100" i="1"/>
  <c r="M87" i="1"/>
  <c r="M113" i="1"/>
  <c r="M108" i="1"/>
  <c r="M127" i="1"/>
  <c r="M92" i="1"/>
  <c r="M106" i="1"/>
  <c r="M89" i="1"/>
  <c r="M109" i="1"/>
  <c r="M103" i="1"/>
  <c r="M33" i="1"/>
  <c r="M129" i="1"/>
  <c r="M105" i="1"/>
  <c r="M121" i="1"/>
  <c r="M94" i="1"/>
  <c r="M86" i="1"/>
  <c r="M61" i="1"/>
  <c r="M116" i="1"/>
  <c r="M50" i="1"/>
  <c r="M63" i="1"/>
  <c r="M101" i="1"/>
  <c r="M99" i="1"/>
  <c r="M110" i="1"/>
  <c r="M120" i="1"/>
  <c r="M90" i="1"/>
  <c r="M59" i="1"/>
  <c r="M123" i="1"/>
  <c r="M119" i="1"/>
  <c r="M114" i="1"/>
  <c r="M97" i="1"/>
  <c r="M93" i="1"/>
  <c r="M91" i="1"/>
  <c r="M118" i="1"/>
  <c r="M102" i="1"/>
  <c r="M88" i="1"/>
  <c r="M104" i="1"/>
  <c r="M125" i="1"/>
  <c r="M117" i="1"/>
  <c r="M128" i="1"/>
  <c r="S78" i="1"/>
  <c r="S86" i="1"/>
  <c r="S94" i="1"/>
  <c r="S102" i="1"/>
  <c r="S110" i="1"/>
  <c r="S79" i="1"/>
  <c r="S87" i="1"/>
  <c r="S95" i="1"/>
  <c r="S103" i="1"/>
  <c r="S111" i="1"/>
  <c r="S85" i="1"/>
  <c r="S72" i="1"/>
  <c r="S80" i="1"/>
  <c r="S88" i="1"/>
  <c r="S96" i="1"/>
  <c r="S104" i="1"/>
  <c r="S112" i="1"/>
  <c r="S101" i="1"/>
  <c r="S73" i="1"/>
  <c r="S81" i="1"/>
  <c r="S89" i="1"/>
  <c r="S97" i="1"/>
  <c r="S105" i="1"/>
  <c r="S113" i="1"/>
  <c r="S109" i="1"/>
  <c r="S74" i="1"/>
  <c r="S82" i="1"/>
  <c r="S90" i="1"/>
  <c r="S98" i="1"/>
  <c r="S106" i="1"/>
  <c r="S114" i="1"/>
  <c r="S77" i="1"/>
  <c r="S75" i="1"/>
  <c r="S83" i="1"/>
  <c r="S91" i="1"/>
  <c r="S99" i="1"/>
  <c r="S107" i="1"/>
  <c r="S115" i="1"/>
  <c r="S117" i="1"/>
  <c r="S76" i="1"/>
  <c r="S84" i="1"/>
  <c r="S92" i="1"/>
  <c r="S100" i="1"/>
  <c r="S108" i="1"/>
  <c r="S116" i="1"/>
  <c r="S93" i="1"/>
  <c r="M64" i="1"/>
  <c r="N64" i="1" s="1"/>
  <c r="L64" i="1" s="1"/>
  <c r="M107" i="1"/>
  <c r="M124" i="1"/>
  <c r="M111" i="1"/>
  <c r="M112" i="1"/>
  <c r="M96" i="1"/>
  <c r="M98" i="1"/>
  <c r="M73" i="1"/>
  <c r="M43" i="1"/>
  <c r="M46" i="1"/>
  <c r="M69" i="1"/>
  <c r="M71" i="1"/>
  <c r="M65" i="1"/>
  <c r="M66" i="1"/>
  <c r="M70" i="1"/>
  <c r="M42" i="1"/>
  <c r="M51" i="1"/>
  <c r="M58" i="1"/>
  <c r="M72" i="1"/>
  <c r="M68" i="1"/>
  <c r="M35" i="1"/>
  <c r="M52" i="1"/>
  <c r="M57" i="1"/>
  <c r="M60" i="1"/>
  <c r="M39" i="1"/>
  <c r="M37" i="1"/>
  <c r="M53" i="1"/>
  <c r="M56" i="1"/>
  <c r="M62" i="1"/>
  <c r="S65" i="1"/>
  <c r="S66" i="1"/>
  <c r="S64" i="1"/>
  <c r="S67" i="1"/>
  <c r="S61" i="1"/>
  <c r="S63" i="1"/>
  <c r="S60" i="1"/>
  <c r="S68" i="1"/>
  <c r="S62" i="1"/>
  <c r="M36" i="1"/>
  <c r="M48" i="1"/>
  <c r="M55" i="1"/>
  <c r="M67" i="1"/>
  <c r="M41" i="1"/>
  <c r="M40" i="1"/>
  <c r="M54" i="1"/>
  <c r="N54" i="1" s="1"/>
  <c r="L54" i="1" s="1"/>
  <c r="M47" i="1"/>
  <c r="M34" i="1"/>
  <c r="M44" i="1"/>
  <c r="M49" i="1"/>
  <c r="M45" i="1"/>
  <c r="N46" i="1" s="1"/>
  <c r="L46" i="1" s="1"/>
  <c r="U46" i="1" s="1"/>
  <c r="V46" i="1" s="1"/>
  <c r="W46" i="1" s="1"/>
  <c r="X46" i="1" s="1"/>
  <c r="M38" i="1"/>
  <c r="S46" i="1"/>
  <c r="U30" i="1"/>
  <c r="V30" i="1" s="1"/>
  <c r="N50" i="1" l="1"/>
  <c r="L50" i="1" s="1"/>
  <c r="N57" i="1"/>
  <c r="L57" i="1" s="1"/>
  <c r="N115" i="1"/>
  <c r="L115" i="1" s="1"/>
  <c r="N35" i="1"/>
  <c r="L35" i="1" s="1"/>
  <c r="N59" i="1"/>
  <c r="L59" i="1" s="1"/>
  <c r="N49" i="1"/>
  <c r="L49" i="1" s="1"/>
  <c r="N51" i="1"/>
  <c r="L51" i="1" s="1"/>
  <c r="N47" i="1"/>
  <c r="L47" i="1" s="1"/>
  <c r="N102" i="1"/>
  <c r="L102" i="1" s="1"/>
  <c r="U102" i="1" s="1"/>
  <c r="V102" i="1" s="1"/>
  <c r="W102" i="1" s="1"/>
  <c r="X102" i="1" s="1"/>
  <c r="N117" i="1"/>
  <c r="L117" i="1" s="1"/>
  <c r="U117" i="1"/>
  <c r="V117" i="1" s="1"/>
  <c r="W117" i="1" s="1"/>
  <c r="X117" i="1" s="1"/>
  <c r="N71" i="1"/>
  <c r="L71" i="1" s="1"/>
  <c r="N125" i="1"/>
  <c r="L125" i="1" s="1"/>
  <c r="U125" i="1" s="1"/>
  <c r="V125" i="1" s="1"/>
  <c r="W125" i="1" s="1"/>
  <c r="X125" i="1" s="1"/>
  <c r="N93" i="1"/>
  <c r="L93" i="1" s="1"/>
  <c r="U93" i="1" s="1"/>
  <c r="V93" i="1" s="1"/>
  <c r="W93" i="1" s="1"/>
  <c r="X93" i="1" s="1"/>
  <c r="N110" i="1"/>
  <c r="L110" i="1" s="1"/>
  <c r="U110" i="1" s="1"/>
  <c r="V110" i="1" s="1"/>
  <c r="W110" i="1" s="1"/>
  <c r="X110" i="1" s="1"/>
  <c r="N129" i="1"/>
  <c r="L129" i="1" s="1"/>
  <c r="U129" i="1" s="1"/>
  <c r="V129" i="1" s="1"/>
  <c r="W129" i="1" s="1"/>
  <c r="X129" i="1" s="1"/>
  <c r="N108" i="1"/>
  <c r="L108" i="1" s="1"/>
  <c r="U108" i="1" s="1"/>
  <c r="V108" i="1" s="1"/>
  <c r="W108" i="1" s="1"/>
  <c r="X108" i="1" s="1"/>
  <c r="N100" i="1"/>
  <c r="L100" i="1" s="1"/>
  <c r="U100" i="1"/>
  <c r="V100" i="1" s="1"/>
  <c r="W100" i="1" s="1"/>
  <c r="X100" i="1" s="1"/>
  <c r="U105" i="1"/>
  <c r="V105" i="1" s="1"/>
  <c r="W105" i="1" s="1"/>
  <c r="X105" i="1" s="1"/>
  <c r="N105" i="1"/>
  <c r="L105" i="1" s="1"/>
  <c r="N98" i="1"/>
  <c r="L98" i="1" s="1"/>
  <c r="U98" i="1" s="1"/>
  <c r="V98" i="1" s="1"/>
  <c r="W98" i="1" s="1"/>
  <c r="X98" i="1" s="1"/>
  <c r="N104" i="1"/>
  <c r="L104" i="1" s="1"/>
  <c r="U104" i="1" s="1"/>
  <c r="V104" i="1" s="1"/>
  <c r="W104" i="1" s="1"/>
  <c r="X104" i="1" s="1"/>
  <c r="N97" i="1"/>
  <c r="L97" i="1" s="1"/>
  <c r="U97" i="1" s="1"/>
  <c r="V97" i="1" s="1"/>
  <c r="W97" i="1" s="1"/>
  <c r="X97" i="1" s="1"/>
  <c r="N99" i="1"/>
  <c r="L99" i="1" s="1"/>
  <c r="U99" i="1" s="1"/>
  <c r="V99" i="1" s="1"/>
  <c r="W99" i="1" s="1"/>
  <c r="X99" i="1" s="1"/>
  <c r="N116" i="1"/>
  <c r="L116" i="1" s="1"/>
  <c r="U116" i="1" s="1"/>
  <c r="V116" i="1" s="1"/>
  <c r="W116" i="1" s="1"/>
  <c r="X116" i="1" s="1"/>
  <c r="N113" i="1"/>
  <c r="L113" i="1" s="1"/>
  <c r="U113" i="1" s="1"/>
  <c r="V113" i="1" s="1"/>
  <c r="W113" i="1" s="1"/>
  <c r="X113" i="1" s="1"/>
  <c r="N95" i="1"/>
  <c r="L95" i="1" s="1"/>
  <c r="U95" i="1" s="1"/>
  <c r="V95" i="1" s="1"/>
  <c r="W95" i="1" s="1"/>
  <c r="X95" i="1" s="1"/>
  <c r="N124" i="1"/>
  <c r="L124" i="1" s="1"/>
  <c r="N127" i="1"/>
  <c r="L127" i="1" s="1"/>
  <c r="U127" i="1" s="1"/>
  <c r="V127" i="1" s="1"/>
  <c r="W127" i="1" s="1"/>
  <c r="X127" i="1" s="1"/>
  <c r="N96" i="1"/>
  <c r="L96" i="1" s="1"/>
  <c r="U96" i="1" s="1"/>
  <c r="V96" i="1" s="1"/>
  <c r="W96" i="1" s="1"/>
  <c r="X96" i="1" s="1"/>
  <c r="N88" i="1"/>
  <c r="L88" i="1" s="1"/>
  <c r="U88" i="1" s="1"/>
  <c r="V88" i="1" s="1"/>
  <c r="W88" i="1" s="1"/>
  <c r="X88" i="1" s="1"/>
  <c r="N114" i="1"/>
  <c r="L114" i="1" s="1"/>
  <c r="U114" i="1" s="1"/>
  <c r="V114" i="1" s="1"/>
  <c r="W114" i="1" s="1"/>
  <c r="X114" i="1" s="1"/>
  <c r="N101" i="1"/>
  <c r="L101" i="1" s="1"/>
  <c r="U101" i="1" s="1"/>
  <c r="V101" i="1" s="1"/>
  <c r="W101" i="1" s="1"/>
  <c r="X101" i="1" s="1"/>
  <c r="N103" i="1"/>
  <c r="L103" i="1" s="1"/>
  <c r="U103" i="1" s="1"/>
  <c r="V103" i="1" s="1"/>
  <c r="W103" i="1" s="1"/>
  <c r="X103" i="1" s="1"/>
  <c r="N87" i="1"/>
  <c r="L87" i="1" s="1"/>
  <c r="U87" i="1" s="1"/>
  <c r="V87" i="1" s="1"/>
  <c r="W87" i="1" s="1"/>
  <c r="X87" i="1" s="1"/>
  <c r="N122" i="1"/>
  <c r="L122" i="1" s="1"/>
  <c r="U122" i="1" s="1"/>
  <c r="V122" i="1" s="1"/>
  <c r="W122" i="1" s="1"/>
  <c r="X122" i="1" s="1"/>
  <c r="N55" i="1"/>
  <c r="L55" i="1" s="1"/>
  <c r="N120" i="1"/>
  <c r="L120" i="1" s="1"/>
  <c r="U120" i="1" s="1"/>
  <c r="V120" i="1" s="1"/>
  <c r="W120" i="1" s="1"/>
  <c r="X120" i="1" s="1"/>
  <c r="N56" i="1"/>
  <c r="L56" i="1" s="1"/>
  <c r="N112" i="1"/>
  <c r="L112" i="1" s="1"/>
  <c r="U112" i="1" s="1"/>
  <c r="V112" i="1" s="1"/>
  <c r="W112" i="1" s="1"/>
  <c r="X112" i="1" s="1"/>
  <c r="N119" i="1"/>
  <c r="L119" i="1" s="1"/>
  <c r="N109" i="1"/>
  <c r="L109" i="1" s="1"/>
  <c r="U109" i="1" s="1"/>
  <c r="V109" i="1" s="1"/>
  <c r="W109" i="1" s="1"/>
  <c r="X109" i="1" s="1"/>
  <c r="N92" i="1"/>
  <c r="L92" i="1" s="1"/>
  <c r="U92" i="1" s="1"/>
  <c r="V92" i="1" s="1"/>
  <c r="W92" i="1" s="1"/>
  <c r="X92" i="1" s="1"/>
  <c r="N91" i="1"/>
  <c r="L91" i="1" s="1"/>
  <c r="U91" i="1" s="1"/>
  <c r="V91" i="1" s="1"/>
  <c r="W91" i="1" s="1"/>
  <c r="X91" i="1" s="1"/>
  <c r="N52" i="1"/>
  <c r="L52" i="1" s="1"/>
  <c r="N111" i="1"/>
  <c r="L111" i="1" s="1"/>
  <c r="U111" i="1" s="1"/>
  <c r="V111" i="1" s="1"/>
  <c r="W111" i="1" s="1"/>
  <c r="X111" i="1" s="1"/>
  <c r="N123" i="1"/>
  <c r="L123" i="1" s="1"/>
  <c r="U123" i="1" s="1"/>
  <c r="V123" i="1" s="1"/>
  <c r="W123" i="1" s="1"/>
  <c r="X123" i="1" s="1"/>
  <c r="N94" i="1"/>
  <c r="L94" i="1" s="1"/>
  <c r="U94" i="1" s="1"/>
  <c r="V94" i="1" s="1"/>
  <c r="W94" i="1" s="1"/>
  <c r="X94" i="1" s="1"/>
  <c r="N89" i="1"/>
  <c r="L89" i="1" s="1"/>
  <c r="U89" i="1" s="1"/>
  <c r="V89" i="1" s="1"/>
  <c r="W89" i="1" s="1"/>
  <c r="X89" i="1" s="1"/>
  <c r="N126" i="1"/>
  <c r="L126" i="1" s="1"/>
  <c r="U126" i="1" s="1"/>
  <c r="V126" i="1" s="1"/>
  <c r="W126" i="1" s="1"/>
  <c r="X126" i="1" s="1"/>
  <c r="N121" i="1"/>
  <c r="L121" i="1" s="1"/>
  <c r="U121" i="1" s="1"/>
  <c r="V121" i="1" s="1"/>
  <c r="W121" i="1" s="1"/>
  <c r="X121" i="1" s="1"/>
  <c r="N106" i="1"/>
  <c r="L106" i="1" s="1"/>
  <c r="U106" i="1" s="1"/>
  <c r="V106" i="1" s="1"/>
  <c r="W106" i="1" s="1"/>
  <c r="X106" i="1" s="1"/>
  <c r="N107" i="1"/>
  <c r="L107" i="1" s="1"/>
  <c r="U107" i="1"/>
  <c r="V107" i="1" s="1"/>
  <c r="W107" i="1" s="1"/>
  <c r="X107" i="1" s="1"/>
  <c r="N128" i="1"/>
  <c r="L128" i="1" s="1"/>
  <c r="U128" i="1" s="1"/>
  <c r="V128" i="1" s="1"/>
  <c r="W128" i="1" s="1"/>
  <c r="X128" i="1" s="1"/>
  <c r="N118" i="1"/>
  <c r="L118" i="1" s="1"/>
  <c r="U118" i="1" s="1"/>
  <c r="V118" i="1" s="1"/>
  <c r="W118" i="1" s="1"/>
  <c r="X118" i="1" s="1"/>
  <c r="N90" i="1"/>
  <c r="L90" i="1" s="1"/>
  <c r="U90" i="1" s="1"/>
  <c r="V90" i="1" s="1"/>
  <c r="W90" i="1" s="1"/>
  <c r="X90" i="1" s="1"/>
  <c r="U115" i="1"/>
  <c r="V115" i="1" s="1"/>
  <c r="W115" i="1" s="1"/>
  <c r="X115" i="1" s="1"/>
  <c r="N70" i="1"/>
  <c r="L70" i="1" s="1"/>
  <c r="N73" i="1"/>
  <c r="L73" i="1" s="1"/>
  <c r="U73" i="1" s="1"/>
  <c r="V73" i="1" s="1"/>
  <c r="W73" i="1" s="1"/>
  <c r="X73" i="1" s="1"/>
  <c r="N72" i="1"/>
  <c r="L72" i="1" s="1"/>
  <c r="U72" i="1" s="1"/>
  <c r="V72" i="1" s="1"/>
  <c r="W72" i="1" s="1"/>
  <c r="X72" i="1" s="1"/>
  <c r="N48" i="1"/>
  <c r="L48" i="1" s="1"/>
  <c r="U64" i="1"/>
  <c r="V64" i="1" s="1"/>
  <c r="W64" i="1" s="1"/>
  <c r="X64" i="1" s="1"/>
  <c r="N60" i="1"/>
  <c r="L60" i="1" s="1"/>
  <c r="U60" i="1" s="1"/>
  <c r="V60" i="1" s="1"/>
  <c r="W60" i="1" s="1"/>
  <c r="X60" i="1" s="1"/>
  <c r="N58" i="1"/>
  <c r="L58" i="1" s="1"/>
  <c r="N62" i="1"/>
  <c r="L62" i="1" s="1"/>
  <c r="U62" i="1" s="1"/>
  <c r="V62" i="1" s="1"/>
  <c r="W62" i="1" s="1"/>
  <c r="X62" i="1" s="1"/>
  <c r="N66" i="1"/>
  <c r="L66" i="1" s="1"/>
  <c r="U66" i="1" s="1"/>
  <c r="V66" i="1" s="1"/>
  <c r="W66" i="1" s="1"/>
  <c r="X66" i="1" s="1"/>
  <c r="N53" i="1"/>
  <c r="L53" i="1" s="1"/>
  <c r="N65" i="1"/>
  <c r="L65" i="1" s="1"/>
  <c r="U65" i="1" s="1"/>
  <c r="V65" i="1" s="1"/>
  <c r="W65" i="1" s="1"/>
  <c r="X65" i="1" s="1"/>
  <c r="N63" i="1"/>
  <c r="L63" i="1" s="1"/>
  <c r="U63" i="1" s="1"/>
  <c r="V63" i="1" s="1"/>
  <c r="W63" i="1" s="1"/>
  <c r="X63" i="1" s="1"/>
  <c r="N68" i="1"/>
  <c r="L68" i="1" s="1"/>
  <c r="U68" i="1" s="1"/>
  <c r="V68" i="1" s="1"/>
  <c r="W68" i="1" s="1"/>
  <c r="X68" i="1" s="1"/>
  <c r="N67" i="1"/>
  <c r="L67" i="1" s="1"/>
  <c r="U67" i="1" s="1"/>
  <c r="V67" i="1" s="1"/>
  <c r="W67" i="1" s="1"/>
  <c r="X67" i="1" s="1"/>
  <c r="N69" i="1"/>
  <c r="L69" i="1" s="1"/>
  <c r="N61" i="1"/>
  <c r="L61" i="1" s="1"/>
  <c r="U61" i="1" s="1"/>
  <c r="V61" i="1" s="1"/>
  <c r="W61" i="1" s="1"/>
  <c r="X61" i="1" s="1"/>
  <c r="U124" i="1" l="1"/>
  <c r="V124" i="1" s="1"/>
  <c r="W124" i="1" s="1"/>
  <c r="X124" i="1" s="1"/>
  <c r="U119" i="1"/>
  <c r="V119" i="1" s="1"/>
  <c r="W119" i="1" s="1"/>
  <c r="X119" i="1" s="1"/>
  <c r="Q31" i="1"/>
  <c r="N31" i="1" l="1"/>
  <c r="L31" i="1" s="1"/>
  <c r="T31" i="1" s="1"/>
  <c r="S31" i="1"/>
  <c r="U31" i="1" l="1"/>
  <c r="V31" i="1" s="1"/>
  <c r="W31" i="1" s="1"/>
  <c r="X31" i="1" s="1"/>
  <c r="Q34" i="1"/>
  <c r="Q33" i="1"/>
  <c r="S34" i="1"/>
  <c r="S33" i="1"/>
  <c r="Q32" i="1"/>
  <c r="N34" i="1" l="1"/>
  <c r="L34" i="1" s="1"/>
  <c r="U34" i="1" s="1"/>
  <c r="V34" i="1" s="1"/>
  <c r="W34" i="1" s="1"/>
  <c r="X34" i="1" s="1"/>
  <c r="N33" i="1"/>
  <c r="L33" i="1" s="1"/>
  <c r="U33" i="1" s="1"/>
  <c r="V33" i="1" s="1"/>
  <c r="W33" i="1" s="1"/>
  <c r="X33" i="1" s="1"/>
  <c r="N32" i="1"/>
  <c r="L32" i="1" s="1"/>
  <c r="S32" i="1"/>
  <c r="U32" i="1" l="1"/>
  <c r="V32" i="1" s="1"/>
  <c r="W32" i="1" s="1"/>
  <c r="X32" i="1" s="1"/>
  <c r="Q35" i="1"/>
  <c r="Q37" i="1"/>
  <c r="S35" i="1"/>
  <c r="Q36" i="1"/>
  <c r="S37" i="1"/>
  <c r="N37" i="1"/>
  <c r="L37" i="1" s="1"/>
  <c r="V37" i="1" l="1"/>
  <c r="W37" i="1" s="1"/>
  <c r="X37" i="1" s="1"/>
  <c r="S36" i="1"/>
  <c r="U35" i="1" l="1"/>
  <c r="V35" i="1" s="1"/>
  <c r="W35" i="1" s="1"/>
  <c r="X35" i="1" s="1"/>
  <c r="N36" i="1"/>
  <c r="L36" i="1" s="1"/>
  <c r="U36" i="1" s="1"/>
  <c r="V36" i="1" s="1"/>
  <c r="W36" i="1" s="1"/>
  <c r="X36" i="1" s="1"/>
  <c r="S38" i="1"/>
  <c r="Q38" i="1"/>
  <c r="N38" i="1"/>
  <c r="L38" i="1" s="1"/>
  <c r="Q39" i="1"/>
  <c r="S39" i="1"/>
  <c r="U38" i="1" l="1"/>
  <c r="V38" i="1" s="1"/>
  <c r="W38" i="1" s="1"/>
  <c r="X38" i="1" s="1"/>
  <c r="N39" i="1"/>
  <c r="L39" i="1" s="1"/>
  <c r="U39" i="1" s="1"/>
  <c r="V39" i="1" s="1"/>
  <c r="W39" i="1" s="1"/>
  <c r="X39" i="1" s="1"/>
  <c r="Q42" i="1"/>
  <c r="Q44" i="1"/>
  <c r="Q45" i="1"/>
  <c r="Q40" i="1"/>
  <c r="S40" i="1"/>
  <c r="Q43" i="1"/>
  <c r="S44" i="1"/>
  <c r="Q41" i="1"/>
  <c r="S45" i="1"/>
  <c r="S41" i="1" l="1"/>
  <c r="N41" i="1"/>
  <c r="L41" i="1" s="1"/>
  <c r="S43" i="1"/>
  <c r="N40" i="1"/>
  <c r="L40" i="1" s="1"/>
  <c r="U40" i="1" s="1"/>
  <c r="V40" i="1" s="1"/>
  <c r="W40" i="1" s="1"/>
  <c r="X40" i="1" s="1"/>
  <c r="S42" i="1"/>
  <c r="U41" i="1" l="1"/>
  <c r="V41" i="1" s="1"/>
  <c r="W41" i="1" s="1"/>
  <c r="X41" i="1" s="1"/>
  <c r="N42" i="1"/>
  <c r="L42" i="1" s="1"/>
  <c r="U42" i="1" s="1"/>
  <c r="V42" i="1" s="1"/>
  <c r="W42" i="1" s="1"/>
  <c r="X42" i="1" s="1"/>
  <c r="N43" i="1"/>
  <c r="L43" i="1" s="1"/>
  <c r="U43" i="1" s="1"/>
  <c r="V43" i="1" s="1"/>
  <c r="W43" i="1" s="1"/>
  <c r="X43" i="1" s="1"/>
  <c r="N44" i="1"/>
  <c r="L44" i="1" s="1"/>
  <c r="U44" i="1" s="1"/>
  <c r="V44" i="1" s="1"/>
  <c r="W44" i="1" s="1"/>
  <c r="X44" i="1" s="1"/>
  <c r="N45" i="1"/>
  <c r="L45" i="1" s="1"/>
  <c r="U45" i="1" s="1"/>
  <c r="V45" i="1" s="1"/>
  <c r="W45" i="1" s="1"/>
  <c r="X45" i="1" s="1"/>
  <c r="S55" i="1" l="1"/>
  <c r="S56" i="1" l="1"/>
  <c r="Q56" i="1"/>
  <c r="U56" i="1" l="1"/>
  <c r="V56" i="1" s="1"/>
  <c r="W56" i="1" s="1"/>
  <c r="X56" i="1" s="1"/>
  <c r="Q57" i="1"/>
  <c r="S57" i="1"/>
  <c r="Q58" i="1" l="1"/>
  <c r="S58" i="1"/>
  <c r="U57" i="1"/>
  <c r="V57" i="1" s="1"/>
  <c r="W57" i="1" s="1"/>
  <c r="X57" i="1" s="1"/>
  <c r="U58" i="1" l="1"/>
  <c r="V58" i="1" s="1"/>
  <c r="W58" i="1" s="1"/>
  <c r="X58" i="1" s="1"/>
  <c r="Q59" i="1"/>
  <c r="S59" i="1"/>
  <c r="U59" i="1" l="1"/>
  <c r="V59" i="1" s="1"/>
  <c r="W59" i="1" s="1"/>
  <c r="X59" i="1" s="1"/>
  <c r="S69" i="1"/>
  <c r="Q69" i="1"/>
  <c r="U69" i="1" l="1"/>
  <c r="V69" i="1" s="1"/>
  <c r="W69" i="1" s="1"/>
  <c r="X69" i="1" s="1"/>
  <c r="Q70" i="1"/>
  <c r="S70" i="1"/>
  <c r="U70" i="1" l="1"/>
  <c r="V70" i="1" s="1"/>
  <c r="W70" i="1" s="1"/>
  <c r="X70" i="1" s="1"/>
  <c r="Q71" i="1"/>
  <c r="S71" i="1"/>
  <c r="U71" i="1" l="1"/>
  <c r="V71" i="1" s="1"/>
  <c r="W71" i="1" s="1"/>
  <c r="X71" i="1" s="1"/>
  <c r="Q55" i="1" l="1"/>
  <c r="U55" i="1" s="1"/>
  <c r="V55" i="1" s="1"/>
  <c r="W55" i="1" s="1"/>
  <c r="X55" i="1" s="1"/>
  <c r="S54" i="1"/>
  <c r="Q54" i="1"/>
  <c r="S53" i="1"/>
  <c r="Q53" i="1"/>
  <c r="S52" i="1"/>
  <c r="Q52" i="1"/>
  <c r="S51" i="1"/>
  <c r="Q51" i="1"/>
  <c r="Q50" i="1"/>
  <c r="S50" i="1"/>
  <c r="S49" i="1"/>
  <c r="Q49" i="1"/>
  <c r="S48" i="1"/>
  <c r="Q48" i="1"/>
  <c r="S47" i="1"/>
  <c r="Q47" i="1"/>
  <c r="U48" i="1" l="1"/>
  <c r="V48" i="1" s="1"/>
  <c r="W48" i="1" s="1"/>
  <c r="X48" i="1" s="1"/>
  <c r="U50" i="1"/>
  <c r="V50" i="1" s="1"/>
  <c r="W50" i="1" s="1"/>
  <c r="X50" i="1" s="1"/>
  <c r="U53" i="1"/>
  <c r="V53" i="1" s="1"/>
  <c r="W53" i="1" s="1"/>
  <c r="X53" i="1" s="1"/>
  <c r="U52" i="1"/>
  <c r="V52" i="1" s="1"/>
  <c r="W52" i="1" s="1"/>
  <c r="X52" i="1" s="1"/>
  <c r="U49" i="1"/>
  <c r="V49" i="1" s="1"/>
  <c r="W49" i="1" s="1"/>
  <c r="X49" i="1" s="1"/>
  <c r="U54" i="1"/>
  <c r="V54" i="1" s="1"/>
  <c r="W54" i="1" s="1"/>
  <c r="X54" i="1" s="1"/>
  <c r="U47" i="1"/>
  <c r="V47" i="1" s="1"/>
  <c r="W47" i="1" s="1"/>
  <c r="X47" i="1" s="1"/>
  <c r="U51" i="1"/>
  <c r="V51" i="1" s="1"/>
  <c r="W51" i="1" s="1"/>
  <c r="X51" i="1" s="1"/>
  <c r="M76" i="1"/>
  <c r="M77" i="1"/>
  <c r="M75" i="1"/>
  <c r="M83" i="1"/>
  <c r="M78" i="1"/>
  <c r="M84" i="1"/>
  <c r="M79" i="1"/>
  <c r="M80" i="1"/>
  <c r="M81" i="1"/>
  <c r="M82" i="1"/>
  <c r="M74" i="1"/>
  <c r="M85" i="1"/>
  <c r="N86" i="1" s="1"/>
  <c r="L86" i="1" s="1"/>
  <c r="U86" i="1" s="1"/>
  <c r="V86" i="1" s="1"/>
  <c r="W86" i="1" s="1"/>
  <c r="X86" i="1" s="1"/>
  <c r="N84" i="1" l="1"/>
  <c r="L84" i="1" s="1"/>
  <c r="U84" i="1" s="1"/>
  <c r="V84" i="1" s="1"/>
  <c r="W84" i="1" s="1"/>
  <c r="X84" i="1" s="1"/>
  <c r="N77" i="1"/>
  <c r="L77" i="1" s="1"/>
  <c r="U77" i="1" s="1"/>
  <c r="V77" i="1" s="1"/>
  <c r="W77" i="1" s="1"/>
  <c r="X77" i="1" s="1"/>
  <c r="N74" i="1"/>
  <c r="L74" i="1" s="1"/>
  <c r="U74" i="1" s="1"/>
  <c r="V74" i="1" s="1"/>
  <c r="W74" i="1" s="1"/>
  <c r="X74" i="1" s="1"/>
  <c r="N80" i="1"/>
  <c r="L80" i="1" s="1"/>
  <c r="U80" i="1" s="1"/>
  <c r="V80" i="1" s="1"/>
  <c r="W80" i="1" s="1"/>
  <c r="X80" i="1" s="1"/>
  <c r="N76" i="1"/>
  <c r="L76" i="1" s="1"/>
  <c r="U76" i="1" s="1"/>
  <c r="V76" i="1" s="1"/>
  <c r="W76" i="1" s="1"/>
  <c r="X76" i="1" s="1"/>
  <c r="N81" i="1"/>
  <c r="L81" i="1" s="1"/>
  <c r="U81" i="1" s="1"/>
  <c r="V81" i="1" s="1"/>
  <c r="W81" i="1" s="1"/>
  <c r="X81" i="1" s="1"/>
  <c r="N82" i="1"/>
  <c r="L82" i="1" s="1"/>
  <c r="U82" i="1" s="1"/>
  <c r="V82" i="1" s="1"/>
  <c r="W82" i="1" s="1"/>
  <c r="X82" i="1" s="1"/>
  <c r="N75" i="1"/>
  <c r="L75" i="1" s="1"/>
  <c r="U75" i="1" s="1"/>
  <c r="V75" i="1" s="1"/>
  <c r="W75" i="1" s="1"/>
  <c r="X75" i="1" s="1"/>
  <c r="N85" i="1"/>
  <c r="L85" i="1" s="1"/>
  <c r="U85" i="1" s="1"/>
  <c r="V85" i="1" s="1"/>
  <c r="W85" i="1" s="1"/>
  <c r="X85" i="1" s="1"/>
  <c r="N79" i="1"/>
  <c r="L79" i="1" s="1"/>
  <c r="U79" i="1" s="1"/>
  <c r="V79" i="1" s="1"/>
  <c r="W79" i="1" s="1"/>
  <c r="X79" i="1" s="1"/>
  <c r="N83" i="1"/>
  <c r="L83" i="1" s="1"/>
  <c r="U83" i="1" s="1"/>
  <c r="V83" i="1" s="1"/>
  <c r="W83" i="1" s="1"/>
  <c r="X83" i="1" s="1"/>
  <c r="N78" i="1"/>
  <c r="L78" i="1" s="1"/>
  <c r="U78" i="1" s="1"/>
  <c r="V78" i="1" s="1"/>
  <c r="W78" i="1" s="1"/>
  <c r="X78" i="1" s="1"/>
  <c r="O135" i="1"/>
  <c r="S135" i="1" s="1"/>
  <c r="O133" i="1"/>
  <c r="S133" i="1" s="1"/>
  <c r="O132" i="1"/>
  <c r="S132" i="1" s="1"/>
  <c r="O131" i="1"/>
  <c r="S131" i="1" s="1"/>
  <c r="O136" i="1"/>
  <c r="S136" i="1" s="1"/>
  <c r="O134" i="1"/>
  <c r="S134" i="1" s="1"/>
  <c r="O130" i="1"/>
  <c r="S130" i="1" l="1"/>
  <c r="M195" i="1"/>
  <c r="M189" i="1"/>
  <c r="M173" i="1"/>
  <c r="M162" i="1"/>
  <c r="M154" i="1"/>
  <c r="M168" i="1"/>
  <c r="M192" i="1"/>
  <c r="M196" i="1"/>
  <c r="M156" i="1"/>
  <c r="M171" i="1"/>
  <c r="M175" i="1"/>
  <c r="M152" i="1"/>
  <c r="M164" i="1"/>
  <c r="M161" i="1"/>
  <c r="M200" i="1"/>
  <c r="M177" i="1"/>
  <c r="M148" i="1"/>
  <c r="M146" i="1"/>
  <c r="M160" i="1"/>
  <c r="M194" i="1"/>
  <c r="M198" i="1"/>
  <c r="M190" i="1"/>
  <c r="M155" i="1"/>
  <c r="N155" i="1" s="1"/>
  <c r="L155" i="1" s="1"/>
  <c r="U155" i="1" s="1"/>
  <c r="V155" i="1" s="1"/>
  <c r="W155" i="1" s="1"/>
  <c r="X155" i="1" s="1"/>
  <c r="M149" i="1"/>
  <c r="M150" i="1"/>
  <c r="N150" i="1" s="1"/>
  <c r="L150" i="1" s="1"/>
  <c r="U150" i="1" s="1"/>
  <c r="V150" i="1" s="1"/>
  <c r="W150" i="1" s="1"/>
  <c r="X150" i="1" s="1"/>
  <c r="M158" i="1"/>
  <c r="M193" i="1"/>
  <c r="M174" i="1"/>
  <c r="M187" i="1"/>
  <c r="M186" i="1"/>
  <c r="M180" i="1"/>
  <c r="M201" i="1"/>
  <c r="M179" i="1"/>
  <c r="M147" i="1"/>
  <c r="N147" i="1" s="1"/>
  <c r="L147" i="1" s="1"/>
  <c r="U147" i="1" s="1"/>
  <c r="V147" i="1" s="1"/>
  <c r="W147" i="1" s="1"/>
  <c r="X147" i="1" s="1"/>
  <c r="M165" i="1"/>
  <c r="N165" i="1" s="1"/>
  <c r="L165" i="1" s="1"/>
  <c r="U165" i="1" s="1"/>
  <c r="V165" i="1" s="1"/>
  <c r="W165" i="1" s="1"/>
  <c r="X165" i="1" s="1"/>
  <c r="M169" i="1"/>
  <c r="M163" i="1"/>
  <c r="N163" i="1" s="1"/>
  <c r="L163" i="1" s="1"/>
  <c r="U163" i="1" s="1"/>
  <c r="V163" i="1" s="1"/>
  <c r="W163" i="1" s="1"/>
  <c r="X163" i="1" s="1"/>
  <c r="M199" i="1"/>
  <c r="N199" i="1" s="1"/>
  <c r="L199" i="1" s="1"/>
  <c r="U199" i="1" s="1"/>
  <c r="V199" i="1" s="1"/>
  <c r="W199" i="1" s="1"/>
  <c r="X199" i="1" s="1"/>
  <c r="M188" i="1"/>
  <c r="M176" i="1"/>
  <c r="M172" i="1"/>
  <c r="N172" i="1" s="1"/>
  <c r="L172" i="1" s="1"/>
  <c r="U172" i="1" s="1"/>
  <c r="V172" i="1" s="1"/>
  <c r="W172" i="1" s="1"/>
  <c r="X172" i="1" s="1"/>
  <c r="M170" i="1"/>
  <c r="N170" i="1" s="1"/>
  <c r="L170" i="1" s="1"/>
  <c r="U170" i="1" s="1"/>
  <c r="V170" i="1" s="1"/>
  <c r="W170" i="1" s="1"/>
  <c r="X170" i="1" s="1"/>
  <c r="M185" i="1"/>
  <c r="M182" i="1"/>
  <c r="M159" i="1"/>
  <c r="M151" i="1"/>
  <c r="N151" i="1" s="1"/>
  <c r="L151" i="1" s="1"/>
  <c r="U151" i="1" s="1"/>
  <c r="V151" i="1" s="1"/>
  <c r="W151" i="1" s="1"/>
  <c r="X151" i="1" s="1"/>
  <c r="M191" i="1"/>
  <c r="N191" i="1" s="1"/>
  <c r="L191" i="1" s="1"/>
  <c r="U191" i="1" s="1"/>
  <c r="V191" i="1" s="1"/>
  <c r="W191" i="1" s="1"/>
  <c r="X191" i="1" s="1"/>
  <c r="M197" i="1"/>
  <c r="N197" i="1" s="1"/>
  <c r="L197" i="1" s="1"/>
  <c r="U197" i="1" s="1"/>
  <c r="V197" i="1" s="1"/>
  <c r="W197" i="1" s="1"/>
  <c r="X197" i="1" s="1"/>
  <c r="M181" i="1"/>
  <c r="M183" i="1"/>
  <c r="N183" i="1" s="1"/>
  <c r="L183" i="1" s="1"/>
  <c r="U183" i="1" s="1"/>
  <c r="V183" i="1" s="1"/>
  <c r="W183" i="1" s="1"/>
  <c r="X183" i="1" s="1"/>
  <c r="M184" i="1"/>
  <c r="M153" i="1"/>
  <c r="N153" i="1" s="1"/>
  <c r="L153" i="1" s="1"/>
  <c r="U153" i="1" s="1"/>
  <c r="V153" i="1" s="1"/>
  <c r="W153" i="1" s="1"/>
  <c r="X153" i="1" s="1"/>
  <c r="M157" i="1"/>
  <c r="M167" i="1"/>
  <c r="N167" i="1" s="1"/>
  <c r="L167" i="1" s="1"/>
  <c r="U167" i="1" s="1"/>
  <c r="V167" i="1" s="1"/>
  <c r="W167" i="1" s="1"/>
  <c r="X167" i="1" s="1"/>
  <c r="M178" i="1"/>
  <c r="N178" i="1" s="1"/>
  <c r="L178" i="1" s="1"/>
  <c r="U178" i="1" s="1"/>
  <c r="V178" i="1" s="1"/>
  <c r="W178" i="1" s="1"/>
  <c r="X178" i="1" s="1"/>
  <c r="M166" i="1"/>
  <c r="M134" i="1"/>
  <c r="M139" i="1"/>
  <c r="M138" i="1"/>
  <c r="M142" i="1"/>
  <c r="M145" i="1"/>
  <c r="M141" i="1"/>
  <c r="M143" i="1"/>
  <c r="M140" i="1"/>
  <c r="M144" i="1"/>
  <c r="M137" i="1"/>
  <c r="M136" i="1"/>
  <c r="M130" i="1"/>
  <c r="M135" i="1"/>
  <c r="M133" i="1"/>
  <c r="M131" i="1"/>
  <c r="M132" i="1"/>
  <c r="N160" i="1" l="1"/>
  <c r="L160" i="1" s="1"/>
  <c r="U160" i="1" s="1"/>
  <c r="V160" i="1" s="1"/>
  <c r="W160" i="1" s="1"/>
  <c r="X160" i="1" s="1"/>
  <c r="N175" i="1"/>
  <c r="L175" i="1" s="1"/>
  <c r="U175" i="1" s="1"/>
  <c r="V175" i="1" s="1"/>
  <c r="W175" i="1" s="1"/>
  <c r="X175" i="1" s="1"/>
  <c r="N186" i="1"/>
  <c r="L186" i="1" s="1"/>
  <c r="U186" i="1" s="1"/>
  <c r="V186" i="1" s="1"/>
  <c r="W186" i="1" s="1"/>
  <c r="X186" i="1" s="1"/>
  <c r="N187" i="1"/>
  <c r="L187" i="1" s="1"/>
  <c r="U187" i="1" s="1"/>
  <c r="V187" i="1" s="1"/>
  <c r="W187" i="1" s="1"/>
  <c r="X187" i="1" s="1"/>
  <c r="N154" i="1"/>
  <c r="L154" i="1" s="1"/>
  <c r="U154" i="1" s="1"/>
  <c r="V154" i="1" s="1"/>
  <c r="W154" i="1" s="1"/>
  <c r="X154" i="1" s="1"/>
  <c r="N169" i="1"/>
  <c r="L169" i="1" s="1"/>
  <c r="U169" i="1" s="1"/>
  <c r="V169" i="1" s="1"/>
  <c r="W169" i="1" s="1"/>
  <c r="X169" i="1" s="1"/>
  <c r="N174" i="1"/>
  <c r="L174" i="1" s="1"/>
  <c r="U174" i="1" s="1"/>
  <c r="V174" i="1" s="1"/>
  <c r="W174" i="1" s="1"/>
  <c r="X174" i="1" s="1"/>
  <c r="N193" i="1"/>
  <c r="L193" i="1" s="1"/>
  <c r="U193" i="1" s="1"/>
  <c r="V193" i="1" s="1"/>
  <c r="W193" i="1" s="1"/>
  <c r="X193" i="1" s="1"/>
  <c r="N158" i="1"/>
  <c r="L158" i="1" s="1"/>
  <c r="U158" i="1" s="1"/>
  <c r="V158" i="1" s="1"/>
  <c r="W158" i="1" s="1"/>
  <c r="X158" i="1" s="1"/>
  <c r="N181" i="1"/>
  <c r="L181" i="1" s="1"/>
  <c r="U181" i="1" s="1"/>
  <c r="V181" i="1" s="1"/>
  <c r="W181" i="1" s="1"/>
  <c r="X181" i="1" s="1"/>
  <c r="N156" i="1"/>
  <c r="L156" i="1" s="1"/>
  <c r="U156" i="1" s="1"/>
  <c r="V156" i="1" s="1"/>
  <c r="W156" i="1" s="1"/>
  <c r="X156" i="1" s="1"/>
  <c r="N195" i="1"/>
  <c r="L195" i="1" s="1"/>
  <c r="U195" i="1" s="1"/>
  <c r="V195" i="1" s="1"/>
  <c r="W195" i="1" s="1"/>
  <c r="X195" i="1" s="1"/>
  <c r="N201" i="1"/>
  <c r="L201" i="1" s="1"/>
  <c r="U201" i="1" s="1"/>
  <c r="V201" i="1" s="1"/>
  <c r="W201" i="1" s="1"/>
  <c r="X201" i="1" s="1"/>
  <c r="N188" i="1"/>
  <c r="L188" i="1" s="1"/>
  <c r="U188" i="1" s="1"/>
  <c r="V188" i="1" s="1"/>
  <c r="W188" i="1" s="1"/>
  <c r="X188" i="1" s="1"/>
  <c r="N180" i="1"/>
  <c r="L180" i="1" s="1"/>
  <c r="U180" i="1" s="1"/>
  <c r="V180" i="1" s="1"/>
  <c r="W180" i="1" s="1"/>
  <c r="X180" i="1" s="1"/>
  <c r="N200" i="1"/>
  <c r="L200" i="1" s="1"/>
  <c r="U200" i="1" s="1"/>
  <c r="V200" i="1" s="1"/>
  <c r="W200" i="1" s="1"/>
  <c r="X200" i="1" s="1"/>
  <c r="N192" i="1"/>
  <c r="L192" i="1" s="1"/>
  <c r="U192" i="1" s="1"/>
  <c r="V192" i="1" s="1"/>
  <c r="W192" i="1" s="1"/>
  <c r="X192" i="1" s="1"/>
  <c r="N190" i="1"/>
  <c r="L190" i="1" s="1"/>
  <c r="U190" i="1" s="1"/>
  <c r="V190" i="1" s="1"/>
  <c r="W190" i="1" s="1"/>
  <c r="X190" i="1" s="1"/>
  <c r="N161" i="1"/>
  <c r="L161" i="1" s="1"/>
  <c r="U161" i="1" s="1"/>
  <c r="V161" i="1" s="1"/>
  <c r="W161" i="1" s="1"/>
  <c r="X161" i="1" s="1"/>
  <c r="N168" i="1"/>
  <c r="L168" i="1" s="1"/>
  <c r="U168" i="1" s="1"/>
  <c r="V168" i="1" s="1"/>
  <c r="W168" i="1" s="1"/>
  <c r="X168" i="1" s="1"/>
  <c r="N164" i="1"/>
  <c r="L164" i="1" s="1"/>
  <c r="U164" i="1" s="1"/>
  <c r="V164" i="1" s="1"/>
  <c r="W164" i="1" s="1"/>
  <c r="X164" i="1" s="1"/>
  <c r="N146" i="1"/>
  <c r="L146" i="1" s="1"/>
  <c r="U146" i="1" s="1"/>
  <c r="V146" i="1" s="1"/>
  <c r="W146" i="1" s="1"/>
  <c r="X146" i="1" s="1"/>
  <c r="N157" i="1"/>
  <c r="L157" i="1" s="1"/>
  <c r="U157" i="1" s="1"/>
  <c r="V157" i="1" s="1"/>
  <c r="W157" i="1" s="1"/>
  <c r="X157" i="1" s="1"/>
  <c r="N159" i="1"/>
  <c r="L159" i="1" s="1"/>
  <c r="U159" i="1" s="1"/>
  <c r="V159" i="1" s="1"/>
  <c r="W159" i="1" s="1"/>
  <c r="X159" i="1" s="1"/>
  <c r="N198" i="1"/>
  <c r="L198" i="1" s="1"/>
  <c r="U198" i="1" s="1"/>
  <c r="V198" i="1" s="1"/>
  <c r="W198" i="1" s="1"/>
  <c r="X198" i="1" s="1"/>
  <c r="N182" i="1"/>
  <c r="L182" i="1" s="1"/>
  <c r="U182" i="1" s="1"/>
  <c r="V182" i="1" s="1"/>
  <c r="W182" i="1" s="1"/>
  <c r="X182" i="1" s="1"/>
  <c r="N194" i="1"/>
  <c r="L194" i="1" s="1"/>
  <c r="U194" i="1" s="1"/>
  <c r="V194" i="1" s="1"/>
  <c r="W194" i="1" s="1"/>
  <c r="X194" i="1" s="1"/>
  <c r="N152" i="1"/>
  <c r="L152" i="1" s="1"/>
  <c r="U152" i="1" s="1"/>
  <c r="V152" i="1" s="1"/>
  <c r="W152" i="1" s="1"/>
  <c r="X152" i="1" s="1"/>
  <c r="N162" i="1"/>
  <c r="L162" i="1" s="1"/>
  <c r="U162" i="1" s="1"/>
  <c r="V162" i="1" s="1"/>
  <c r="W162" i="1" s="1"/>
  <c r="X162" i="1" s="1"/>
  <c r="N173" i="1"/>
  <c r="L173" i="1" s="1"/>
  <c r="U173" i="1" s="1"/>
  <c r="V173" i="1" s="1"/>
  <c r="W173" i="1" s="1"/>
  <c r="X173" i="1" s="1"/>
  <c r="N185" i="1"/>
  <c r="L185" i="1" s="1"/>
  <c r="U185" i="1" s="1"/>
  <c r="V185" i="1" s="1"/>
  <c r="W185" i="1" s="1"/>
  <c r="X185" i="1" s="1"/>
  <c r="N184" i="1"/>
  <c r="L184" i="1" s="1"/>
  <c r="U184" i="1" s="1"/>
  <c r="V184" i="1" s="1"/>
  <c r="W184" i="1" s="1"/>
  <c r="X184" i="1" s="1"/>
  <c r="N171" i="1"/>
  <c r="L171" i="1" s="1"/>
  <c r="U171" i="1" s="1"/>
  <c r="V171" i="1" s="1"/>
  <c r="W171" i="1" s="1"/>
  <c r="X171" i="1" s="1"/>
  <c r="N189" i="1"/>
  <c r="L189" i="1" s="1"/>
  <c r="U189" i="1" s="1"/>
  <c r="V189" i="1" s="1"/>
  <c r="W189" i="1" s="1"/>
  <c r="X189" i="1" s="1"/>
  <c r="N179" i="1"/>
  <c r="L179" i="1" s="1"/>
  <c r="U179" i="1" s="1"/>
  <c r="V179" i="1" s="1"/>
  <c r="W179" i="1" s="1"/>
  <c r="X179" i="1" s="1"/>
  <c r="N148" i="1"/>
  <c r="L148" i="1" s="1"/>
  <c r="U148" i="1" s="1"/>
  <c r="V148" i="1" s="1"/>
  <c r="W148" i="1" s="1"/>
  <c r="X148" i="1" s="1"/>
  <c r="N166" i="1"/>
  <c r="L166" i="1" s="1"/>
  <c r="U166" i="1" s="1"/>
  <c r="V166" i="1" s="1"/>
  <c r="W166" i="1" s="1"/>
  <c r="X166" i="1" s="1"/>
  <c r="N176" i="1"/>
  <c r="L176" i="1" s="1"/>
  <c r="U176" i="1" s="1"/>
  <c r="V176" i="1" s="1"/>
  <c r="W176" i="1" s="1"/>
  <c r="X176" i="1" s="1"/>
  <c r="N149" i="1"/>
  <c r="L149" i="1" s="1"/>
  <c r="U149" i="1" s="1"/>
  <c r="V149" i="1" s="1"/>
  <c r="W149" i="1" s="1"/>
  <c r="X149" i="1" s="1"/>
  <c r="N177" i="1"/>
  <c r="L177" i="1" s="1"/>
  <c r="U177" i="1" s="1"/>
  <c r="V177" i="1" s="1"/>
  <c r="W177" i="1" s="1"/>
  <c r="X177" i="1" s="1"/>
  <c r="N196" i="1"/>
  <c r="L196" i="1" s="1"/>
  <c r="U196" i="1" s="1"/>
  <c r="V196" i="1" s="1"/>
  <c r="W196" i="1" s="1"/>
  <c r="X196" i="1" s="1"/>
  <c r="N140" i="1"/>
  <c r="L140" i="1" s="1"/>
  <c r="U140" i="1" s="1"/>
  <c r="V140" i="1" s="1"/>
  <c r="W140" i="1" s="1"/>
  <c r="X140" i="1" s="1"/>
  <c r="N143" i="1"/>
  <c r="L143" i="1" s="1"/>
  <c r="U143" i="1" s="1"/>
  <c r="V143" i="1" s="1"/>
  <c r="W143" i="1" s="1"/>
  <c r="X143" i="1" s="1"/>
  <c r="N141" i="1"/>
  <c r="L141" i="1" s="1"/>
  <c r="U141" i="1" s="1"/>
  <c r="V141" i="1" s="1"/>
  <c r="W141" i="1" s="1"/>
  <c r="X141" i="1" s="1"/>
  <c r="N144" i="1"/>
  <c r="L144" i="1" s="1"/>
  <c r="U144" i="1" s="1"/>
  <c r="V144" i="1" s="1"/>
  <c r="W144" i="1" s="1"/>
  <c r="X144" i="1" s="1"/>
  <c r="N142" i="1"/>
  <c r="L142" i="1" s="1"/>
  <c r="U142" i="1" s="1"/>
  <c r="V142" i="1" s="1"/>
  <c r="W142" i="1" s="1"/>
  <c r="X142" i="1" s="1"/>
  <c r="N145" i="1"/>
  <c r="L145" i="1" s="1"/>
  <c r="U145" i="1" s="1"/>
  <c r="V145" i="1" s="1"/>
  <c r="W145" i="1" s="1"/>
  <c r="X145" i="1" s="1"/>
  <c r="N138" i="1"/>
  <c r="L138" i="1" s="1"/>
  <c r="U138" i="1" s="1"/>
  <c r="V138" i="1" s="1"/>
  <c r="W138" i="1" s="1"/>
  <c r="X138" i="1" s="1"/>
  <c r="N137" i="1"/>
  <c r="L137" i="1" s="1"/>
  <c r="U137" i="1" s="1"/>
  <c r="V137" i="1" s="1"/>
  <c r="W137" i="1" s="1"/>
  <c r="X137" i="1" s="1"/>
  <c r="N139" i="1"/>
  <c r="L139" i="1" s="1"/>
  <c r="U139" i="1" s="1"/>
  <c r="V139" i="1" s="1"/>
  <c r="W139" i="1" s="1"/>
  <c r="X139" i="1" s="1"/>
  <c r="N132" i="1"/>
  <c r="L132" i="1" s="1"/>
  <c r="U132" i="1" s="1"/>
  <c r="V132" i="1" s="1"/>
  <c r="W132" i="1" s="1"/>
  <c r="X132" i="1" s="1"/>
  <c r="N133" i="1"/>
  <c r="L133" i="1" s="1"/>
  <c r="U133" i="1" s="1"/>
  <c r="V133" i="1" s="1"/>
  <c r="W133" i="1" s="1"/>
  <c r="X133" i="1" s="1"/>
  <c r="N131" i="1"/>
  <c r="L131" i="1" s="1"/>
  <c r="U131" i="1" s="1"/>
  <c r="V131" i="1" s="1"/>
  <c r="W131" i="1" s="1"/>
  <c r="X131" i="1" s="1"/>
  <c r="N130" i="1"/>
  <c r="L130" i="1" s="1"/>
  <c r="U130" i="1" s="1"/>
  <c r="V130" i="1" s="1"/>
  <c r="W130" i="1" s="1"/>
  <c r="X130" i="1" s="1"/>
  <c r="N134" i="1"/>
  <c r="L134" i="1" s="1"/>
  <c r="U134" i="1" s="1"/>
  <c r="V134" i="1" s="1"/>
  <c r="W134" i="1" s="1"/>
  <c r="X134" i="1" s="1"/>
  <c r="N135" i="1"/>
  <c r="L135" i="1" s="1"/>
  <c r="U135" i="1" s="1"/>
  <c r="V135" i="1" s="1"/>
  <c r="W135" i="1" s="1"/>
  <c r="X135" i="1" s="1"/>
  <c r="N136" i="1"/>
  <c r="L136" i="1" s="1"/>
  <c r="U136" i="1" s="1"/>
  <c r="V136" i="1" s="1"/>
  <c r="W136" i="1" s="1"/>
  <c r="X136" i="1" s="1"/>
</calcChain>
</file>

<file path=xl/sharedStrings.xml><?xml version="1.0" encoding="utf-8"?>
<sst xmlns="http://schemas.openxmlformats.org/spreadsheetml/2006/main" count="394" uniqueCount="72">
  <si>
    <t>Buggy</t>
  </si>
  <si>
    <t>BEAST Zetec Track (BZT)</t>
  </si>
  <si>
    <t>Engine CC</t>
  </si>
  <si>
    <t>2000 CC Zetec</t>
  </si>
  <si>
    <t xml:space="preserve">Length </t>
  </si>
  <si>
    <t>C.O.G</t>
  </si>
  <si>
    <t>Low</t>
  </si>
  <si>
    <t>(Blitz World, 2019)</t>
  </si>
  <si>
    <t>Power (Kw)</t>
  </si>
  <si>
    <t>Power   (BHP)</t>
  </si>
  <si>
    <r>
      <t>Acceleration (m/s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</si>
  <si>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Top Speed (m/s)</t>
  </si>
  <si>
    <t>Top Speed MPH</t>
  </si>
  <si>
    <t>Height mm</t>
  </si>
  <si>
    <t>Width mm</t>
  </si>
  <si>
    <t>Length mm</t>
  </si>
  <si>
    <t>Ground Clearance mm</t>
  </si>
  <si>
    <t>Coefficent of Drag (Assumption)</t>
  </si>
  <si>
    <r>
      <t>Frontal Aero Area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)(Assumption)</t>
    </r>
  </si>
  <si>
    <t>Rolling Radius (m)</t>
  </si>
  <si>
    <t>Wheel Size m</t>
  </si>
  <si>
    <t>Wheel Centres mm</t>
  </si>
  <si>
    <t>Tyre Sidewall m</t>
  </si>
  <si>
    <t>Weight KG</t>
  </si>
  <si>
    <t>0-60 MPH (s)</t>
  </si>
  <si>
    <t>Torque (Nm)</t>
  </si>
  <si>
    <r>
      <t>Gravity (m/s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</t>
    </r>
  </si>
  <si>
    <t>Rolling Resistance Coefficent (Gravel)</t>
  </si>
  <si>
    <t>Rolling Resistance Coefficent(Tarmac)</t>
  </si>
  <si>
    <t xml:space="preserve"> (Engineering ToolBox, 2008)</t>
  </si>
  <si>
    <t>Buggy Specitcation</t>
  </si>
  <si>
    <t>Downhill</t>
  </si>
  <si>
    <t>Uphill</t>
  </si>
  <si>
    <t>Flat</t>
  </si>
  <si>
    <t>Elevation Above Sea Level (m)</t>
  </si>
  <si>
    <t>Change in Elavation (m)</t>
  </si>
  <si>
    <t>Velocity (m/s)</t>
  </si>
  <si>
    <t>Gradient (degrees)</t>
  </si>
  <si>
    <t>Rolling Drag (N)</t>
  </si>
  <si>
    <t>Aero Resistance (N)</t>
  </si>
  <si>
    <t>Gradient Resistance (N)</t>
  </si>
  <si>
    <t>Total Resistance Forces (N)</t>
  </si>
  <si>
    <t xml:space="preserve">Gradient </t>
  </si>
  <si>
    <t>Sectors / (Surface)</t>
  </si>
  <si>
    <t>Start / (Gravel)</t>
  </si>
  <si>
    <t>Distance Covered (m)</t>
  </si>
  <si>
    <t>Total Resistive Power (W)</t>
  </si>
  <si>
    <t>Circuit</t>
  </si>
  <si>
    <t>Air Density</t>
  </si>
  <si>
    <t>1.21 Miles</t>
  </si>
  <si>
    <t>Max Elevation (m)</t>
  </si>
  <si>
    <t>Power Remaining (W)</t>
  </si>
  <si>
    <t>Power Required (W)</t>
  </si>
  <si>
    <t>Secs</t>
  </si>
  <si>
    <t>(Gravel)</t>
  </si>
  <si>
    <t>(Tarmac)</t>
  </si>
  <si>
    <t>Change in Distance (m)</t>
  </si>
  <si>
    <t>Weight including Driver, Passenger &amp; Fuel</t>
  </si>
  <si>
    <t xml:space="preserve">Rolling Circumfrance (m) </t>
  </si>
  <si>
    <t>Acceleration (m/s2)</t>
  </si>
  <si>
    <t>Acceleration Force  (N)</t>
  </si>
  <si>
    <t>(Gravel)- Turn 1</t>
  </si>
  <si>
    <t>(Tarmac)- Turn 2</t>
  </si>
  <si>
    <t>(Tarmac)- Turn 3</t>
  </si>
  <si>
    <t>(Tarmac)-Straight</t>
  </si>
  <si>
    <t>(Gravel)-Straight</t>
  </si>
  <si>
    <t>(Gravel)- Turn 4</t>
  </si>
  <si>
    <t>(Gravel)- Straight</t>
  </si>
  <si>
    <t>(Gravel)- Turn 5</t>
  </si>
  <si>
    <t>(Gravel)- Turn 6</t>
  </si>
  <si>
    <t xml:space="preserve">(Gravel)- Straight </t>
  </si>
  <si>
    <t>Finish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</si>
</sst>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/>
    <xf numFmtId="0" fontId="0" fillId="4" borderId="0" xfId="0" applyFill="1"/>
    <xf numFmtId="0" fontId="0" fillId="5" borderId="0" xfId="0" applyFill="1"/>
    <xf numFmtId="0" fontId="0" fillId="4" borderId="0" xfId="0" applyFill="1" applyAlignment="1">
      <alignment horizontal="right"/>
    </xf>
    <xf numFmtId="0" fontId="0" fillId="4" borderId="0" xfId="0" applyFill="1" applyAlignment="1">
      <alignment horizontal="center"/>
    </xf>
    <xf numFmtId="2" fontId="0" fillId="4" borderId="0" xfId="0" applyNumberFormat="1" applyFill="1"/>
    <xf numFmtId="2" fontId="0" fillId="4" borderId="0" xfId="0" quotePrefix="1" applyNumberFormat="1" applyFill="1"/>
    <xf numFmtId="0" fontId="2" fillId="5" borderId="2" xfId="0" applyFont="1" applyFill="1" applyBorder="1"/>
    <xf numFmtId="0" fontId="2" fillId="5" borderId="3" xfId="0" applyFont="1" applyFill="1" applyBorder="1"/>
    <xf numFmtId="0" fontId="2" fillId="5" borderId="4" xfId="0" applyFont="1" applyFill="1" applyBorder="1"/>
    <xf numFmtId="2" fontId="0" fillId="0" borderId="1" xfId="0" applyNumberFormat="1" applyFill="1" applyBorder="1"/>
    <xf numFmtId="2" fontId="0" fillId="2" borderId="1" xfId="0" applyNumberFormat="1" applyFill="1" applyBorder="1"/>
    <xf numFmtId="2" fontId="0" fillId="2" borderId="6" xfId="0" applyNumberFormat="1" applyFill="1" applyBorder="1"/>
    <xf numFmtId="2" fontId="0" fillId="3" borderId="1" xfId="0" applyNumberFormat="1" applyFill="1" applyBorder="1"/>
    <xf numFmtId="2" fontId="0" fillId="0" borderId="1" xfId="0" applyNumberFormat="1" applyBorder="1"/>
    <xf numFmtId="0" fontId="0" fillId="0" borderId="7" xfId="0" applyBorder="1"/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Border="1"/>
    <xf numFmtId="0" fontId="0" fillId="0" borderId="7" xfId="0" applyFill="1" applyBorder="1"/>
    <xf numFmtId="2" fontId="0" fillId="0" borderId="7" xfId="0" applyNumberFormat="1" applyFill="1" applyBorder="1"/>
    <xf numFmtId="2" fontId="0" fillId="0" borderId="5" xfId="0" applyNumberFormat="1" applyBorder="1"/>
    <xf numFmtId="2" fontId="0" fillId="4" borderId="1" xfId="0" applyNumberFormat="1" applyFill="1" applyBorder="1"/>
  </cellXfs>
  <cellStyles count="1">
    <cellStyle name="Normal" xfId="0" builtinId="0"/>
  </cellStyles>
  <dxfs count="23">
    <dxf>
      <numFmt numFmtId="2" formatCode="0.00"/>
      <fill>
        <patternFill patternType="solid">
          <fgColor indexed="64"/>
          <bgColor theme="4" tint="-0.249977111117893"/>
        </patternFill>
      </fill>
    </dxf>
    <dxf>
      <numFmt numFmtId="2" formatCode="0.00"/>
      <fill>
        <patternFill patternType="solid">
          <fgColor indexed="64"/>
          <bgColor theme="4" tint="-0.249977111117893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5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4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fill>
        <patternFill patternType="solid">
          <fgColor indexed="64"/>
          <bgColor theme="9" tint="0.3999755851924192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2</xdr:row>
      <xdr:rowOff>66675</xdr:rowOff>
    </xdr:from>
    <xdr:to>
      <xdr:col>1</xdr:col>
      <xdr:colOff>249380</xdr:colOff>
      <xdr:row>11</xdr:row>
      <xdr:rowOff>104775</xdr:rowOff>
    </xdr:to>
    <xdr:pic>
      <xdr:nvPicPr>
        <xdr:cNvPr id="2" name="Picture 1" descr="BEAST Zetec Track (BZT)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945" t="7751" b="12499"/>
        <a:stretch/>
      </xdr:blipFill>
      <xdr:spPr bwMode="auto">
        <a:xfrm>
          <a:off x="47625" y="447675"/>
          <a:ext cx="2549235" cy="1752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38100</xdr:colOff>
      <xdr:row>1</xdr:row>
      <xdr:rowOff>9525</xdr:rowOff>
    </xdr:from>
    <xdr:to>
      <xdr:col>11</xdr:col>
      <xdr:colOff>542925</xdr:colOff>
      <xdr:row>26</xdr:row>
      <xdr:rowOff>161925</xdr:rowOff>
    </xdr:to>
    <xdr:grpSp>
      <xdr:nvGrpSpPr>
        <xdr:cNvPr id="1069" name="Group 45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GrpSpPr>
          <a:grpSpLocks/>
        </xdr:cNvGrpSpPr>
      </xdr:nvGrpSpPr>
      <xdr:grpSpPr bwMode="auto">
        <a:xfrm>
          <a:off x="4978400" y="187325"/>
          <a:ext cx="13242925" cy="4597400"/>
          <a:chOff x="1054406" y="1083305"/>
          <a:chExt cx="76688" cy="49170"/>
        </a:xfrm>
      </xdr:grpSpPr>
      <xdr:sp macro="" textlink="">
        <xdr:nvSpPr>
          <xdr:cNvPr id="1085" name="Rectangle 61">
            <a:extLst>
              <a:ext uri="{FF2B5EF4-FFF2-40B4-BE49-F238E27FC236}">
                <a16:creationId xmlns:a16="http://schemas.microsoft.com/office/drawing/2014/main" id="{00000000-0008-0000-0000-00003D040000}"/>
              </a:ext>
            </a:extLst>
          </xdr:cNvPr>
          <xdr:cNvSpPr>
            <a:spLocks noChangeArrowheads="1"/>
          </xdr:cNvSpPr>
        </xdr:nvSpPr>
        <xdr:spPr bwMode="auto">
          <a:xfrm>
            <a:off x="1054406" y="1083305"/>
            <a:ext cx="76689" cy="49170"/>
          </a:xfrm>
          <a:prstGeom prst="rect">
            <a:avLst/>
          </a:prstGeom>
          <a:solidFill>
            <a:srgbClr val="DFEBF7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4" name="Freeform 60">
            <a:extLst>
              <a:ext uri="{FF2B5EF4-FFF2-40B4-BE49-F238E27FC236}">
                <a16:creationId xmlns:a16="http://schemas.microsoft.com/office/drawing/2014/main" id="{00000000-0008-0000-0000-00003C040000}"/>
              </a:ext>
            </a:extLst>
          </xdr:cNvPr>
          <xdr:cNvSpPr>
            <a:spLocks/>
          </xdr:cNvSpPr>
        </xdr:nvSpPr>
        <xdr:spPr bwMode="auto">
          <a:xfrm>
            <a:off x="1058121" y="1086076"/>
            <a:ext cx="69827" cy="41771"/>
          </a:xfrm>
          <a:custGeom>
            <a:avLst/>
            <a:gdLst>
              <a:gd name="T0" fmla="*/ 3634162 w 6982685"/>
              <a:gd name="T1" fmla="*/ 3653607 h 4177028"/>
              <a:gd name="T2" fmla="*/ 5709057 w 6982685"/>
              <a:gd name="T3" fmla="*/ 2681914 h 4177028"/>
              <a:gd name="T4" fmla="*/ 6718460 w 6982685"/>
              <a:gd name="T5" fmla="*/ 2171275 h 4177028"/>
              <a:gd name="T6" fmla="*/ 6967841 w 6982685"/>
              <a:gd name="T7" fmla="*/ 1714074 h 4177028"/>
              <a:gd name="T8" fmla="*/ 6629395 w 6982685"/>
              <a:gd name="T9" fmla="*/ 1334064 h 4177028"/>
              <a:gd name="T10" fmla="*/ 5845623 w 6982685"/>
              <a:gd name="T11" fmla="*/ 1535944 h 4177028"/>
              <a:gd name="T12" fmla="*/ 3580453 w 6982685"/>
              <a:gd name="T13" fmla="*/ 2533463 h 4177028"/>
              <a:gd name="T14" fmla="*/ 2378842 w 6982685"/>
              <a:gd name="T15" fmla="*/ 2204979 h 4177028"/>
              <a:gd name="T16" fmla="*/ 2664279 w 6982685"/>
              <a:gd name="T17" fmla="*/ 519224 h 4177028"/>
              <a:gd name="T18" fmla="*/ 2068856 w 6982685"/>
              <a:gd name="T19" fmla="*/ 30126 h 4177028"/>
              <a:gd name="T20" fmla="*/ 1250149 w 6982685"/>
              <a:gd name="T21" fmla="*/ 338470 h 4177028"/>
              <a:gd name="T22" fmla="*/ 222657 w 6982685"/>
              <a:gd name="T23" fmla="*/ 1559696 h 4177028"/>
              <a:gd name="T24" fmla="*/ 15230 w 6982685"/>
              <a:gd name="T25" fmla="*/ 2092496 h 4177028"/>
              <a:gd name="T26" fmla="*/ 314035 w 6982685"/>
              <a:gd name="T27" fmla="*/ 2283207 h 4177028"/>
              <a:gd name="T28" fmla="*/ 829934 w 6982685"/>
              <a:gd name="T29" fmla="*/ 1830027 h 4177028"/>
              <a:gd name="T30" fmla="*/ 1065806 w 6982685"/>
              <a:gd name="T31" fmla="*/ 1648761 h 4177028"/>
              <a:gd name="T32" fmla="*/ 1202372 w 6982685"/>
              <a:gd name="T33" fmla="*/ 1607197 h 4177028"/>
              <a:gd name="T34" fmla="*/ 1312816 w 6982685"/>
              <a:gd name="T35" fmla="*/ 1661681 h 4177028"/>
              <a:gd name="T36" fmla="*/ 1362689 w 6982685"/>
              <a:gd name="T37" fmla="*/ 1761576 h 4177028"/>
              <a:gd name="T38" fmla="*/ 1327063 w 6982685"/>
              <a:gd name="T39" fmla="*/ 2034709 h 4177028"/>
              <a:gd name="T40" fmla="*/ 1183737 w 6982685"/>
              <a:gd name="T41" fmla="*/ 3171125 h 4177028"/>
              <a:gd name="T42" fmla="*/ 1450929 w 6982685"/>
              <a:gd name="T43" fmla="*/ 3828060 h 4177028"/>
              <a:gd name="T44" fmla="*/ 2047591 w 6982685"/>
              <a:gd name="T45" fmla="*/ 4134293 h 4177028"/>
              <a:gd name="T46" fmla="*/ 2616734 w 6982685"/>
              <a:gd name="T47" fmla="*/ 4084472 h 4177028"/>
              <a:gd name="T48" fmla="*/ 3634162 w 6982685"/>
              <a:gd name="T49" fmla="*/ 3653607 h 4177028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</a:cxnLst>
            <a:rect l="0" t="0" r="r" b="b"/>
            <a:pathLst>
              <a:path w="6982685" h="4177028">
                <a:moveTo>
                  <a:pt x="3634162" y="3653607"/>
                </a:moveTo>
                <a:cubicBezTo>
                  <a:pt x="4149549" y="3419847"/>
                  <a:pt x="5195007" y="2928969"/>
                  <a:pt x="5709057" y="2681914"/>
                </a:cubicBezTo>
                <a:cubicBezTo>
                  <a:pt x="6223107" y="2434859"/>
                  <a:pt x="6508663" y="2332582"/>
                  <a:pt x="6718460" y="2171275"/>
                </a:cubicBezTo>
                <a:cubicBezTo>
                  <a:pt x="6928257" y="2009968"/>
                  <a:pt x="6982685" y="1853609"/>
                  <a:pt x="6967841" y="1714074"/>
                </a:cubicBezTo>
                <a:cubicBezTo>
                  <a:pt x="6952997" y="1574539"/>
                  <a:pt x="6816431" y="1363752"/>
                  <a:pt x="6629395" y="1334064"/>
                </a:cubicBezTo>
                <a:cubicBezTo>
                  <a:pt x="6442359" y="1304376"/>
                  <a:pt x="6353780" y="1336044"/>
                  <a:pt x="5845623" y="1535944"/>
                </a:cubicBezTo>
                <a:cubicBezTo>
                  <a:pt x="5337466" y="1735844"/>
                  <a:pt x="4158250" y="2421957"/>
                  <a:pt x="3580453" y="2533463"/>
                </a:cubicBezTo>
                <a:cubicBezTo>
                  <a:pt x="3002656" y="2644969"/>
                  <a:pt x="2531538" y="2540685"/>
                  <a:pt x="2378842" y="2204979"/>
                </a:cubicBezTo>
                <a:cubicBezTo>
                  <a:pt x="2226146" y="1869273"/>
                  <a:pt x="2715943" y="881699"/>
                  <a:pt x="2664279" y="519224"/>
                </a:cubicBezTo>
                <a:cubicBezTo>
                  <a:pt x="2612615" y="156749"/>
                  <a:pt x="2304544" y="60252"/>
                  <a:pt x="2068856" y="30126"/>
                </a:cubicBezTo>
                <a:cubicBezTo>
                  <a:pt x="1833168" y="0"/>
                  <a:pt x="1557849" y="83542"/>
                  <a:pt x="1250149" y="338470"/>
                </a:cubicBezTo>
                <a:cubicBezTo>
                  <a:pt x="942449" y="593398"/>
                  <a:pt x="428477" y="1267358"/>
                  <a:pt x="222657" y="1559696"/>
                </a:cubicBezTo>
                <a:cubicBezTo>
                  <a:pt x="16837" y="1852034"/>
                  <a:pt x="0" y="1971911"/>
                  <a:pt x="15230" y="2092496"/>
                </a:cubicBezTo>
                <a:cubicBezTo>
                  <a:pt x="30460" y="2213081"/>
                  <a:pt x="178251" y="2326952"/>
                  <a:pt x="314035" y="2283207"/>
                </a:cubicBezTo>
                <a:cubicBezTo>
                  <a:pt x="449819" y="2239462"/>
                  <a:pt x="704639" y="1935768"/>
                  <a:pt x="829934" y="1830027"/>
                </a:cubicBezTo>
                <a:cubicBezTo>
                  <a:pt x="955229" y="1724286"/>
                  <a:pt x="1003733" y="1685899"/>
                  <a:pt x="1065806" y="1648761"/>
                </a:cubicBezTo>
                <a:cubicBezTo>
                  <a:pt x="1127879" y="1611623"/>
                  <a:pt x="1161204" y="1605044"/>
                  <a:pt x="1202372" y="1607197"/>
                </a:cubicBezTo>
                <a:cubicBezTo>
                  <a:pt x="1243540" y="1609350"/>
                  <a:pt x="1286097" y="1635951"/>
                  <a:pt x="1312816" y="1661681"/>
                </a:cubicBezTo>
                <a:cubicBezTo>
                  <a:pt x="1339535" y="1687411"/>
                  <a:pt x="1360314" y="1699405"/>
                  <a:pt x="1362689" y="1761576"/>
                </a:cubicBezTo>
                <a:cubicBezTo>
                  <a:pt x="1365064" y="1823747"/>
                  <a:pt x="1356888" y="1799784"/>
                  <a:pt x="1327063" y="2034709"/>
                </a:cubicBezTo>
                <a:cubicBezTo>
                  <a:pt x="1297238" y="2269634"/>
                  <a:pt x="1163093" y="2872233"/>
                  <a:pt x="1183737" y="3171125"/>
                </a:cubicBezTo>
                <a:cubicBezTo>
                  <a:pt x="1204381" y="3470017"/>
                  <a:pt x="1306953" y="3667532"/>
                  <a:pt x="1450929" y="3828060"/>
                </a:cubicBezTo>
                <a:cubicBezTo>
                  <a:pt x="1594905" y="3988588"/>
                  <a:pt x="1853290" y="4091558"/>
                  <a:pt x="2047591" y="4134293"/>
                </a:cubicBezTo>
                <a:cubicBezTo>
                  <a:pt x="2241892" y="4177028"/>
                  <a:pt x="2352305" y="4164586"/>
                  <a:pt x="2616734" y="4084472"/>
                </a:cubicBezTo>
                <a:cubicBezTo>
                  <a:pt x="2881163" y="4004358"/>
                  <a:pt x="3422198" y="3743371"/>
                  <a:pt x="3634162" y="3653607"/>
                </a:cubicBezTo>
                <a:close/>
              </a:path>
            </a:pathLst>
          </a:custGeom>
          <a:noFill/>
          <a:ln w="50800">
            <a:solidFill>
              <a:srgbClr val="777777"/>
            </a:solidFill>
            <a:round/>
            <a:headEnd/>
            <a:tailEnd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3" name="AutoShape 59">
            <a:extLst>
              <a:ext uri="{FF2B5EF4-FFF2-40B4-BE49-F238E27FC236}">
                <a16:creationId xmlns:a16="http://schemas.microsoft.com/office/drawing/2014/main" id="{00000000-0008-0000-0000-00003B040000}"/>
              </a:ext>
            </a:extLst>
          </xdr:cNvPr>
          <xdr:cNvSpPr>
            <a:spLocks noChangeArrowheads="1"/>
          </xdr:cNvSpPr>
        </xdr:nvSpPr>
        <xdr:spPr bwMode="auto">
          <a:xfrm>
            <a:off x="1070976" y="1105166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2" name="AutoShape 58">
            <a:extLst>
              <a:ext uri="{FF2B5EF4-FFF2-40B4-BE49-F238E27FC236}">
                <a16:creationId xmlns:a16="http://schemas.microsoft.com/office/drawing/2014/main" id="{00000000-0008-0000-0000-00003A040000}"/>
              </a:ext>
            </a:extLst>
          </xdr:cNvPr>
          <xdr:cNvSpPr>
            <a:spLocks noChangeArrowheads="1"/>
          </xdr:cNvSpPr>
        </xdr:nvSpPr>
        <xdr:spPr bwMode="auto">
          <a:xfrm>
            <a:off x="1065015" y="1104631"/>
            <a:ext cx="915" cy="915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1" name="AutoShape 57">
            <a:extLst>
              <a:ext uri="{FF2B5EF4-FFF2-40B4-BE49-F238E27FC236}">
                <a16:creationId xmlns:a16="http://schemas.microsoft.com/office/drawing/2014/main" id="{00000000-0008-0000-0000-000039040000}"/>
              </a:ext>
            </a:extLst>
          </xdr:cNvPr>
          <xdr:cNvSpPr>
            <a:spLocks noChangeArrowheads="1"/>
          </xdr:cNvSpPr>
        </xdr:nvSpPr>
        <xdr:spPr bwMode="auto">
          <a:xfrm>
            <a:off x="1059522" y="1101651"/>
            <a:ext cx="915" cy="915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80" name="AutoShape 56">
            <a:extLst>
              <a:ext uri="{FF2B5EF4-FFF2-40B4-BE49-F238E27FC236}">
                <a16:creationId xmlns:a16="http://schemas.microsoft.com/office/drawing/2014/main" id="{00000000-0008-0000-0000-000038040000}"/>
              </a:ext>
            </a:extLst>
          </xdr:cNvPr>
          <xdr:cNvSpPr>
            <a:spLocks noChangeArrowheads="1"/>
          </xdr:cNvSpPr>
        </xdr:nvSpPr>
        <xdr:spPr bwMode="auto">
          <a:xfrm>
            <a:off x="1069499" y="1115663"/>
            <a:ext cx="914" cy="915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9" name="AutoShape 55">
            <a:extLst>
              <a:ext uri="{FF2B5EF4-FFF2-40B4-BE49-F238E27FC236}">
                <a16:creationId xmlns:a16="http://schemas.microsoft.com/office/drawing/2014/main" id="{00000000-0008-0000-0000-000037040000}"/>
              </a:ext>
            </a:extLst>
          </xdr:cNvPr>
          <xdr:cNvSpPr>
            <a:spLocks noChangeArrowheads="1"/>
          </xdr:cNvSpPr>
        </xdr:nvSpPr>
        <xdr:spPr bwMode="auto">
          <a:xfrm>
            <a:off x="1083017" y="1126756"/>
            <a:ext cx="915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8" name="AutoShape 54">
            <a:extLst>
              <a:ext uri="{FF2B5EF4-FFF2-40B4-BE49-F238E27FC236}">
                <a16:creationId xmlns:a16="http://schemas.microsoft.com/office/drawing/2014/main" id="{00000000-0008-0000-0000-000036040000}"/>
              </a:ext>
            </a:extLst>
          </xdr:cNvPr>
          <xdr:cNvSpPr>
            <a:spLocks noChangeArrowheads="1"/>
          </xdr:cNvSpPr>
        </xdr:nvSpPr>
        <xdr:spPr bwMode="auto">
          <a:xfrm>
            <a:off x="1069499" y="1089436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7" name="AutoShape 53">
            <a:extLst>
              <a:ext uri="{FF2B5EF4-FFF2-40B4-BE49-F238E27FC236}">
                <a16:creationId xmlns:a16="http://schemas.microsoft.com/office/drawing/2014/main" id="{00000000-0008-0000-0000-000035040000}"/>
              </a:ext>
            </a:extLst>
          </xdr:cNvPr>
          <xdr:cNvSpPr>
            <a:spLocks noChangeArrowheads="1"/>
          </xdr:cNvSpPr>
        </xdr:nvSpPr>
        <xdr:spPr bwMode="auto">
          <a:xfrm>
            <a:off x="1084337" y="1091491"/>
            <a:ext cx="914" cy="915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6" name="AutoShape 52">
            <a:extLst>
              <a:ext uri="{FF2B5EF4-FFF2-40B4-BE49-F238E27FC236}">
                <a16:creationId xmlns:a16="http://schemas.microsoft.com/office/drawing/2014/main" id="{00000000-0008-0000-0000-000034040000}"/>
              </a:ext>
            </a:extLst>
          </xdr:cNvPr>
          <xdr:cNvSpPr>
            <a:spLocks noChangeArrowheads="1"/>
          </xdr:cNvSpPr>
        </xdr:nvSpPr>
        <xdr:spPr bwMode="auto">
          <a:xfrm>
            <a:off x="1081368" y="1103717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5" name="AutoShape 51">
            <a:extLst>
              <a:ext uri="{FF2B5EF4-FFF2-40B4-BE49-F238E27FC236}">
                <a16:creationId xmlns:a16="http://schemas.microsoft.com/office/drawing/2014/main" id="{00000000-0008-0000-0000-000033040000}"/>
              </a:ext>
            </a:extLst>
          </xdr:cNvPr>
          <xdr:cNvSpPr>
            <a:spLocks noChangeArrowheads="1"/>
          </xdr:cNvSpPr>
        </xdr:nvSpPr>
        <xdr:spPr bwMode="auto">
          <a:xfrm>
            <a:off x="1095850" y="1110361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4" name="AutoShape 50">
            <a:extLst>
              <a:ext uri="{FF2B5EF4-FFF2-40B4-BE49-F238E27FC236}">
                <a16:creationId xmlns:a16="http://schemas.microsoft.com/office/drawing/2014/main" id="{00000000-0008-0000-0000-000032040000}"/>
              </a:ext>
            </a:extLst>
          </xdr:cNvPr>
          <xdr:cNvSpPr>
            <a:spLocks noChangeArrowheads="1"/>
          </xdr:cNvSpPr>
        </xdr:nvSpPr>
        <xdr:spPr bwMode="auto">
          <a:xfrm>
            <a:off x="1120256" y="1099376"/>
            <a:ext cx="915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3" name="AutoShape 49">
            <a:extLst>
              <a:ext uri="{FF2B5EF4-FFF2-40B4-BE49-F238E27FC236}">
                <a16:creationId xmlns:a16="http://schemas.microsoft.com/office/drawing/2014/main" id="{00000000-0008-0000-0000-000031040000}"/>
              </a:ext>
            </a:extLst>
          </xdr:cNvPr>
          <xdr:cNvSpPr>
            <a:spLocks noChangeArrowheads="1"/>
          </xdr:cNvSpPr>
        </xdr:nvSpPr>
        <xdr:spPr bwMode="auto">
          <a:xfrm>
            <a:off x="1124146" y="1107745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2" name="AutoShape 48">
            <a:extLst>
              <a:ext uri="{FF2B5EF4-FFF2-40B4-BE49-F238E27FC236}">
                <a16:creationId xmlns:a16="http://schemas.microsoft.com/office/drawing/2014/main" id="{00000000-0008-0000-0000-000030040000}"/>
              </a:ext>
            </a:extLst>
          </xdr:cNvPr>
          <xdr:cNvSpPr>
            <a:spLocks noChangeArrowheads="1"/>
          </xdr:cNvSpPr>
        </xdr:nvSpPr>
        <xdr:spPr bwMode="auto">
          <a:xfrm>
            <a:off x="1103082" y="1117918"/>
            <a:ext cx="914" cy="914"/>
          </a:xfrm>
          <a:prstGeom prst="flowChartConnector">
            <a:avLst/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round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1" name="AutoShape 47">
            <a:extLst>
              <a:ext uri="{FF2B5EF4-FFF2-40B4-BE49-F238E27FC236}">
                <a16:creationId xmlns:a16="http://schemas.microsoft.com/office/drawing/2014/main" id="{00000000-0008-0000-0000-00002F040000}"/>
              </a:ext>
            </a:extLst>
          </xdr:cNvPr>
          <xdr:cNvSpPr>
            <a:spLocks noChangeArrowheads="1"/>
          </xdr:cNvSpPr>
        </xdr:nvSpPr>
        <xdr:spPr bwMode="auto">
          <a:xfrm rot="3930728">
            <a:off x="1100480" y="1111091"/>
            <a:ext cx="2576" cy="10007"/>
          </a:xfrm>
          <a:prstGeom prst="downArrow">
            <a:avLst>
              <a:gd name="adj1" fmla="val 50000"/>
              <a:gd name="adj2" fmla="val 97118"/>
            </a:avLst>
          </a:prstGeom>
          <a:solidFill>
            <a:srgbClr val="5B9BD5"/>
          </a:solid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0"/>
            </a:solidFill>
            <a:miter lim="800000"/>
            <a:headEnd/>
            <a:tailEnd/>
          </a:ln>
          <a:effectLst/>
          <a:extLs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</xdr:sp>
      <xdr:sp macro="" textlink="">
        <xdr:nvSpPr>
          <xdr:cNvPr id="1070" name="Text Box 46">
            <a:extLst>
              <a:ext uri="{FF2B5EF4-FFF2-40B4-BE49-F238E27FC236}">
                <a16:creationId xmlns:a16="http://schemas.microsoft.com/office/drawing/2014/main" id="{00000000-0008-0000-0000-00002E040000}"/>
              </a:ext>
            </a:extLst>
          </xdr:cNvPr>
          <xdr:cNvSpPr txBox="1">
            <a:spLocks noChangeArrowheads="1"/>
          </xdr:cNvSpPr>
        </xdr:nvSpPr>
        <xdr:spPr bwMode="auto">
          <a:xfrm rot="-1492432">
            <a:off x="1098142" y="1119536"/>
            <a:ext cx="15269" cy="4485"/>
          </a:xfrm>
          <a:prstGeom prst="rect">
            <a:avLst/>
          </a:prstGeom>
          <a:noFill/>
          <a:ln>
            <a:noFill/>
          </a:ln>
          <a:effectLst/>
          <a:extLst>
            <a:ext uri="{909E8E84-426E-40DD-AFC4-6F175D3DCCD1}">
              <a14:hiddenFill xmlns:a14="http://schemas.microsoft.com/office/drawing/2010/main">
                <a:solidFill>
                  <a:srgbClr val="5B9BD5"/>
                </a:solidFill>
              </a14:hiddenFill>
            </a:ext>
            <a:ext uri="{91240B29-F687-4F45-9708-019B960494DF}">
              <a14:hiddenLine xmlns:a14="http://schemas.microsoft.com/office/drawing/2010/main" w="25400">
                <a:solidFill>
                  <a:srgbClr xmlns:mc="http://schemas.openxmlformats.org/markup-compatibility/2006" val="000000" mc:Ignorable="a14" a14:legacySpreadsheetColorIndex="0"/>
                </a:solidFill>
                <a:miter lim="800000"/>
                <a:headEnd/>
                <a:tailEnd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xmlns:mc="http://schemas.openxmlformats.org/markup-compatibility/2006" val="000000" mc:Ignorable="a14" a14:legacySpreadsheetColorIndex="0"/>
                  </a:outerShdw>
                </a:effectLst>
              </a14:hiddenEffects>
            </a:ext>
          </a:extLst>
        </xdr:spPr>
        <xdr:txBody>
          <a:bodyPr vertOverflow="clip" wrap="square" lIns="36576" tIns="36576" rIns="36576" bIns="36576" anchor="t" upright="1"/>
          <a:lstStyle/>
          <a:p>
            <a:pPr algn="l" rtl="0">
              <a:defRPr sz="1000"/>
            </a:pPr>
            <a:r>
              <a:rPr lang="en-GB" sz="2000" b="0" i="0" u="none" strike="noStrike" baseline="0">
                <a:solidFill>
                  <a:srgbClr val="4475A1"/>
                </a:solidFill>
                <a:latin typeface="Calibri"/>
                <a:cs typeface="Calibri"/>
              </a:rPr>
              <a:t>Start / Finish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A4F6D40-851F-4F4D-8C6F-D4C514BDD756}" name="Table1" displayName="Table1" ref="G29:X201" totalsRowShown="0" headerRowDxfId="22" dataDxfId="0" headerRowBorderDxfId="21" tableBorderDxfId="20" totalsRowBorderDxfId="19">
  <autoFilter ref="G29:X201" xr:uid="{08997E3A-9C3A-4267-A1D9-C77F06C6332A}"/>
  <tableColumns count="18">
    <tableColumn id="1" xr3:uid="{C7BE0E05-2E0F-4D4D-8380-01573795D3A0}" name="Secs" dataDxfId="18"/>
    <tableColumn id="2" xr3:uid="{9B687113-7EE9-4B42-8462-7ABF3DC4CC99}" name="Sectors / (Surface)" dataDxfId="17"/>
    <tableColumn id="3" xr3:uid="{5F21FB45-503C-4BBC-B97C-A7A0F3299FD5}" name="Gradient " dataDxfId="16"/>
    <tableColumn id="4" xr3:uid="{39289D7E-A8A6-42DE-B9DE-AEB68371F642}" name="Elevation Above Sea Level (m)" dataDxfId="15"/>
    <tableColumn id="5" xr3:uid="{9F30F577-1C43-4398-95CB-019B71EFE340}" name="Change in Elavation (m)" dataDxfId="14">
      <calculatedColumnFormula>J30-J29</calculatedColumnFormula>
    </tableColumn>
    <tableColumn id="6" xr3:uid="{12DBFFF9-3E9B-4EF4-89B7-BD3728E1C5B0}" name="Gradient (degrees)" dataDxfId="13">
      <calculatedColumnFormula>(ASIN(K30/M30))</calculatedColumnFormula>
    </tableColumn>
    <tableColumn id="7" xr3:uid="{8A9B7BBF-77E0-4D56-9A25-92CA3D2C3731}" name="Distance Covered (m)" dataDxfId="12">
      <calculatedColumnFormula>M29+21</calculatedColumnFormula>
    </tableColumn>
    <tableColumn id="8" xr3:uid="{958AF268-21F1-4015-9A2A-9BF0D63FB469}" name="Change in Distance (m)" dataDxfId="11">
      <calculatedColumnFormula>M30-M29</calculatedColumnFormula>
    </tableColumn>
    <tableColumn id="9" xr3:uid="{F0F6BE10-671D-43B6-84DF-6D9AC6A80AB4}" name="Velocity (m/s)" dataDxfId="10">
      <calculatedColumnFormula>N30</calculatedColumnFormula>
    </tableColumn>
    <tableColumn id="10" xr3:uid="{9945E55A-ED44-4BB3-A95B-0BAFD938E518}" name="Acceleration (m/s2)" dataDxfId="9"/>
    <tableColumn id="11" xr3:uid="{53564B4D-5D4A-4F27-847F-1EEBB1B570E2}" name="Acceleration Force  (N)" dataDxfId="8">
      <calculatedColumnFormula>$B$27*P30</calculatedColumnFormula>
    </tableColumn>
    <tableColumn id="12" xr3:uid="{489DD567-F7F7-4C5D-A6D9-654D36B19CB7}" name="Rolling Drag (N)" dataDxfId="7">
      <calculatedColumnFormula>$E$37*($B$27*$E$39)</calculatedColumnFormula>
    </tableColumn>
    <tableColumn id="13" xr3:uid="{E7C657CF-7EB9-462B-ACE3-B07BC57C21A2}" name="Aero Resistance (N)" dataDxfId="6">
      <calculatedColumnFormula>0.5*$E$33*$E$34*$E$42*(O30*O30)</calculatedColumnFormula>
    </tableColumn>
    <tableColumn id="14" xr3:uid="{782F9F49-387E-4A1F-A3CB-7CE25AECB8A1}" name="Gradient Resistance (N)" dataDxfId="5">
      <calculatedColumnFormula>($B$27*$E$39*SIN(L30))</calculatedColumnFormula>
    </tableColumn>
    <tableColumn id="15" xr3:uid="{F8AE0218-BC6E-4EF2-B252-465C91785952}" name="Total Resistance Forces (N)" dataDxfId="4">
      <calculatedColumnFormula>R30+S30+T30+Q30</calculatedColumnFormula>
    </tableColumn>
    <tableColumn id="16" xr3:uid="{E3D95E27-AA63-4CD4-8402-D2CFEF4E790C}" name="Total Resistive Power (W)" dataDxfId="3">
      <calculatedColumnFormula>U30</calculatedColumnFormula>
    </tableColumn>
    <tableColumn id="17" xr3:uid="{1C414150-9AA5-42E7-923C-4F48BAD8B10D}" name="Power Remaining (W)" dataDxfId="2">
      <calculatedColumnFormula>$W$30-V30</calculatedColumnFormula>
    </tableColumn>
    <tableColumn id="18" xr3:uid="{66CD2265-9E56-4E98-B6CE-472AEFB4E140}" name="Power Required (W)" dataDxfId="1">
      <calculatedColumnFormula>($W$30-W30)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Z242"/>
  <sheetViews>
    <sheetView tabSelected="1" zoomScale="60" zoomScaleNormal="60" workbookViewId="0">
      <selection activeCell="T188" sqref="T188"/>
    </sheetView>
  </sheetViews>
  <sheetFormatPr defaultRowHeight="14.4" x14ac:dyDescent="0.3"/>
  <cols>
    <col min="1" max="1" width="34.88671875" bestFit="1" customWidth="1"/>
    <col min="2" max="2" width="28.33203125" customWidth="1"/>
    <col min="4" max="4" width="46.5546875" customWidth="1"/>
    <col min="5" max="5" width="30.6640625" customWidth="1"/>
    <col min="6" max="7" width="7.6640625" customWidth="1"/>
    <col min="8" max="8" width="27.44140625" customWidth="1"/>
    <col min="9" max="9" width="11.109375" customWidth="1"/>
    <col min="10" max="10" width="29" customWidth="1"/>
    <col min="11" max="11" width="25.6640625" customWidth="1"/>
    <col min="12" max="12" width="20.109375" customWidth="1"/>
    <col min="13" max="13" width="21.5546875" customWidth="1"/>
    <col min="14" max="14" width="24.44140625" customWidth="1"/>
    <col min="15" max="15" width="15.21875" customWidth="1"/>
    <col min="16" max="16" width="20.109375" customWidth="1"/>
    <col min="17" max="17" width="22.6640625" customWidth="1"/>
    <col min="18" max="18" width="18.44140625" customWidth="1"/>
    <col min="19" max="19" width="22.109375" customWidth="1"/>
    <col min="20" max="20" width="25.5546875" customWidth="1"/>
    <col min="21" max="21" width="29.44140625" customWidth="1"/>
    <col min="22" max="22" width="27.44140625" customWidth="1"/>
    <col min="23" max="23" width="23" customWidth="1"/>
    <col min="24" max="24" width="34.6640625" customWidth="1"/>
  </cols>
  <sheetData>
    <row r="2" spans="1:2" x14ac:dyDescent="0.3">
      <c r="A2" s="3" t="s">
        <v>0</v>
      </c>
      <c r="B2" s="3" t="s">
        <v>1</v>
      </c>
    </row>
    <row r="3" spans="1:2" x14ac:dyDescent="0.3">
      <c r="A3" s="2"/>
      <c r="B3" s="2"/>
    </row>
    <row r="4" spans="1:2" x14ac:dyDescent="0.3">
      <c r="A4" s="2"/>
      <c r="B4" s="2"/>
    </row>
    <row r="5" spans="1:2" x14ac:dyDescent="0.3">
      <c r="A5" s="2"/>
      <c r="B5" s="2"/>
    </row>
    <row r="6" spans="1:2" x14ac:dyDescent="0.3">
      <c r="A6" s="2"/>
      <c r="B6" s="2"/>
    </row>
    <row r="7" spans="1:2" x14ac:dyDescent="0.3">
      <c r="A7" s="2"/>
      <c r="B7" s="2"/>
    </row>
    <row r="8" spans="1:2" x14ac:dyDescent="0.3">
      <c r="A8" s="2"/>
      <c r="B8" s="2"/>
    </row>
    <row r="9" spans="1:2" x14ac:dyDescent="0.3">
      <c r="A9" s="2"/>
      <c r="B9" s="2"/>
    </row>
    <row r="10" spans="1:2" x14ac:dyDescent="0.3">
      <c r="A10" s="2"/>
      <c r="B10" s="2"/>
    </row>
    <row r="11" spans="1:2" x14ac:dyDescent="0.3">
      <c r="A11" s="2"/>
      <c r="B11" s="2"/>
    </row>
    <row r="12" spans="1:2" x14ac:dyDescent="0.3">
      <c r="A12" s="2"/>
      <c r="B12" s="2"/>
    </row>
    <row r="13" spans="1:2" x14ac:dyDescent="0.3">
      <c r="A13" s="2" t="s">
        <v>2</v>
      </c>
      <c r="B13" s="2" t="s">
        <v>3</v>
      </c>
    </row>
    <row r="14" spans="1:2" x14ac:dyDescent="0.3">
      <c r="A14" s="2" t="s">
        <v>9</v>
      </c>
      <c r="B14" s="2">
        <v>150</v>
      </c>
    </row>
    <row r="15" spans="1:2" x14ac:dyDescent="0.3">
      <c r="A15" s="2" t="s">
        <v>25</v>
      </c>
      <c r="B15" s="2">
        <v>174</v>
      </c>
    </row>
    <row r="16" spans="1:2" x14ac:dyDescent="0.3">
      <c r="A16" s="2" t="s">
        <v>24</v>
      </c>
      <c r="B16" s="2">
        <v>6</v>
      </c>
    </row>
    <row r="17" spans="1:24" x14ac:dyDescent="0.3">
      <c r="A17" s="2" t="s">
        <v>12</v>
      </c>
      <c r="B17" s="2">
        <v>130</v>
      </c>
    </row>
    <row r="18" spans="1:24" x14ac:dyDescent="0.3">
      <c r="A18" s="2" t="s">
        <v>15</v>
      </c>
      <c r="B18" s="2">
        <v>3000</v>
      </c>
    </row>
    <row r="19" spans="1:24" x14ac:dyDescent="0.3">
      <c r="A19" s="2" t="s">
        <v>14</v>
      </c>
      <c r="B19" s="2">
        <v>1600</v>
      </c>
    </row>
    <row r="20" spans="1:24" x14ac:dyDescent="0.3">
      <c r="A20" s="2" t="s">
        <v>13</v>
      </c>
      <c r="B20" s="2">
        <v>1500</v>
      </c>
    </row>
    <row r="21" spans="1:24" x14ac:dyDescent="0.3">
      <c r="A21" s="2" t="s">
        <v>23</v>
      </c>
      <c r="B21" s="2">
        <v>500</v>
      </c>
    </row>
    <row r="22" spans="1:24" x14ac:dyDescent="0.3">
      <c r="A22" s="2" t="s">
        <v>5</v>
      </c>
      <c r="B22" s="4" t="s">
        <v>6</v>
      </c>
    </row>
    <row r="23" spans="1:24" x14ac:dyDescent="0.3">
      <c r="A23" s="2" t="s">
        <v>16</v>
      </c>
      <c r="B23" s="2">
        <v>290</v>
      </c>
    </row>
    <row r="24" spans="1:24" x14ac:dyDescent="0.3">
      <c r="A24" s="2" t="s">
        <v>21</v>
      </c>
      <c r="B24" s="2">
        <v>2230</v>
      </c>
    </row>
    <row r="25" spans="1:24" x14ac:dyDescent="0.3">
      <c r="A25" s="2" t="s">
        <v>20</v>
      </c>
      <c r="B25" s="2">
        <v>0.3</v>
      </c>
    </row>
    <row r="26" spans="1:24" x14ac:dyDescent="0.3">
      <c r="A26" s="2" t="s">
        <v>22</v>
      </c>
      <c r="B26" s="2">
        <v>0.17</v>
      </c>
    </row>
    <row r="27" spans="1:24" ht="14.4" customHeight="1" x14ac:dyDescent="0.3">
      <c r="A27" s="5" t="s">
        <v>57</v>
      </c>
      <c r="B27" s="2">
        <v>700</v>
      </c>
    </row>
    <row r="28" spans="1:24" x14ac:dyDescent="0.3">
      <c r="A28" s="2"/>
      <c r="B28" s="2" t="s">
        <v>7</v>
      </c>
    </row>
    <row r="29" spans="1:24" x14ac:dyDescent="0.3">
      <c r="A29" s="1"/>
      <c r="D29" s="3" t="s">
        <v>30</v>
      </c>
      <c r="E29" s="3"/>
      <c r="G29" s="8" t="s">
        <v>53</v>
      </c>
      <c r="H29" s="9" t="s">
        <v>43</v>
      </c>
      <c r="I29" s="9" t="s">
        <v>42</v>
      </c>
      <c r="J29" s="9" t="s">
        <v>34</v>
      </c>
      <c r="K29" s="9" t="s">
        <v>35</v>
      </c>
      <c r="L29" s="9" t="s">
        <v>37</v>
      </c>
      <c r="M29" s="9" t="s">
        <v>45</v>
      </c>
      <c r="N29" s="9" t="s">
        <v>56</v>
      </c>
      <c r="O29" s="9" t="s">
        <v>36</v>
      </c>
      <c r="P29" s="9" t="s">
        <v>59</v>
      </c>
      <c r="Q29" s="9" t="s">
        <v>60</v>
      </c>
      <c r="R29" s="9" t="s">
        <v>38</v>
      </c>
      <c r="S29" s="9" t="s">
        <v>39</v>
      </c>
      <c r="T29" s="9" t="s">
        <v>40</v>
      </c>
      <c r="U29" s="9" t="s">
        <v>41</v>
      </c>
      <c r="V29" s="9" t="s">
        <v>46</v>
      </c>
      <c r="W29" s="9" t="s">
        <v>51</v>
      </c>
      <c r="X29" s="10" t="s">
        <v>52</v>
      </c>
    </row>
    <row r="30" spans="1:24" ht="16.2" x14ac:dyDescent="0.3">
      <c r="A30" s="1"/>
      <c r="D30" s="2" t="s">
        <v>10</v>
      </c>
      <c r="E30" s="6">
        <f>(60/2.237)/8</f>
        <v>3.3527045149754136</v>
      </c>
      <c r="G30" s="22">
        <v>0</v>
      </c>
      <c r="H30" s="23" t="s">
        <v>44</v>
      </c>
      <c r="I30" s="23" t="s">
        <v>31</v>
      </c>
      <c r="J30" s="11">
        <v>5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0</v>
      </c>
      <c r="Q30" s="11">
        <f>$B$27*O30</f>
        <v>0</v>
      </c>
      <c r="R30" s="12">
        <v>0</v>
      </c>
      <c r="S30" s="12">
        <v>0</v>
      </c>
      <c r="T30" s="12">
        <f>-($B$21*$E$39*-SIN(L30))</f>
        <v>0</v>
      </c>
      <c r="U30" s="12">
        <f>R30+S30+T30+Q30</f>
        <v>0</v>
      </c>
      <c r="V30" s="12">
        <f>U30</f>
        <v>0</v>
      </c>
      <c r="W30" s="12">
        <f>B14*745.7</f>
        <v>111855</v>
      </c>
      <c r="X30" s="13">
        <v>0</v>
      </c>
    </row>
    <row r="31" spans="1:24" x14ac:dyDescent="0.3">
      <c r="A31" s="1"/>
      <c r="D31" s="2" t="s">
        <v>8</v>
      </c>
      <c r="E31" s="6">
        <f>B14/1.341</f>
        <v>111.85682326621924</v>
      </c>
      <c r="G31" s="22">
        <v>1</v>
      </c>
      <c r="H31" s="23" t="s">
        <v>54</v>
      </c>
      <c r="I31" s="23" t="s">
        <v>31</v>
      </c>
      <c r="J31" s="11">
        <v>4.9000000000000004</v>
      </c>
      <c r="K31" s="11">
        <f>J31-J30</f>
        <v>-9.9999999999999645E-2</v>
      </c>
      <c r="L31" s="11">
        <f>DEGREES(ATAN(K31/N31))</f>
        <v>-5.7105931374996226</v>
      </c>
      <c r="M31" s="11">
        <f>SUM($O$30:O31)</f>
        <v>1</v>
      </c>
      <c r="N31" s="11">
        <f>M31-M30</f>
        <v>1</v>
      </c>
      <c r="O31" s="11">
        <f>SUM($P$30:P31)</f>
        <v>1</v>
      </c>
      <c r="P31" s="11">
        <v>1</v>
      </c>
      <c r="Q31" s="11">
        <f>$B$27*P31</f>
        <v>700</v>
      </c>
      <c r="R31" s="12">
        <f t="shared" ref="R31:R46" si="0">$E$37*($B$27*$E$39)</f>
        <v>137.20000000000002</v>
      </c>
      <c r="S31" s="12">
        <f>0.5*$E$33*$E$34*$E$42*(O31*O31)</f>
        <v>0.40655999999999998</v>
      </c>
      <c r="T31" s="12">
        <f>-($B$27*$E$39*SIN(L31))</f>
        <v>-3716.8343227122418</v>
      </c>
      <c r="U31" s="12">
        <f t="shared" ref="U31:U46" si="1">R31+S31+T31+Q31</f>
        <v>-2879.2277627122417</v>
      </c>
      <c r="V31" s="12">
        <f t="shared" ref="V31:V46" si="2">U31</f>
        <v>-2879.2277627122417</v>
      </c>
      <c r="W31" s="14">
        <f>$W$30-V31</f>
        <v>114734.22776271224</v>
      </c>
      <c r="X31" s="13">
        <f>($W$30-W31)</f>
        <v>-2879.2277627122385</v>
      </c>
    </row>
    <row r="32" spans="1:24" x14ac:dyDescent="0.3">
      <c r="D32" s="2" t="s">
        <v>11</v>
      </c>
      <c r="E32" s="6">
        <f>B17/2.237</f>
        <v>58.1135449262405</v>
      </c>
      <c r="G32" s="22">
        <v>2</v>
      </c>
      <c r="H32" s="23" t="s">
        <v>54</v>
      </c>
      <c r="I32" s="23" t="s">
        <v>31</v>
      </c>
      <c r="J32" s="11">
        <v>4.7</v>
      </c>
      <c r="K32" s="11">
        <f t="shared" ref="K32:K46" si="3">J32-J31</f>
        <v>-0.20000000000000018</v>
      </c>
      <c r="L32" s="11">
        <f>DEGREES(ATAN(K32/N32))</f>
        <v>-4.5739212599008656</v>
      </c>
      <c r="M32" s="11">
        <f>SUM($O$30:O32)</f>
        <v>3.5</v>
      </c>
      <c r="N32" s="11">
        <f>M32-M31</f>
        <v>2.5</v>
      </c>
      <c r="O32" s="11">
        <f>SUM($P$30:P32)</f>
        <v>2.5</v>
      </c>
      <c r="P32" s="11">
        <v>1.5</v>
      </c>
      <c r="Q32" s="11">
        <f t="shared" ref="Q32:Q46" si="4">$B$27*P32</f>
        <v>1050</v>
      </c>
      <c r="R32" s="12">
        <f t="shared" si="0"/>
        <v>137.20000000000002</v>
      </c>
      <c r="S32" s="12">
        <f t="shared" ref="S32:S43" si="5">0.5*$E$33*$E$34*$E$42*(O32*O32)</f>
        <v>2.5409999999999999</v>
      </c>
      <c r="T32" s="12">
        <f t="shared" ref="T32:T46" si="6">-($B$27*$E$39*SIN(L32))</f>
        <v>-6794.340557734422</v>
      </c>
      <c r="U32" s="12">
        <f t="shared" si="1"/>
        <v>-5604.599557734422</v>
      </c>
      <c r="V32" s="12">
        <f t="shared" si="2"/>
        <v>-5604.599557734422</v>
      </c>
      <c r="W32" s="14">
        <f t="shared" ref="W32:W46" si="7">$W$30-V32</f>
        <v>117459.59955773441</v>
      </c>
      <c r="X32" s="13">
        <f t="shared" ref="X32:X46" si="8">($W$30-W32)</f>
        <v>-5604.5995577344147</v>
      </c>
    </row>
    <row r="33" spans="4:24" ht="16.2" x14ac:dyDescent="0.3">
      <c r="D33" s="2" t="s">
        <v>18</v>
      </c>
      <c r="E33" s="7">
        <f>((B20-B23)*B19)/1000000</f>
        <v>1.9359999999999999</v>
      </c>
      <c r="G33" s="22">
        <v>3</v>
      </c>
      <c r="H33" s="23" t="s">
        <v>54</v>
      </c>
      <c r="I33" s="23" t="s">
        <v>31</v>
      </c>
      <c r="J33" s="11">
        <v>4.4000000000000004</v>
      </c>
      <c r="K33" s="11">
        <f t="shared" si="3"/>
        <v>-0.29999999999999982</v>
      </c>
      <c r="L33" s="11">
        <f t="shared" ref="L32:L95" si="9">DEGREES(ATAN(K33/N33))</f>
        <v>-3.8140748342903521</v>
      </c>
      <c r="M33" s="11">
        <f>SUM($O$30:O33)</f>
        <v>8</v>
      </c>
      <c r="N33" s="11">
        <f t="shared" ref="N33:N68" si="10">M33-M32</f>
        <v>4.5</v>
      </c>
      <c r="O33" s="11">
        <f>SUM($P$30:P33)</f>
        <v>4.5</v>
      </c>
      <c r="P33" s="11">
        <f>2</f>
        <v>2</v>
      </c>
      <c r="Q33" s="11">
        <f t="shared" si="4"/>
        <v>1400</v>
      </c>
      <c r="R33" s="12">
        <f t="shared" si="0"/>
        <v>137.20000000000002</v>
      </c>
      <c r="S33" s="12">
        <f t="shared" si="5"/>
        <v>8.2328399999999995</v>
      </c>
      <c r="T33" s="12">
        <f>-($B$27*$E$39*SIN(L33))</f>
        <v>-4273.2974609831545</v>
      </c>
      <c r="U33" s="12">
        <f t="shared" si="1"/>
        <v>-2727.8646209831541</v>
      </c>
      <c r="V33" s="12">
        <f t="shared" si="2"/>
        <v>-2727.8646209831541</v>
      </c>
      <c r="W33" s="14">
        <f t="shared" si="7"/>
        <v>114582.86462098315</v>
      </c>
      <c r="X33" s="13">
        <f t="shared" si="8"/>
        <v>-2727.8646209831495</v>
      </c>
    </row>
    <row r="34" spans="4:24" x14ac:dyDescent="0.3">
      <c r="D34" s="2" t="s">
        <v>17</v>
      </c>
      <c r="E34" s="6">
        <v>0.35</v>
      </c>
      <c r="G34" s="22">
        <v>4</v>
      </c>
      <c r="H34" s="23" t="s">
        <v>54</v>
      </c>
      <c r="I34" s="23" t="s">
        <v>31</v>
      </c>
      <c r="J34" s="11">
        <v>4</v>
      </c>
      <c r="K34" s="11">
        <f t="shared" si="3"/>
        <v>-0.40000000000000036</v>
      </c>
      <c r="L34" s="11">
        <f t="shared" si="9"/>
        <v>-3.2704879231835684</v>
      </c>
      <c r="M34" s="11">
        <f>SUM($O$30:O34)</f>
        <v>15</v>
      </c>
      <c r="N34" s="11">
        <f t="shared" si="10"/>
        <v>7</v>
      </c>
      <c r="O34" s="11">
        <f>SUM($P$30:P34)</f>
        <v>7</v>
      </c>
      <c r="P34" s="11">
        <v>2.5</v>
      </c>
      <c r="Q34" s="11">
        <f t="shared" si="4"/>
        <v>1750</v>
      </c>
      <c r="R34" s="12">
        <f t="shared" si="0"/>
        <v>137.20000000000002</v>
      </c>
      <c r="S34" s="12">
        <f t="shared" si="5"/>
        <v>19.92144</v>
      </c>
      <c r="T34" s="12">
        <f t="shared" si="6"/>
        <v>-881.77517442656779</v>
      </c>
      <c r="U34" s="12">
        <f t="shared" si="1"/>
        <v>1025.3462655734322</v>
      </c>
      <c r="V34" s="12">
        <f t="shared" si="2"/>
        <v>1025.3462655734322</v>
      </c>
      <c r="W34" s="14">
        <f t="shared" si="7"/>
        <v>110829.65373442657</v>
      </c>
      <c r="X34" s="13">
        <f t="shared" si="8"/>
        <v>1025.3462655734329</v>
      </c>
    </row>
    <row r="35" spans="4:24" x14ac:dyDescent="0.3">
      <c r="D35" s="2" t="s">
        <v>19</v>
      </c>
      <c r="E35" s="6">
        <f>(B25/2)+B26</f>
        <v>0.32</v>
      </c>
      <c r="G35" s="22">
        <v>5</v>
      </c>
      <c r="H35" s="23" t="s">
        <v>54</v>
      </c>
      <c r="I35" s="23" t="s">
        <v>31</v>
      </c>
      <c r="J35" s="11">
        <v>3.5</v>
      </c>
      <c r="K35" s="11">
        <f t="shared" si="3"/>
        <v>-0.5</v>
      </c>
      <c r="L35" s="11">
        <f t="shared" si="9"/>
        <v>-3.0127875041833398</v>
      </c>
      <c r="M35" s="11">
        <f>SUM($O$30:O35)</f>
        <v>24.5</v>
      </c>
      <c r="N35" s="11">
        <f>M35-M34</f>
        <v>9.5</v>
      </c>
      <c r="O35" s="11">
        <f>SUM($P$30:P35)</f>
        <v>9.5</v>
      </c>
      <c r="P35" s="11">
        <v>2.5</v>
      </c>
      <c r="Q35" s="11">
        <f t="shared" si="4"/>
        <v>1750</v>
      </c>
      <c r="R35" s="12">
        <f t="shared" si="0"/>
        <v>137.20000000000002</v>
      </c>
      <c r="S35" s="12">
        <f t="shared" si="5"/>
        <v>36.692039999999999</v>
      </c>
      <c r="T35" s="12">
        <f t="shared" si="6"/>
        <v>881.16207484322331</v>
      </c>
      <c r="U35" s="12">
        <f t="shared" si="1"/>
        <v>2805.054114843223</v>
      </c>
      <c r="V35" s="12">
        <f t="shared" si="2"/>
        <v>2805.054114843223</v>
      </c>
      <c r="W35" s="14">
        <f t="shared" si="7"/>
        <v>109049.94588515678</v>
      </c>
      <c r="X35" s="13">
        <f t="shared" si="8"/>
        <v>2805.0541148432239</v>
      </c>
    </row>
    <row r="36" spans="4:24" x14ac:dyDescent="0.3">
      <c r="D36" s="2" t="s">
        <v>58</v>
      </c>
      <c r="E36" s="6">
        <f>((B25/2)+B26)*2*3.14159265359</f>
        <v>2.0106192982976001</v>
      </c>
      <c r="G36" s="22">
        <v>6</v>
      </c>
      <c r="H36" s="23" t="s">
        <v>54</v>
      </c>
      <c r="I36" s="23" t="s">
        <v>31</v>
      </c>
      <c r="J36" s="11">
        <v>2.9</v>
      </c>
      <c r="K36" s="11">
        <f t="shared" si="3"/>
        <v>-0.60000000000000009</v>
      </c>
      <c r="L36" s="11">
        <f t="shared" si="9"/>
        <v>-2.8624052261117483</v>
      </c>
      <c r="M36" s="11">
        <f>SUM($O$30:O36)</f>
        <v>36.5</v>
      </c>
      <c r="N36" s="11">
        <f t="shared" si="10"/>
        <v>12</v>
      </c>
      <c r="O36" s="11">
        <f>SUM($P$30:P36)</f>
        <v>12</v>
      </c>
      <c r="P36" s="11">
        <v>2.5</v>
      </c>
      <c r="Q36" s="11">
        <f t="shared" si="4"/>
        <v>1750</v>
      </c>
      <c r="R36" s="12">
        <f t="shared" si="0"/>
        <v>137.20000000000002</v>
      </c>
      <c r="S36" s="12">
        <f t="shared" si="5"/>
        <v>58.544639999999994</v>
      </c>
      <c r="T36" s="12">
        <f t="shared" si="6"/>
        <v>1890.4419629906945</v>
      </c>
      <c r="U36" s="12">
        <f t="shared" si="1"/>
        <v>3836.1866029906946</v>
      </c>
      <c r="V36" s="12">
        <f t="shared" si="2"/>
        <v>3836.1866029906946</v>
      </c>
      <c r="W36" s="14">
        <f t="shared" si="7"/>
        <v>108018.8133970093</v>
      </c>
      <c r="X36" s="13">
        <f t="shared" si="8"/>
        <v>3836.186602990696</v>
      </c>
    </row>
    <row r="37" spans="4:24" x14ac:dyDescent="0.3">
      <c r="D37" s="2" t="s">
        <v>27</v>
      </c>
      <c r="E37" s="6">
        <v>0.02</v>
      </c>
      <c r="G37" s="22">
        <v>7</v>
      </c>
      <c r="H37" s="23" t="s">
        <v>54</v>
      </c>
      <c r="I37" s="23" t="s">
        <v>31</v>
      </c>
      <c r="J37" s="11">
        <v>2.5499999999999998</v>
      </c>
      <c r="K37" s="11">
        <f t="shared" si="3"/>
        <v>-0.35000000000000009</v>
      </c>
      <c r="L37" s="11">
        <f t="shared" si="9"/>
        <v>-1.3827330710976724</v>
      </c>
      <c r="M37" s="11">
        <f>SUM($O$30:O37)</f>
        <v>51</v>
      </c>
      <c r="N37" s="11">
        <f t="shared" si="10"/>
        <v>14.5</v>
      </c>
      <c r="O37" s="11">
        <f>SUM($P$30:P37)</f>
        <v>14.5</v>
      </c>
      <c r="P37" s="11">
        <v>2.5</v>
      </c>
      <c r="Q37" s="11">
        <f t="shared" si="4"/>
        <v>1750</v>
      </c>
      <c r="R37" s="12">
        <f t="shared" si="0"/>
        <v>137.20000000000002</v>
      </c>
      <c r="S37" s="12">
        <f t="shared" si="5"/>
        <v>85.47923999999999</v>
      </c>
      <c r="T37" s="12">
        <f t="shared" si="6"/>
        <v>6739.0456087421362</v>
      </c>
      <c r="U37" s="12">
        <f>R37+S37+T37+Q37</f>
        <v>8711.7248487421366</v>
      </c>
      <c r="V37" s="12">
        <f t="shared" si="2"/>
        <v>8711.7248487421366</v>
      </c>
      <c r="W37" s="14">
        <f t="shared" si="7"/>
        <v>103143.27515125787</v>
      </c>
      <c r="X37" s="13">
        <f t="shared" si="8"/>
        <v>8711.7248487421311</v>
      </c>
    </row>
    <row r="38" spans="4:24" x14ac:dyDescent="0.3">
      <c r="D38" s="2" t="s">
        <v>28</v>
      </c>
      <c r="E38" s="6">
        <v>1.4999999999999999E-2</v>
      </c>
      <c r="G38" s="22">
        <v>8</v>
      </c>
      <c r="H38" s="23" t="s">
        <v>54</v>
      </c>
      <c r="I38" s="23" t="s">
        <v>31</v>
      </c>
      <c r="J38" s="11">
        <v>2.2000000000000002</v>
      </c>
      <c r="K38" s="11">
        <f t="shared" si="3"/>
        <v>-0.34999999999999964</v>
      </c>
      <c r="L38" s="11">
        <f t="shared" si="9"/>
        <v>-1.1457628381751024</v>
      </c>
      <c r="M38" s="11">
        <f>SUM($O$30:O38)</f>
        <v>68.5</v>
      </c>
      <c r="N38" s="11">
        <f t="shared" si="10"/>
        <v>17.5</v>
      </c>
      <c r="O38" s="11">
        <f>SUM($P$30:P38)</f>
        <v>17.5</v>
      </c>
      <c r="P38" s="11">
        <v>3</v>
      </c>
      <c r="Q38" s="11">
        <f t="shared" si="4"/>
        <v>2100</v>
      </c>
      <c r="R38" s="12">
        <f t="shared" si="0"/>
        <v>137.20000000000002</v>
      </c>
      <c r="S38" s="12">
        <f t="shared" si="5"/>
        <v>124.50899999999999</v>
      </c>
      <c r="T38" s="12">
        <f t="shared" si="6"/>
        <v>6249.6309813104881</v>
      </c>
      <c r="U38" s="12">
        <f t="shared" si="1"/>
        <v>8611.3399813104879</v>
      </c>
      <c r="V38" s="12">
        <f t="shared" si="2"/>
        <v>8611.3399813104879</v>
      </c>
      <c r="W38" s="14">
        <f t="shared" si="7"/>
        <v>103243.66001868951</v>
      </c>
      <c r="X38" s="13">
        <f t="shared" si="8"/>
        <v>8611.3399813104916</v>
      </c>
    </row>
    <row r="39" spans="4:24" ht="16.2" x14ac:dyDescent="0.3">
      <c r="D39" s="2" t="s">
        <v>26</v>
      </c>
      <c r="E39" s="6">
        <v>9.8000000000000007</v>
      </c>
      <c r="G39" s="22">
        <v>9</v>
      </c>
      <c r="H39" s="23" t="s">
        <v>54</v>
      </c>
      <c r="I39" s="23" t="s">
        <v>31</v>
      </c>
      <c r="J39" s="11">
        <v>1.85</v>
      </c>
      <c r="K39" s="11">
        <f t="shared" si="3"/>
        <v>-0.35000000000000009</v>
      </c>
      <c r="L39" s="11">
        <f t="shared" si="9"/>
        <v>-1.0025738037600629</v>
      </c>
      <c r="M39" s="11">
        <f>SUM($O$30:O39)</f>
        <v>88.5</v>
      </c>
      <c r="N39" s="11">
        <f t="shared" si="10"/>
        <v>20</v>
      </c>
      <c r="O39" s="11">
        <f>SUM($P$30:P39)</f>
        <v>20</v>
      </c>
      <c r="P39" s="11">
        <v>2.5</v>
      </c>
      <c r="Q39" s="11">
        <f t="shared" si="4"/>
        <v>1750</v>
      </c>
      <c r="R39" s="12">
        <f t="shared" si="0"/>
        <v>137.20000000000002</v>
      </c>
      <c r="S39" s="12">
        <f t="shared" si="5"/>
        <v>162.624</v>
      </c>
      <c r="T39" s="12">
        <f t="shared" si="6"/>
        <v>5782.0115616756748</v>
      </c>
      <c r="U39" s="12">
        <f t="shared" si="1"/>
        <v>7831.8355616756744</v>
      </c>
      <c r="V39" s="12">
        <f t="shared" si="2"/>
        <v>7831.8355616756744</v>
      </c>
      <c r="W39" s="14">
        <f t="shared" si="7"/>
        <v>104023.16443832433</v>
      </c>
      <c r="X39" s="13">
        <f t="shared" si="8"/>
        <v>7831.8355616756744</v>
      </c>
    </row>
    <row r="40" spans="4:24" x14ac:dyDescent="0.3">
      <c r="D40" s="2"/>
      <c r="E40" s="2" t="s">
        <v>29</v>
      </c>
      <c r="G40" s="22">
        <v>10</v>
      </c>
      <c r="H40" s="23" t="s">
        <v>54</v>
      </c>
      <c r="I40" s="23" t="s">
        <v>31</v>
      </c>
      <c r="J40" s="11">
        <v>1.5</v>
      </c>
      <c r="K40" s="11">
        <f t="shared" si="3"/>
        <v>-0.35000000000000009</v>
      </c>
      <c r="L40" s="11">
        <f t="shared" si="9"/>
        <v>-1.0025738037600629</v>
      </c>
      <c r="M40" s="11">
        <f>SUM($O$30:O40)</f>
        <v>108.5</v>
      </c>
      <c r="N40" s="11">
        <f t="shared" si="10"/>
        <v>20</v>
      </c>
      <c r="O40" s="11">
        <f>SUM($P$30:P40)</f>
        <v>20</v>
      </c>
      <c r="P40" s="11">
        <v>0</v>
      </c>
      <c r="Q40" s="11">
        <f t="shared" si="4"/>
        <v>0</v>
      </c>
      <c r="R40" s="12">
        <f t="shared" si="0"/>
        <v>137.20000000000002</v>
      </c>
      <c r="S40" s="12">
        <f t="shared" si="5"/>
        <v>162.624</v>
      </c>
      <c r="T40" s="12">
        <f t="shared" si="6"/>
        <v>5782.0115616756748</v>
      </c>
      <c r="U40" s="12">
        <f t="shared" si="1"/>
        <v>6081.8355616756744</v>
      </c>
      <c r="V40" s="12">
        <f t="shared" si="2"/>
        <v>6081.8355616756744</v>
      </c>
      <c r="W40" s="14">
        <f t="shared" si="7"/>
        <v>105773.16443832433</v>
      </c>
      <c r="X40" s="13">
        <f t="shared" si="8"/>
        <v>6081.8355616756744</v>
      </c>
    </row>
    <row r="41" spans="4:24" x14ac:dyDescent="0.3">
      <c r="D41" s="3" t="s">
        <v>47</v>
      </c>
      <c r="E41" s="3"/>
      <c r="G41" s="22">
        <v>11</v>
      </c>
      <c r="H41" s="23" t="s">
        <v>54</v>
      </c>
      <c r="I41" s="23" t="s">
        <v>31</v>
      </c>
      <c r="J41" s="11">
        <v>1.1499999999999999</v>
      </c>
      <c r="K41" s="11">
        <f t="shared" si="3"/>
        <v>-0.35000000000000009</v>
      </c>
      <c r="L41" s="11">
        <f t="shared" si="9"/>
        <v>-1.0025738037600629</v>
      </c>
      <c r="M41" s="11">
        <f>SUM($O$30:O41)</f>
        <v>128.5</v>
      </c>
      <c r="N41" s="11">
        <f t="shared" si="10"/>
        <v>20</v>
      </c>
      <c r="O41" s="11">
        <f>SUM($P$30:P41)</f>
        <v>20</v>
      </c>
      <c r="P41" s="11">
        <v>0</v>
      </c>
      <c r="Q41" s="11">
        <f t="shared" si="4"/>
        <v>0</v>
      </c>
      <c r="R41" s="12">
        <f t="shared" si="0"/>
        <v>137.20000000000002</v>
      </c>
      <c r="S41" s="12">
        <f t="shared" si="5"/>
        <v>162.624</v>
      </c>
      <c r="T41" s="12">
        <f t="shared" si="6"/>
        <v>5782.0115616756748</v>
      </c>
      <c r="U41" s="12">
        <f t="shared" si="1"/>
        <v>6081.8355616756744</v>
      </c>
      <c r="V41" s="12">
        <f t="shared" si="2"/>
        <v>6081.8355616756744</v>
      </c>
      <c r="W41" s="14">
        <f t="shared" si="7"/>
        <v>105773.16443832433</v>
      </c>
      <c r="X41" s="13">
        <f t="shared" si="8"/>
        <v>6081.8355616756744</v>
      </c>
    </row>
    <row r="42" spans="4:24" x14ac:dyDescent="0.3">
      <c r="D42" s="2" t="s">
        <v>48</v>
      </c>
      <c r="E42" s="2">
        <v>1.2</v>
      </c>
      <c r="G42" s="22">
        <v>12</v>
      </c>
      <c r="H42" s="23" t="s">
        <v>54</v>
      </c>
      <c r="I42" s="23" t="s">
        <v>31</v>
      </c>
      <c r="J42" s="11">
        <v>0.8</v>
      </c>
      <c r="K42" s="11">
        <f t="shared" si="3"/>
        <v>-0.34999999999999987</v>
      </c>
      <c r="L42" s="11">
        <f t="shared" si="9"/>
        <v>-1.0025738037600622</v>
      </c>
      <c r="M42" s="11">
        <f>SUM($O$30:O42)</f>
        <v>148.5</v>
      </c>
      <c r="N42" s="11">
        <f t="shared" si="10"/>
        <v>20</v>
      </c>
      <c r="O42" s="11">
        <f>SUM($P$30:P42)</f>
        <v>20</v>
      </c>
      <c r="P42" s="11">
        <v>0</v>
      </c>
      <c r="Q42" s="11">
        <f t="shared" si="4"/>
        <v>0</v>
      </c>
      <c r="R42" s="12">
        <f t="shared" si="0"/>
        <v>137.20000000000002</v>
      </c>
      <c r="S42" s="12">
        <f t="shared" si="5"/>
        <v>162.624</v>
      </c>
      <c r="T42" s="12">
        <f>-($B$27*$E$39*SIN(L42))</f>
        <v>5782.011561675673</v>
      </c>
      <c r="U42" s="12">
        <f t="shared" si="1"/>
        <v>6081.8355616756726</v>
      </c>
      <c r="V42" s="12">
        <f t="shared" si="2"/>
        <v>6081.8355616756726</v>
      </c>
      <c r="W42" s="14">
        <f t="shared" si="7"/>
        <v>105773.16443832433</v>
      </c>
      <c r="X42" s="13">
        <f t="shared" si="8"/>
        <v>6081.8355616756744</v>
      </c>
    </row>
    <row r="43" spans="4:24" x14ac:dyDescent="0.3">
      <c r="D43" s="2" t="s">
        <v>4</v>
      </c>
      <c r="E43" s="4" t="s">
        <v>49</v>
      </c>
      <c r="G43" s="22">
        <v>13</v>
      </c>
      <c r="H43" s="23" t="s">
        <v>54</v>
      </c>
      <c r="I43" s="23" t="s">
        <v>31</v>
      </c>
      <c r="J43" s="11">
        <v>0.45</v>
      </c>
      <c r="K43" s="11">
        <f t="shared" si="3"/>
        <v>-0.35000000000000003</v>
      </c>
      <c r="L43" s="11">
        <f t="shared" si="9"/>
        <v>-1.0025738037600627</v>
      </c>
      <c r="M43" s="11">
        <f>SUM($O$30:O43)</f>
        <v>168.5</v>
      </c>
      <c r="N43" s="11">
        <f t="shared" si="10"/>
        <v>20</v>
      </c>
      <c r="O43" s="11">
        <f>SUM($P$30:P43)</f>
        <v>20</v>
      </c>
      <c r="P43" s="11">
        <v>0</v>
      </c>
      <c r="Q43" s="11">
        <f t="shared" si="4"/>
        <v>0</v>
      </c>
      <c r="R43" s="12">
        <f t="shared" si="0"/>
        <v>137.20000000000002</v>
      </c>
      <c r="S43" s="12">
        <f t="shared" si="5"/>
        <v>162.624</v>
      </c>
      <c r="T43" s="12">
        <f t="shared" si="6"/>
        <v>5782.0115616756748</v>
      </c>
      <c r="U43" s="12">
        <f t="shared" si="1"/>
        <v>6081.8355616756744</v>
      </c>
      <c r="V43" s="12">
        <f t="shared" si="2"/>
        <v>6081.8355616756744</v>
      </c>
      <c r="W43" s="14">
        <f t="shared" si="7"/>
        <v>105773.16443832433</v>
      </c>
      <c r="X43" s="13">
        <f t="shared" si="8"/>
        <v>6081.8355616756744</v>
      </c>
    </row>
    <row r="44" spans="4:24" x14ac:dyDescent="0.3">
      <c r="D44" s="2" t="s">
        <v>50</v>
      </c>
      <c r="E44" s="2">
        <v>22</v>
      </c>
      <c r="G44" s="22">
        <v>14</v>
      </c>
      <c r="H44" s="23" t="s">
        <v>54</v>
      </c>
      <c r="I44" s="23" t="s">
        <v>31</v>
      </c>
      <c r="J44" s="11">
        <v>0.1</v>
      </c>
      <c r="K44" s="11">
        <f>J44-J43</f>
        <v>-0.35</v>
      </c>
      <c r="L44" s="11">
        <f t="shared" si="9"/>
        <v>-1.0025738037600624</v>
      </c>
      <c r="M44" s="11">
        <f>SUM($O$30:O44)</f>
        <v>188.5</v>
      </c>
      <c r="N44" s="11">
        <f t="shared" si="10"/>
        <v>20</v>
      </c>
      <c r="O44" s="11">
        <f>SUM($P$30:P44)</f>
        <v>20</v>
      </c>
      <c r="P44" s="11">
        <v>0</v>
      </c>
      <c r="Q44" s="11">
        <f t="shared" si="4"/>
        <v>0</v>
      </c>
      <c r="R44" s="12">
        <f t="shared" si="0"/>
        <v>137.20000000000002</v>
      </c>
      <c r="S44" s="12">
        <f t="shared" ref="S44:S46" si="11">0.5*$E$33*$E$34*$E$42*(O44*O44)</f>
        <v>162.624</v>
      </c>
      <c r="T44" s="12">
        <f t="shared" si="6"/>
        <v>5782.0115616756739</v>
      </c>
      <c r="U44" s="12">
        <f t="shared" si="1"/>
        <v>6081.8355616756735</v>
      </c>
      <c r="V44" s="12">
        <f t="shared" si="2"/>
        <v>6081.8355616756735</v>
      </c>
      <c r="W44" s="14">
        <f t="shared" si="7"/>
        <v>105773.16443832433</v>
      </c>
      <c r="X44" s="13">
        <f t="shared" si="8"/>
        <v>6081.8355616756744</v>
      </c>
    </row>
    <row r="45" spans="4:24" x14ac:dyDescent="0.3">
      <c r="G45" s="22">
        <v>15</v>
      </c>
      <c r="H45" s="23" t="s">
        <v>54</v>
      </c>
      <c r="I45" s="23" t="s">
        <v>31</v>
      </c>
      <c r="J45" s="15">
        <v>0</v>
      </c>
      <c r="K45" s="11">
        <f t="shared" si="3"/>
        <v>-0.1</v>
      </c>
      <c r="L45" s="11">
        <f t="shared" si="9"/>
        <v>-0.28647651027707449</v>
      </c>
      <c r="M45" s="11">
        <f>SUM($O$30:O45)</f>
        <v>208.5</v>
      </c>
      <c r="N45" s="11">
        <f t="shared" si="10"/>
        <v>20</v>
      </c>
      <c r="O45" s="11">
        <f>SUM($P$30:P45)</f>
        <v>20</v>
      </c>
      <c r="P45" s="11">
        <v>0</v>
      </c>
      <c r="Q45" s="11">
        <f t="shared" si="4"/>
        <v>0</v>
      </c>
      <c r="R45" s="12">
        <f t="shared" si="0"/>
        <v>137.20000000000002</v>
      </c>
      <c r="S45" s="12">
        <f t="shared" si="11"/>
        <v>162.624</v>
      </c>
      <c r="T45" s="12">
        <f t="shared" si="6"/>
        <v>1938.4582889555504</v>
      </c>
      <c r="U45" s="12">
        <f t="shared" si="1"/>
        <v>2238.2822889555505</v>
      </c>
      <c r="V45" s="12">
        <f t="shared" si="2"/>
        <v>2238.2822889555505</v>
      </c>
      <c r="W45" s="14">
        <f t="shared" si="7"/>
        <v>109616.71771104445</v>
      </c>
      <c r="X45" s="13">
        <f t="shared" si="8"/>
        <v>2238.2822889555537</v>
      </c>
    </row>
    <row r="46" spans="4:24" x14ac:dyDescent="0.3">
      <c r="G46" s="22">
        <v>16</v>
      </c>
      <c r="H46" s="23" t="s">
        <v>54</v>
      </c>
      <c r="I46" s="23" t="s">
        <v>33</v>
      </c>
      <c r="J46" s="15">
        <v>0</v>
      </c>
      <c r="K46" s="11">
        <f t="shared" si="3"/>
        <v>0</v>
      </c>
      <c r="L46" s="11">
        <f t="shared" si="9"/>
        <v>0</v>
      </c>
      <c r="M46" s="11">
        <f>SUM($O$30:O46)</f>
        <v>228.5</v>
      </c>
      <c r="N46" s="11">
        <f t="shared" si="10"/>
        <v>20</v>
      </c>
      <c r="O46" s="11">
        <f>SUM($P$30:P46)</f>
        <v>20</v>
      </c>
      <c r="P46" s="11">
        <v>0</v>
      </c>
      <c r="Q46" s="11">
        <f t="shared" si="4"/>
        <v>0</v>
      </c>
      <c r="R46" s="12">
        <f t="shared" si="0"/>
        <v>137.20000000000002</v>
      </c>
      <c r="S46" s="12">
        <f t="shared" si="11"/>
        <v>162.624</v>
      </c>
      <c r="T46" s="12">
        <f t="shared" si="6"/>
        <v>0</v>
      </c>
      <c r="U46" s="12">
        <f t="shared" si="1"/>
        <v>299.82400000000001</v>
      </c>
      <c r="V46" s="12">
        <f t="shared" si="2"/>
        <v>299.82400000000001</v>
      </c>
      <c r="W46" s="14">
        <f t="shared" si="7"/>
        <v>111555.17600000001</v>
      </c>
      <c r="X46" s="13">
        <f t="shared" si="8"/>
        <v>299.82399999999325</v>
      </c>
    </row>
    <row r="47" spans="4:24" x14ac:dyDescent="0.3">
      <c r="G47" s="22">
        <v>17</v>
      </c>
      <c r="H47" s="23" t="s">
        <v>54</v>
      </c>
      <c r="I47" s="23" t="s">
        <v>32</v>
      </c>
      <c r="J47" s="15">
        <v>0.41599999999999998</v>
      </c>
      <c r="K47" s="11">
        <f>J47-J45</f>
        <v>0.41599999999999998</v>
      </c>
      <c r="L47" s="11">
        <f t="shared" si="9"/>
        <v>1.206659256327627</v>
      </c>
      <c r="M47" s="11">
        <f>SUM($O$30:O47)</f>
        <v>248.25</v>
      </c>
      <c r="N47" s="11">
        <f>M47-M46</f>
        <v>19.75</v>
      </c>
      <c r="O47" s="11">
        <f>SUM($P$30:P47)</f>
        <v>19.75</v>
      </c>
      <c r="P47" s="11">
        <v>-0.25</v>
      </c>
      <c r="Q47" s="11">
        <f t="shared" ref="Q47:Q59" si="12">$B$27*P47</f>
        <v>-175</v>
      </c>
      <c r="R47" s="12">
        <f t="shared" ref="R47:R68" si="13">$E$37*($B$27*$E$39)</f>
        <v>137.20000000000002</v>
      </c>
      <c r="S47" s="12">
        <f t="shared" ref="S47:S59" si="14">0.5*$E$33*$E$34*$E$42*(O47*O47)</f>
        <v>158.58381</v>
      </c>
      <c r="T47" s="15">
        <f t="shared" ref="T47:T59" si="15">($B$27*$E$39*SIN(L47))</f>
        <v>6410.1996469671594</v>
      </c>
      <c r="U47" s="12">
        <f t="shared" ref="U47:U59" si="16">R47+S47+T47+Q47</f>
        <v>6530.9834569671593</v>
      </c>
      <c r="V47" s="12">
        <f t="shared" ref="V47:V59" si="17">U47</f>
        <v>6530.9834569671593</v>
      </c>
      <c r="W47" s="14">
        <f t="shared" ref="W47:W59" si="18">$W$30-V47</f>
        <v>105324.01654303283</v>
      </c>
      <c r="X47" s="13">
        <f t="shared" ref="X47:X59" si="19">($W$30-W47)</f>
        <v>6530.9834569671657</v>
      </c>
    </row>
    <row r="48" spans="4:24" x14ac:dyDescent="0.3">
      <c r="G48" s="22">
        <v>18</v>
      </c>
      <c r="H48" s="23" t="s">
        <v>54</v>
      </c>
      <c r="I48" s="23" t="s">
        <v>32</v>
      </c>
      <c r="J48" s="15">
        <v>0.84</v>
      </c>
      <c r="K48" s="11">
        <f t="shared" ref="K48:K59" si="20">J48-J47</f>
        <v>0.42399999999999999</v>
      </c>
      <c r="L48" s="11">
        <f t="shared" si="9"/>
        <v>1.245619645628341</v>
      </c>
      <c r="M48" s="11">
        <f>SUM($O$30:O48)</f>
        <v>267.75</v>
      </c>
      <c r="N48" s="11">
        <f t="shared" si="10"/>
        <v>19.5</v>
      </c>
      <c r="O48" s="11">
        <f>SUM($P$30:P48)</f>
        <v>19.5</v>
      </c>
      <c r="P48" s="11">
        <v>-0.25</v>
      </c>
      <c r="Q48" s="11">
        <f t="shared" si="12"/>
        <v>-175</v>
      </c>
      <c r="R48" s="12">
        <f t="shared" si="13"/>
        <v>137.20000000000002</v>
      </c>
      <c r="S48" s="12">
        <f t="shared" si="14"/>
        <v>154.59443999999999</v>
      </c>
      <c r="T48" s="15">
        <f t="shared" si="15"/>
        <v>6500.4968690184824</v>
      </c>
      <c r="U48" s="12">
        <f t="shared" si="16"/>
        <v>6617.291309018482</v>
      </c>
      <c r="V48" s="12">
        <f t="shared" si="17"/>
        <v>6617.291309018482</v>
      </c>
      <c r="W48" s="14">
        <f t="shared" si="18"/>
        <v>105237.70869098151</v>
      </c>
      <c r="X48" s="13">
        <f t="shared" si="19"/>
        <v>6617.2913090184884</v>
      </c>
    </row>
    <row r="49" spans="7:24" x14ac:dyDescent="0.3">
      <c r="G49" s="22">
        <v>19</v>
      </c>
      <c r="H49" s="23" t="s">
        <v>54</v>
      </c>
      <c r="I49" s="23" t="s">
        <v>32</v>
      </c>
      <c r="J49" s="15">
        <v>1.26</v>
      </c>
      <c r="K49" s="11">
        <f t="shared" si="20"/>
        <v>0.42000000000000004</v>
      </c>
      <c r="L49" s="11">
        <f t="shared" si="9"/>
        <v>1.2498914301212116</v>
      </c>
      <c r="M49" s="11">
        <f>SUM($O$30:O49)</f>
        <v>287</v>
      </c>
      <c r="N49" s="11">
        <f t="shared" si="10"/>
        <v>19.25</v>
      </c>
      <c r="O49" s="11">
        <f>SUM($P$30:P49)</f>
        <v>19.25</v>
      </c>
      <c r="P49" s="11">
        <v>-0.25</v>
      </c>
      <c r="Q49" s="11">
        <f t="shared" si="12"/>
        <v>-175</v>
      </c>
      <c r="R49" s="12">
        <f t="shared" si="13"/>
        <v>137.20000000000002</v>
      </c>
      <c r="S49" s="12">
        <f t="shared" si="14"/>
        <v>150.65589</v>
      </c>
      <c r="T49" s="15">
        <f t="shared" si="15"/>
        <v>6509.7996016683746</v>
      </c>
      <c r="U49" s="12">
        <f t="shared" si="16"/>
        <v>6622.6554916683745</v>
      </c>
      <c r="V49" s="12">
        <f t="shared" si="17"/>
        <v>6622.6554916683745</v>
      </c>
      <c r="W49" s="14">
        <f t="shared" si="18"/>
        <v>105232.34450833162</v>
      </c>
      <c r="X49" s="13">
        <f t="shared" si="19"/>
        <v>6622.6554916683817</v>
      </c>
    </row>
    <row r="50" spans="7:24" x14ac:dyDescent="0.3">
      <c r="G50" s="22">
        <v>20</v>
      </c>
      <c r="H50" s="23" t="s">
        <v>54</v>
      </c>
      <c r="I50" s="23" t="s">
        <v>32</v>
      </c>
      <c r="J50" s="15">
        <v>1.68</v>
      </c>
      <c r="K50" s="11">
        <f t="shared" si="20"/>
        <v>0.41999999999999993</v>
      </c>
      <c r="L50" s="11">
        <f t="shared" si="9"/>
        <v>1.2663320495565962</v>
      </c>
      <c r="M50" s="11">
        <f>SUM($O$30:O50)</f>
        <v>306</v>
      </c>
      <c r="N50" s="11">
        <f t="shared" si="10"/>
        <v>19</v>
      </c>
      <c r="O50" s="11">
        <f>SUM($P$30:P50)</f>
        <v>19</v>
      </c>
      <c r="P50" s="11">
        <v>-0.25</v>
      </c>
      <c r="Q50" s="11">
        <f t="shared" si="12"/>
        <v>-175</v>
      </c>
      <c r="R50" s="12">
        <f t="shared" si="13"/>
        <v>137.20000000000002</v>
      </c>
      <c r="S50" s="12">
        <f t="shared" si="14"/>
        <v>146.76815999999999</v>
      </c>
      <c r="T50" s="15">
        <f t="shared" si="15"/>
        <v>6544.4927504685556</v>
      </c>
      <c r="U50" s="12">
        <f t="shared" si="16"/>
        <v>6653.460910468556</v>
      </c>
      <c r="V50" s="12">
        <f t="shared" si="17"/>
        <v>6653.460910468556</v>
      </c>
      <c r="W50" s="14">
        <f t="shared" si="18"/>
        <v>105201.53908953145</v>
      </c>
      <c r="X50" s="13">
        <f t="shared" si="19"/>
        <v>6653.4609104685514</v>
      </c>
    </row>
    <row r="51" spans="7:24" x14ac:dyDescent="0.3">
      <c r="G51" s="22">
        <v>21</v>
      </c>
      <c r="H51" s="23" t="s">
        <v>54</v>
      </c>
      <c r="I51" s="23" t="s">
        <v>32</v>
      </c>
      <c r="J51" s="15">
        <v>2.1</v>
      </c>
      <c r="K51" s="11">
        <f t="shared" si="20"/>
        <v>0.42000000000000015</v>
      </c>
      <c r="L51" s="11">
        <f t="shared" si="9"/>
        <v>1.2832108685072734</v>
      </c>
      <c r="M51" s="11">
        <f>SUM($O$30:O51)</f>
        <v>324.75</v>
      </c>
      <c r="N51" s="11">
        <f t="shared" si="10"/>
        <v>18.75</v>
      </c>
      <c r="O51" s="11">
        <f>SUM($P$30:P51)</f>
        <v>18.75</v>
      </c>
      <c r="P51" s="11">
        <v>-0.25</v>
      </c>
      <c r="Q51" s="11">
        <f t="shared" si="12"/>
        <v>-175</v>
      </c>
      <c r="R51" s="12">
        <f t="shared" si="13"/>
        <v>137.20000000000002</v>
      </c>
      <c r="S51" s="12">
        <f t="shared" si="14"/>
        <v>142.93125000000001</v>
      </c>
      <c r="T51" s="15">
        <f t="shared" si="15"/>
        <v>6578.2702624051162</v>
      </c>
      <c r="U51" s="12">
        <f t="shared" si="16"/>
        <v>6683.4015124051166</v>
      </c>
      <c r="V51" s="12">
        <f t="shared" si="17"/>
        <v>6683.4015124051166</v>
      </c>
      <c r="W51" s="14">
        <f t="shared" si="18"/>
        <v>105171.59848759488</v>
      </c>
      <c r="X51" s="13">
        <f t="shared" si="19"/>
        <v>6683.401512405122</v>
      </c>
    </row>
    <row r="52" spans="7:24" x14ac:dyDescent="0.3">
      <c r="G52" s="22">
        <v>22</v>
      </c>
      <c r="H52" s="23" t="s">
        <v>54</v>
      </c>
      <c r="I52" s="23" t="s">
        <v>32</v>
      </c>
      <c r="J52" s="15">
        <v>2.52</v>
      </c>
      <c r="K52" s="11">
        <f t="shared" si="20"/>
        <v>0.41999999999999993</v>
      </c>
      <c r="L52" s="11">
        <f t="shared" si="9"/>
        <v>1.3005456398561628</v>
      </c>
      <c r="M52" s="11">
        <f>SUM($O$30:O52)</f>
        <v>343.25</v>
      </c>
      <c r="N52" s="11">
        <f t="shared" si="10"/>
        <v>18.5</v>
      </c>
      <c r="O52" s="11">
        <f>SUM($P$30:P52)</f>
        <v>18.5</v>
      </c>
      <c r="P52" s="11">
        <v>-0.25</v>
      </c>
      <c r="Q52" s="11">
        <f t="shared" si="12"/>
        <v>-175</v>
      </c>
      <c r="R52" s="12">
        <f t="shared" si="13"/>
        <v>137.20000000000002</v>
      </c>
      <c r="S52" s="12">
        <f t="shared" si="14"/>
        <v>139.14516</v>
      </c>
      <c r="T52" s="15">
        <f t="shared" si="15"/>
        <v>6611.0094399703839</v>
      </c>
      <c r="U52" s="12">
        <f t="shared" si="16"/>
        <v>6712.3545999703838</v>
      </c>
      <c r="V52" s="12">
        <f t="shared" si="17"/>
        <v>6712.3545999703838</v>
      </c>
      <c r="W52" s="14">
        <f t="shared" si="18"/>
        <v>105142.64540002962</v>
      </c>
      <c r="X52" s="13">
        <f t="shared" si="19"/>
        <v>6712.3545999703783</v>
      </c>
    </row>
    <row r="53" spans="7:24" x14ac:dyDescent="0.3">
      <c r="G53" s="22">
        <v>23</v>
      </c>
      <c r="H53" s="23" t="s">
        <v>54</v>
      </c>
      <c r="I53" s="23" t="s">
        <v>32</v>
      </c>
      <c r="J53" s="15">
        <v>2.94</v>
      </c>
      <c r="K53" s="11">
        <f t="shared" si="20"/>
        <v>0.41999999999999993</v>
      </c>
      <c r="L53" s="11">
        <f t="shared" si="9"/>
        <v>1.374834780569405</v>
      </c>
      <c r="M53" s="11">
        <f>SUM($O$30:O53)</f>
        <v>360.75</v>
      </c>
      <c r="N53" s="11">
        <f t="shared" si="10"/>
        <v>17.5</v>
      </c>
      <c r="O53" s="11">
        <f>SUM($P$30:P53)</f>
        <v>17.5</v>
      </c>
      <c r="P53" s="11">
        <v>-1</v>
      </c>
      <c r="Q53" s="11">
        <f t="shared" si="12"/>
        <v>-700</v>
      </c>
      <c r="R53" s="12">
        <f t="shared" si="13"/>
        <v>137.20000000000002</v>
      </c>
      <c r="S53" s="12">
        <f t="shared" si="14"/>
        <v>124.50899999999999</v>
      </c>
      <c r="T53" s="15">
        <f t="shared" si="15"/>
        <v>6728.705777936405</v>
      </c>
      <c r="U53" s="12">
        <f t="shared" si="16"/>
        <v>6290.4147779364048</v>
      </c>
      <c r="V53" s="12">
        <f t="shared" si="17"/>
        <v>6290.4147779364048</v>
      </c>
      <c r="W53" s="14">
        <f t="shared" si="18"/>
        <v>105564.5852220636</v>
      </c>
      <c r="X53" s="13">
        <f t="shared" si="19"/>
        <v>6290.4147779363993</v>
      </c>
    </row>
    <row r="54" spans="7:24" x14ac:dyDescent="0.3">
      <c r="G54" s="22">
        <v>24</v>
      </c>
      <c r="H54" s="23" t="s">
        <v>54</v>
      </c>
      <c r="I54" s="23" t="s">
        <v>32</v>
      </c>
      <c r="J54" s="15">
        <v>3.36</v>
      </c>
      <c r="K54" s="11">
        <f t="shared" si="20"/>
        <v>0.41999999999999993</v>
      </c>
      <c r="L54" s="11">
        <f t="shared" si="9"/>
        <v>1.5036689017071176</v>
      </c>
      <c r="M54" s="11">
        <f>SUM($O$30:O54)</f>
        <v>376.75</v>
      </c>
      <c r="N54" s="11">
        <f t="shared" si="10"/>
        <v>16</v>
      </c>
      <c r="O54" s="11">
        <f>SUM($P$30:P54)</f>
        <v>16</v>
      </c>
      <c r="P54" s="11">
        <v>-1.5</v>
      </c>
      <c r="Q54" s="11">
        <f t="shared" si="12"/>
        <v>-1050</v>
      </c>
      <c r="R54" s="12">
        <f t="shared" si="13"/>
        <v>137.20000000000002</v>
      </c>
      <c r="S54" s="12">
        <f t="shared" si="14"/>
        <v>104.07935999999999</v>
      </c>
      <c r="T54" s="15">
        <f t="shared" si="15"/>
        <v>6844.5499101212563</v>
      </c>
      <c r="U54" s="12">
        <f t="shared" si="16"/>
        <v>6035.8292701212558</v>
      </c>
      <c r="V54" s="12">
        <f t="shared" si="17"/>
        <v>6035.8292701212558</v>
      </c>
      <c r="W54" s="14">
        <f t="shared" si="18"/>
        <v>105819.17072987874</v>
      </c>
      <c r="X54" s="13">
        <f t="shared" si="19"/>
        <v>6035.8292701212631</v>
      </c>
    </row>
    <row r="55" spans="7:24" x14ac:dyDescent="0.3">
      <c r="G55" s="22">
        <v>25</v>
      </c>
      <c r="H55" s="23" t="s">
        <v>54</v>
      </c>
      <c r="I55" s="23" t="s">
        <v>32</v>
      </c>
      <c r="J55" s="15">
        <v>3.78</v>
      </c>
      <c r="K55" s="11">
        <f t="shared" si="20"/>
        <v>0.41999999999999993</v>
      </c>
      <c r="L55" s="11">
        <f t="shared" si="9"/>
        <v>1.7183580016554569</v>
      </c>
      <c r="M55" s="11">
        <f>SUM($O$30:O55)</f>
        <v>390.75</v>
      </c>
      <c r="N55" s="11">
        <f t="shared" si="10"/>
        <v>14</v>
      </c>
      <c r="O55" s="11">
        <f>SUM($P$30:P55)</f>
        <v>14</v>
      </c>
      <c r="P55" s="11">
        <v>-2</v>
      </c>
      <c r="Q55" s="11">
        <f t="shared" si="12"/>
        <v>-1400</v>
      </c>
      <c r="R55" s="12">
        <f t="shared" si="13"/>
        <v>137.20000000000002</v>
      </c>
      <c r="S55" s="12">
        <f t="shared" si="14"/>
        <v>79.685760000000002</v>
      </c>
      <c r="T55" s="15">
        <f t="shared" si="15"/>
        <v>6785.4490666013053</v>
      </c>
      <c r="U55" s="12">
        <f t="shared" si="16"/>
        <v>5602.3348266013054</v>
      </c>
      <c r="V55" s="12">
        <f t="shared" si="17"/>
        <v>5602.3348266013054</v>
      </c>
      <c r="W55" s="14">
        <f t="shared" si="18"/>
        <v>106252.66517339869</v>
      </c>
      <c r="X55" s="13">
        <f t="shared" si="19"/>
        <v>5602.3348266013054</v>
      </c>
    </row>
    <row r="56" spans="7:24" x14ac:dyDescent="0.3">
      <c r="G56" s="22">
        <v>26</v>
      </c>
      <c r="H56" s="23" t="s">
        <v>54</v>
      </c>
      <c r="I56" s="23" t="s">
        <v>32</v>
      </c>
      <c r="J56" s="15">
        <v>4.2</v>
      </c>
      <c r="K56" s="11">
        <f t="shared" si="20"/>
        <v>0.42000000000000037</v>
      </c>
      <c r="L56" s="11">
        <f t="shared" si="9"/>
        <v>2.0916118864566502</v>
      </c>
      <c r="M56" s="11">
        <f>SUM($O$30:O56)</f>
        <v>402.25</v>
      </c>
      <c r="N56" s="11">
        <f t="shared" si="10"/>
        <v>11.5</v>
      </c>
      <c r="O56" s="11">
        <f>SUM($P$30:P56)</f>
        <v>11.5</v>
      </c>
      <c r="P56" s="11">
        <v>-2.5</v>
      </c>
      <c r="Q56" s="11">
        <f t="shared" si="12"/>
        <v>-1750</v>
      </c>
      <c r="R56" s="12">
        <f t="shared" si="13"/>
        <v>137.20000000000002</v>
      </c>
      <c r="S56" s="12">
        <f t="shared" si="14"/>
        <v>53.767559999999996</v>
      </c>
      <c r="T56" s="15">
        <f t="shared" si="15"/>
        <v>5950.4576782108707</v>
      </c>
      <c r="U56" s="12">
        <f t="shared" si="16"/>
        <v>4391.4252382108707</v>
      </c>
      <c r="V56" s="12">
        <f t="shared" si="17"/>
        <v>4391.4252382108707</v>
      </c>
      <c r="W56" s="14">
        <f t="shared" si="18"/>
        <v>107463.57476178913</v>
      </c>
      <c r="X56" s="13">
        <f t="shared" si="19"/>
        <v>4391.425238210868</v>
      </c>
    </row>
    <row r="57" spans="7:24" x14ac:dyDescent="0.3">
      <c r="G57" s="22">
        <v>27</v>
      </c>
      <c r="H57" s="23" t="s">
        <v>61</v>
      </c>
      <c r="I57" s="23" t="s">
        <v>32</v>
      </c>
      <c r="J57" s="15">
        <v>4.5999999999999996</v>
      </c>
      <c r="K57" s="11">
        <f t="shared" si="20"/>
        <v>0.39999999999999947</v>
      </c>
      <c r="L57" s="11">
        <f t="shared" si="9"/>
        <v>2.5448043798130922</v>
      </c>
      <c r="M57" s="11">
        <f>SUM($O$30:O57)</f>
        <v>411.25</v>
      </c>
      <c r="N57" s="11">
        <f t="shared" si="10"/>
        <v>9</v>
      </c>
      <c r="O57" s="11">
        <f>SUM($P$30:P57)</f>
        <v>9</v>
      </c>
      <c r="P57" s="11">
        <v>-2.5</v>
      </c>
      <c r="Q57" s="11">
        <f t="shared" si="12"/>
        <v>-1750</v>
      </c>
      <c r="R57" s="12">
        <f t="shared" si="13"/>
        <v>137.20000000000002</v>
      </c>
      <c r="S57" s="12">
        <f t="shared" si="14"/>
        <v>32.931359999999998</v>
      </c>
      <c r="T57" s="15">
        <f t="shared" si="15"/>
        <v>3855.2432621287685</v>
      </c>
      <c r="U57" s="12">
        <f t="shared" si="16"/>
        <v>2275.3746221287684</v>
      </c>
      <c r="V57" s="12">
        <f t="shared" si="17"/>
        <v>2275.3746221287684</v>
      </c>
      <c r="W57" s="14">
        <f t="shared" si="18"/>
        <v>109579.62537787123</v>
      </c>
      <c r="X57" s="13">
        <f t="shared" si="19"/>
        <v>2275.3746221287729</v>
      </c>
    </row>
    <row r="58" spans="7:24" x14ac:dyDescent="0.3">
      <c r="G58" s="22">
        <v>28</v>
      </c>
      <c r="H58" s="23" t="s">
        <v>54</v>
      </c>
      <c r="I58" s="23" t="s">
        <v>32</v>
      </c>
      <c r="J58" s="15">
        <v>5</v>
      </c>
      <c r="K58" s="11">
        <f t="shared" si="20"/>
        <v>0.40000000000000036</v>
      </c>
      <c r="L58" s="11">
        <f t="shared" si="9"/>
        <v>2.5448043798130979</v>
      </c>
      <c r="M58" s="11">
        <f>SUM($O$30:O58)</f>
        <v>420.25</v>
      </c>
      <c r="N58" s="11">
        <f t="shared" si="10"/>
        <v>9</v>
      </c>
      <c r="O58" s="11">
        <f>SUM($P$30:P58)</f>
        <v>9</v>
      </c>
      <c r="P58" s="11">
        <v>0</v>
      </c>
      <c r="Q58" s="11">
        <f t="shared" si="12"/>
        <v>0</v>
      </c>
      <c r="R58" s="12">
        <f t="shared" si="13"/>
        <v>137.20000000000002</v>
      </c>
      <c r="S58" s="12">
        <f t="shared" si="14"/>
        <v>32.931359999999998</v>
      </c>
      <c r="T58" s="15">
        <f t="shared" si="15"/>
        <v>3855.2432621287358</v>
      </c>
      <c r="U58" s="12">
        <f t="shared" si="16"/>
        <v>4025.3746221287356</v>
      </c>
      <c r="V58" s="12">
        <f t="shared" si="17"/>
        <v>4025.3746221287356</v>
      </c>
      <c r="W58" s="14">
        <f t="shared" si="18"/>
        <v>107829.62537787127</v>
      </c>
      <c r="X58" s="13">
        <f t="shared" si="19"/>
        <v>4025.3746221287292</v>
      </c>
    </row>
    <row r="59" spans="7:24" x14ac:dyDescent="0.3">
      <c r="G59" s="22">
        <v>29</v>
      </c>
      <c r="H59" s="23" t="s">
        <v>54</v>
      </c>
      <c r="I59" s="23" t="s">
        <v>32</v>
      </c>
      <c r="J59" s="15">
        <v>5.3</v>
      </c>
      <c r="K59" s="11">
        <f t="shared" si="20"/>
        <v>0.29999999999999982</v>
      </c>
      <c r="L59" s="11">
        <f t="shared" si="9"/>
        <v>1.9091524329963749</v>
      </c>
      <c r="M59" s="11">
        <f>SUM($O$30:O59)</f>
        <v>429.25</v>
      </c>
      <c r="N59" s="11">
        <f t="shared" si="10"/>
        <v>9</v>
      </c>
      <c r="O59" s="11">
        <f>SUM($P$30:P59)</f>
        <v>9</v>
      </c>
      <c r="P59" s="11">
        <v>0</v>
      </c>
      <c r="Q59" s="11">
        <f t="shared" si="12"/>
        <v>0</v>
      </c>
      <c r="R59" s="12">
        <f t="shared" si="13"/>
        <v>137.20000000000002</v>
      </c>
      <c r="S59" s="12">
        <f t="shared" si="14"/>
        <v>32.931359999999998</v>
      </c>
      <c r="T59" s="15">
        <f t="shared" si="15"/>
        <v>6471.0490363713134</v>
      </c>
      <c r="U59" s="12">
        <f t="shared" si="16"/>
        <v>6641.1803963713137</v>
      </c>
      <c r="V59" s="12">
        <f t="shared" si="17"/>
        <v>6641.1803963713137</v>
      </c>
      <c r="W59" s="14">
        <f t="shared" si="18"/>
        <v>105213.81960362868</v>
      </c>
      <c r="X59" s="13">
        <f t="shared" si="19"/>
        <v>6641.1803963713173</v>
      </c>
    </row>
    <row r="60" spans="7:24" x14ac:dyDescent="0.3">
      <c r="G60" s="22">
        <v>30</v>
      </c>
      <c r="H60" s="23" t="s">
        <v>54</v>
      </c>
      <c r="I60" s="23" t="s">
        <v>32</v>
      </c>
      <c r="J60" s="15">
        <v>5.6</v>
      </c>
      <c r="K60" s="11">
        <f t="shared" ref="K60:K68" si="21">J60-J59</f>
        <v>0.29999999999999982</v>
      </c>
      <c r="L60" s="11">
        <f t="shared" si="9"/>
        <v>1.9091524329963749</v>
      </c>
      <c r="M60" s="11">
        <f>SUM($O$30:O60)</f>
        <v>438.25</v>
      </c>
      <c r="N60" s="11">
        <f t="shared" si="10"/>
        <v>9</v>
      </c>
      <c r="O60" s="11">
        <f>SUM($P$30:P60)</f>
        <v>9</v>
      </c>
      <c r="P60" s="11">
        <v>0</v>
      </c>
      <c r="Q60" s="11">
        <f t="shared" ref="Q60:Q68" si="22">$B$27*P60</f>
        <v>0</v>
      </c>
      <c r="R60" s="12">
        <f t="shared" si="13"/>
        <v>137.20000000000002</v>
      </c>
      <c r="S60" s="12">
        <f t="shared" ref="S60:S68" si="23">0.5*$E$33*$E$34*$E$42*(O60*O60)</f>
        <v>32.931359999999998</v>
      </c>
      <c r="T60" s="15">
        <f t="shared" ref="T60:T68" si="24">($B$27*$E$39*SIN(L60))</f>
        <v>6471.0490363713134</v>
      </c>
      <c r="U60" s="12">
        <f t="shared" ref="U60:U68" si="25">R60+S60+T60+Q60</f>
        <v>6641.1803963713137</v>
      </c>
      <c r="V60" s="12">
        <f t="shared" ref="V60:V68" si="26">U60</f>
        <v>6641.1803963713137</v>
      </c>
      <c r="W60" s="14">
        <f t="shared" ref="W60:W68" si="27">$W$30-V60</f>
        <v>105213.81960362868</v>
      </c>
      <c r="X60" s="13">
        <f t="shared" ref="X60:X68" si="28">($W$30-W60)</f>
        <v>6641.1803963713173</v>
      </c>
    </row>
    <row r="61" spans="7:24" x14ac:dyDescent="0.3">
      <c r="G61" s="22">
        <v>31</v>
      </c>
      <c r="H61" s="23" t="s">
        <v>54</v>
      </c>
      <c r="I61" s="23" t="s">
        <v>32</v>
      </c>
      <c r="J61" s="15">
        <v>5.9</v>
      </c>
      <c r="K61" s="11">
        <f t="shared" si="21"/>
        <v>0.30000000000000071</v>
      </c>
      <c r="L61" s="11">
        <f t="shared" si="9"/>
        <v>1.9091524329963807</v>
      </c>
      <c r="M61" s="11">
        <f>SUM($O$30:O61)</f>
        <v>447.25</v>
      </c>
      <c r="N61" s="11">
        <f t="shared" si="10"/>
        <v>9</v>
      </c>
      <c r="O61" s="11">
        <f>SUM($P$30:P61)</f>
        <v>9</v>
      </c>
      <c r="P61" s="11">
        <v>0</v>
      </c>
      <c r="Q61" s="11">
        <f t="shared" si="22"/>
        <v>0</v>
      </c>
      <c r="R61" s="12">
        <f t="shared" si="13"/>
        <v>137.20000000000002</v>
      </c>
      <c r="S61" s="12">
        <f t="shared" si="23"/>
        <v>32.931359999999998</v>
      </c>
      <c r="T61" s="15">
        <f t="shared" si="24"/>
        <v>6471.0490363713006</v>
      </c>
      <c r="U61" s="12">
        <f t="shared" si="25"/>
        <v>6641.180396371301</v>
      </c>
      <c r="V61" s="12">
        <f t="shared" si="26"/>
        <v>6641.180396371301</v>
      </c>
      <c r="W61" s="14">
        <f t="shared" si="27"/>
        <v>105213.8196036287</v>
      </c>
      <c r="X61" s="13">
        <f t="shared" si="28"/>
        <v>6641.1803963713028</v>
      </c>
    </row>
    <row r="62" spans="7:24" x14ac:dyDescent="0.3">
      <c r="G62" s="22">
        <v>32</v>
      </c>
      <c r="H62" s="23" t="s">
        <v>54</v>
      </c>
      <c r="I62" s="23" t="s">
        <v>32</v>
      </c>
      <c r="J62" s="15">
        <v>6.2</v>
      </c>
      <c r="K62" s="11">
        <f t="shared" si="21"/>
        <v>0.29999999999999982</v>
      </c>
      <c r="L62" s="11">
        <f t="shared" si="9"/>
        <v>1.9091524329963749</v>
      </c>
      <c r="M62" s="11">
        <f>SUM($O$30:O62)</f>
        <v>456.25</v>
      </c>
      <c r="N62" s="11">
        <f t="shared" si="10"/>
        <v>9</v>
      </c>
      <c r="O62" s="11">
        <f>SUM($P$30:P62)</f>
        <v>9</v>
      </c>
      <c r="P62" s="11">
        <v>0</v>
      </c>
      <c r="Q62" s="11">
        <f t="shared" si="22"/>
        <v>0</v>
      </c>
      <c r="R62" s="12">
        <f t="shared" si="13"/>
        <v>137.20000000000002</v>
      </c>
      <c r="S62" s="12">
        <f t="shared" si="23"/>
        <v>32.931359999999998</v>
      </c>
      <c r="T62" s="15">
        <f t="shared" si="24"/>
        <v>6471.0490363713134</v>
      </c>
      <c r="U62" s="12">
        <f t="shared" si="25"/>
        <v>6641.1803963713137</v>
      </c>
      <c r="V62" s="12">
        <f t="shared" si="26"/>
        <v>6641.1803963713137</v>
      </c>
      <c r="W62" s="14">
        <f t="shared" si="27"/>
        <v>105213.81960362868</v>
      </c>
      <c r="X62" s="13">
        <f t="shared" si="28"/>
        <v>6641.1803963713173</v>
      </c>
    </row>
    <row r="63" spans="7:24" x14ac:dyDescent="0.3">
      <c r="G63" s="22">
        <v>33</v>
      </c>
      <c r="H63" s="23" t="s">
        <v>54</v>
      </c>
      <c r="I63" s="23" t="s">
        <v>32</v>
      </c>
      <c r="J63" s="15">
        <v>6.5</v>
      </c>
      <c r="K63" s="11">
        <f t="shared" si="21"/>
        <v>0.29999999999999982</v>
      </c>
      <c r="L63" s="11">
        <f t="shared" si="9"/>
        <v>1.9091524329963749</v>
      </c>
      <c r="M63" s="11">
        <f>SUM($O$30:O63)</f>
        <v>465.25</v>
      </c>
      <c r="N63" s="11">
        <f t="shared" si="10"/>
        <v>9</v>
      </c>
      <c r="O63" s="11">
        <f>SUM($P$30:P63)</f>
        <v>9</v>
      </c>
      <c r="P63" s="11">
        <v>0</v>
      </c>
      <c r="Q63" s="11">
        <f t="shared" si="22"/>
        <v>0</v>
      </c>
      <c r="R63" s="12">
        <f t="shared" si="13"/>
        <v>137.20000000000002</v>
      </c>
      <c r="S63" s="12">
        <f t="shared" si="23"/>
        <v>32.931359999999998</v>
      </c>
      <c r="T63" s="15">
        <f t="shared" si="24"/>
        <v>6471.0490363713134</v>
      </c>
      <c r="U63" s="12">
        <f t="shared" si="25"/>
        <v>6641.1803963713137</v>
      </c>
      <c r="V63" s="12">
        <f t="shared" si="26"/>
        <v>6641.1803963713137</v>
      </c>
      <c r="W63" s="14">
        <f t="shared" si="27"/>
        <v>105213.81960362868</v>
      </c>
      <c r="X63" s="13">
        <f t="shared" si="28"/>
        <v>6641.1803963713173</v>
      </c>
    </row>
    <row r="64" spans="7:24" x14ac:dyDescent="0.3">
      <c r="G64" s="22">
        <v>34</v>
      </c>
      <c r="H64" s="23" t="s">
        <v>54</v>
      </c>
      <c r="I64" s="23" t="s">
        <v>32</v>
      </c>
      <c r="J64" s="15">
        <v>6.8</v>
      </c>
      <c r="K64" s="11">
        <f t="shared" si="21"/>
        <v>0.29999999999999982</v>
      </c>
      <c r="L64" s="11">
        <f t="shared" si="9"/>
        <v>1.9091524329963749</v>
      </c>
      <c r="M64" s="11">
        <f>SUM($O$30:O64)</f>
        <v>474.25</v>
      </c>
      <c r="N64" s="11">
        <f t="shared" si="10"/>
        <v>9</v>
      </c>
      <c r="O64" s="11">
        <f>SUM($P$30:P64)</f>
        <v>9</v>
      </c>
      <c r="P64" s="11">
        <v>0</v>
      </c>
      <c r="Q64" s="11">
        <f t="shared" si="22"/>
        <v>0</v>
      </c>
      <c r="R64" s="12">
        <f t="shared" si="13"/>
        <v>137.20000000000002</v>
      </c>
      <c r="S64" s="12">
        <f t="shared" si="23"/>
        <v>32.931359999999998</v>
      </c>
      <c r="T64" s="15">
        <f t="shared" si="24"/>
        <v>6471.0490363713134</v>
      </c>
      <c r="U64" s="12">
        <f t="shared" si="25"/>
        <v>6641.1803963713137</v>
      </c>
      <c r="V64" s="12">
        <f t="shared" si="26"/>
        <v>6641.1803963713137</v>
      </c>
      <c r="W64" s="14">
        <f t="shared" si="27"/>
        <v>105213.81960362868</v>
      </c>
      <c r="X64" s="13">
        <f t="shared" si="28"/>
        <v>6641.1803963713173</v>
      </c>
    </row>
    <row r="65" spans="7:24" x14ac:dyDescent="0.3">
      <c r="G65" s="22">
        <v>35</v>
      </c>
      <c r="H65" s="23" t="s">
        <v>54</v>
      </c>
      <c r="I65" s="23" t="s">
        <v>32</v>
      </c>
      <c r="J65" s="15">
        <v>7.1</v>
      </c>
      <c r="K65" s="11">
        <f t="shared" si="21"/>
        <v>0.29999999999999982</v>
      </c>
      <c r="L65" s="11">
        <f t="shared" si="9"/>
        <v>1.9091524329963749</v>
      </c>
      <c r="M65" s="11">
        <f>SUM($O$30:O65)</f>
        <v>483.25</v>
      </c>
      <c r="N65" s="11">
        <f>M65-M64</f>
        <v>9</v>
      </c>
      <c r="O65" s="11">
        <f>SUM($P$30:P65)</f>
        <v>9</v>
      </c>
      <c r="P65" s="11">
        <v>0</v>
      </c>
      <c r="Q65" s="11">
        <f t="shared" si="22"/>
        <v>0</v>
      </c>
      <c r="R65" s="12">
        <f t="shared" si="13"/>
        <v>137.20000000000002</v>
      </c>
      <c r="S65" s="12">
        <f t="shared" si="23"/>
        <v>32.931359999999998</v>
      </c>
      <c r="T65" s="15">
        <f t="shared" si="24"/>
        <v>6471.0490363713134</v>
      </c>
      <c r="U65" s="12">
        <f t="shared" si="25"/>
        <v>6641.1803963713137</v>
      </c>
      <c r="V65" s="12">
        <f t="shared" si="26"/>
        <v>6641.1803963713137</v>
      </c>
      <c r="W65" s="14">
        <f t="shared" si="27"/>
        <v>105213.81960362868</v>
      </c>
      <c r="X65" s="13">
        <f t="shared" si="28"/>
        <v>6641.1803963713173</v>
      </c>
    </row>
    <row r="66" spans="7:24" x14ac:dyDescent="0.3">
      <c r="G66" s="22">
        <v>36</v>
      </c>
      <c r="H66" s="23" t="s">
        <v>54</v>
      </c>
      <c r="I66" s="23" t="s">
        <v>32</v>
      </c>
      <c r="J66" s="15">
        <v>7.4</v>
      </c>
      <c r="K66" s="11">
        <f t="shared" si="21"/>
        <v>0.30000000000000071</v>
      </c>
      <c r="L66" s="11">
        <f t="shared" si="9"/>
        <v>1.7183580016554614</v>
      </c>
      <c r="M66" s="11">
        <f>SUM($O$30:O66)</f>
        <v>493.25</v>
      </c>
      <c r="N66" s="11">
        <f t="shared" si="10"/>
        <v>10</v>
      </c>
      <c r="O66" s="11">
        <f>SUM($P$30:P66)</f>
        <v>10</v>
      </c>
      <c r="P66" s="11">
        <v>1</v>
      </c>
      <c r="Q66" s="11">
        <f t="shared" si="22"/>
        <v>700</v>
      </c>
      <c r="R66" s="12">
        <f t="shared" si="13"/>
        <v>137.20000000000002</v>
      </c>
      <c r="S66" s="12">
        <f t="shared" si="23"/>
        <v>40.655999999999999</v>
      </c>
      <c r="T66" s="15">
        <f t="shared" si="24"/>
        <v>6785.4490666013007</v>
      </c>
      <c r="U66" s="12">
        <f t="shared" si="25"/>
        <v>7663.3050666013005</v>
      </c>
      <c r="V66" s="12">
        <f t="shared" si="26"/>
        <v>7663.3050666013005</v>
      </c>
      <c r="W66" s="14">
        <f t="shared" si="27"/>
        <v>104191.6949333987</v>
      </c>
      <c r="X66" s="13">
        <f t="shared" si="28"/>
        <v>7663.3050666013005</v>
      </c>
    </row>
    <row r="67" spans="7:24" x14ac:dyDescent="0.3">
      <c r="G67" s="22">
        <v>37</v>
      </c>
      <c r="H67" s="23" t="s">
        <v>54</v>
      </c>
      <c r="I67" s="23" t="s">
        <v>32</v>
      </c>
      <c r="J67" s="15">
        <v>7.7</v>
      </c>
      <c r="K67" s="11">
        <f t="shared" si="21"/>
        <v>0.29999999999999982</v>
      </c>
      <c r="L67" s="11">
        <f t="shared" si="9"/>
        <v>1.4943335912665368</v>
      </c>
      <c r="M67" s="11">
        <f>SUM($O$30:O67)</f>
        <v>504.75</v>
      </c>
      <c r="N67" s="11">
        <f t="shared" si="10"/>
        <v>11.5</v>
      </c>
      <c r="O67" s="11">
        <f>SUM($P$30:P67)</f>
        <v>11.5</v>
      </c>
      <c r="P67" s="11">
        <v>1.5</v>
      </c>
      <c r="Q67" s="11">
        <f t="shared" si="22"/>
        <v>1050</v>
      </c>
      <c r="R67" s="12">
        <f t="shared" si="13"/>
        <v>137.20000000000002</v>
      </c>
      <c r="S67" s="12">
        <f t="shared" si="23"/>
        <v>53.767559999999996</v>
      </c>
      <c r="T67" s="15">
        <f t="shared" si="24"/>
        <v>6839.9561022518665</v>
      </c>
      <c r="U67" s="12">
        <f t="shared" si="25"/>
        <v>8080.9236622518665</v>
      </c>
      <c r="V67" s="12">
        <f t="shared" si="26"/>
        <v>8080.9236622518665</v>
      </c>
      <c r="W67" s="14">
        <f t="shared" si="27"/>
        <v>103774.07633774813</v>
      </c>
      <c r="X67" s="13">
        <f t="shared" si="28"/>
        <v>8080.9236622518656</v>
      </c>
    </row>
    <row r="68" spans="7:24" x14ac:dyDescent="0.3">
      <c r="G68" s="22">
        <v>38</v>
      </c>
      <c r="H68" s="23" t="s">
        <v>54</v>
      </c>
      <c r="I68" s="23" t="s">
        <v>32</v>
      </c>
      <c r="J68" s="15">
        <v>8</v>
      </c>
      <c r="K68" s="11">
        <f t="shared" si="21"/>
        <v>0.29999999999999982</v>
      </c>
      <c r="L68" s="11">
        <f t="shared" si="9"/>
        <v>1.2730300200567104</v>
      </c>
      <c r="M68" s="11">
        <f>SUM($O$30:O68)</f>
        <v>518.25</v>
      </c>
      <c r="N68" s="11">
        <f t="shared" si="10"/>
        <v>13.5</v>
      </c>
      <c r="O68" s="11">
        <f>SUM($P$30:P68)</f>
        <v>13.5</v>
      </c>
      <c r="P68" s="11">
        <v>2</v>
      </c>
      <c r="Q68" s="11">
        <f t="shared" si="22"/>
        <v>1400</v>
      </c>
      <c r="R68" s="12">
        <f t="shared" si="13"/>
        <v>137.20000000000002</v>
      </c>
      <c r="S68" s="12">
        <f t="shared" si="23"/>
        <v>74.095559999999992</v>
      </c>
      <c r="T68" s="15">
        <f t="shared" si="24"/>
        <v>6558.1202586546851</v>
      </c>
      <c r="U68" s="12">
        <f t="shared" si="25"/>
        <v>8169.4158186546847</v>
      </c>
      <c r="V68" s="12">
        <f t="shared" si="26"/>
        <v>8169.4158186546847</v>
      </c>
      <c r="W68" s="14">
        <f t="shared" si="27"/>
        <v>103685.58418134532</v>
      </c>
      <c r="X68" s="13">
        <f t="shared" si="28"/>
        <v>8169.4158186546847</v>
      </c>
    </row>
    <row r="69" spans="7:24" x14ac:dyDescent="0.3">
      <c r="G69" s="22">
        <v>39</v>
      </c>
      <c r="H69" s="23" t="s">
        <v>64</v>
      </c>
      <c r="I69" s="23" t="s">
        <v>32</v>
      </c>
      <c r="J69" s="15">
        <v>8.5</v>
      </c>
      <c r="K69" s="11">
        <f>J69-J68</f>
        <v>0.5</v>
      </c>
      <c r="L69" s="11">
        <f t="shared" si="9"/>
        <v>1.7899106082460694</v>
      </c>
      <c r="M69" s="11">
        <f>SUM($O$30:O69)</f>
        <v>534.25</v>
      </c>
      <c r="N69" s="11">
        <f>M69-M68</f>
        <v>16</v>
      </c>
      <c r="O69" s="11">
        <f>SUM($P$30:P69)</f>
        <v>16</v>
      </c>
      <c r="P69" s="11">
        <v>2.5</v>
      </c>
      <c r="Q69" s="11">
        <f>$B$27*P69</f>
        <v>1750</v>
      </c>
      <c r="R69" s="12">
        <f>$E$38*($B$27*$E$39)</f>
        <v>102.9</v>
      </c>
      <c r="S69" s="12">
        <f>0.5*$E$33*$E$34*$E$42*(O69*O69)</f>
        <v>104.07935999999999</v>
      </c>
      <c r="T69" s="15">
        <f>($B$27*$E$39*SIN(L69))</f>
        <v>6695.9798458365758</v>
      </c>
      <c r="U69" s="12">
        <f>R69+S69+T69+Q69</f>
        <v>8652.9592058365761</v>
      </c>
      <c r="V69" s="12">
        <f>U69</f>
        <v>8652.9592058365761</v>
      </c>
      <c r="W69" s="14">
        <f>$W$30-V69</f>
        <v>103202.04079416342</v>
      </c>
      <c r="X69" s="13">
        <f>($W$30-W69)</f>
        <v>8652.9592058365815</v>
      </c>
    </row>
    <row r="70" spans="7:24" x14ac:dyDescent="0.3">
      <c r="G70" s="22">
        <v>40</v>
      </c>
      <c r="H70" s="23" t="s">
        <v>55</v>
      </c>
      <c r="I70" s="23" t="s">
        <v>32</v>
      </c>
      <c r="J70" s="15">
        <v>9</v>
      </c>
      <c r="K70" s="11">
        <f>J70-J69</f>
        <v>0.5</v>
      </c>
      <c r="L70" s="11">
        <f t="shared" si="9"/>
        <v>1.7899106082460694</v>
      </c>
      <c r="M70" s="11">
        <f>SUM($O$30:O70)</f>
        <v>550.25</v>
      </c>
      <c r="N70" s="11">
        <f>M70-M69</f>
        <v>16</v>
      </c>
      <c r="O70" s="11">
        <f>SUM($P$30:P70)</f>
        <v>16</v>
      </c>
      <c r="P70" s="11">
        <v>0</v>
      </c>
      <c r="Q70" s="11">
        <f>$B$27*P70</f>
        <v>0</v>
      </c>
      <c r="R70" s="12">
        <f t="shared" ref="R70:R119" si="29">$E$38*($B$27*$E$39)</f>
        <v>102.9</v>
      </c>
      <c r="S70" s="12">
        <f>0.5*$E$33*$E$34*$E$42*(O70*O70)</f>
        <v>104.07935999999999</v>
      </c>
      <c r="T70" s="15">
        <f>($B$27*$E$39*SIN(L70))</f>
        <v>6695.9798458365758</v>
      </c>
      <c r="U70" s="12">
        <f>R70+S70+T70+Q70</f>
        <v>6902.9592058365761</v>
      </c>
      <c r="V70" s="12">
        <f>U70</f>
        <v>6902.9592058365761</v>
      </c>
      <c r="W70" s="14">
        <f>$W$30-V70</f>
        <v>104952.04079416342</v>
      </c>
      <c r="X70" s="13">
        <f>($W$30-W70)</f>
        <v>6902.9592058365815</v>
      </c>
    </row>
    <row r="71" spans="7:24" x14ac:dyDescent="0.3">
      <c r="G71" s="22">
        <v>41</v>
      </c>
      <c r="H71" s="23" t="s">
        <v>55</v>
      </c>
      <c r="I71" s="23" t="s">
        <v>32</v>
      </c>
      <c r="J71" s="15">
        <v>9.5</v>
      </c>
      <c r="K71" s="11">
        <f>J71-J70</f>
        <v>0.5</v>
      </c>
      <c r="L71" s="11">
        <f t="shared" si="9"/>
        <v>2.7263109939062655</v>
      </c>
      <c r="M71" s="11">
        <f>SUM($O$30:O71)</f>
        <v>560.75</v>
      </c>
      <c r="N71" s="11">
        <f>M71-M70</f>
        <v>10.5</v>
      </c>
      <c r="O71" s="11">
        <f>SUM($P$30:P73)</f>
        <v>10.5</v>
      </c>
      <c r="P71" s="11">
        <v>-0.5</v>
      </c>
      <c r="Q71" s="11">
        <f>$B$27*P71</f>
        <v>-350</v>
      </c>
      <c r="R71" s="12">
        <f t="shared" si="29"/>
        <v>102.9</v>
      </c>
      <c r="S71" s="12">
        <f>0.5*$E$33*$E$34*$E$42*(O71*O71)</f>
        <v>44.823239999999998</v>
      </c>
      <c r="T71" s="15">
        <f>($B$27*$E$39*SIN(L71))</f>
        <v>2767.6509871305634</v>
      </c>
      <c r="U71" s="12">
        <f>R71+S71+T71+Q71</f>
        <v>2565.3742271305632</v>
      </c>
      <c r="V71" s="12">
        <f>U71</f>
        <v>2565.3742271305632</v>
      </c>
      <c r="W71" s="14">
        <f>$W$30-V71</f>
        <v>109289.62577286943</v>
      </c>
      <c r="X71" s="13">
        <f>($W$30-W71)</f>
        <v>2565.3742271305673</v>
      </c>
    </row>
    <row r="72" spans="7:24" x14ac:dyDescent="0.3">
      <c r="G72" s="22">
        <v>42</v>
      </c>
      <c r="H72" s="23" t="s">
        <v>55</v>
      </c>
      <c r="I72" s="23" t="s">
        <v>32</v>
      </c>
      <c r="J72" s="15">
        <v>10</v>
      </c>
      <c r="K72" s="11">
        <f>J72-J71</f>
        <v>0.5</v>
      </c>
      <c r="L72" s="11">
        <f t="shared" si="9"/>
        <v>2.7263109939062655</v>
      </c>
      <c r="M72" s="11">
        <f>SUM($O$30:O72)</f>
        <v>571.25</v>
      </c>
      <c r="N72" s="11">
        <f t="shared" ref="N72:N135" si="30">M72-M71</f>
        <v>10.5</v>
      </c>
      <c r="O72" s="11">
        <f>SUM($P$30:P73)</f>
        <v>10.5</v>
      </c>
      <c r="P72" s="11">
        <v>-2.5</v>
      </c>
      <c r="Q72" s="11">
        <f t="shared" ref="Q72:Q119" si="31">$B$27*P72</f>
        <v>-1750</v>
      </c>
      <c r="R72" s="12">
        <f t="shared" si="29"/>
        <v>102.9</v>
      </c>
      <c r="S72" s="12">
        <f t="shared" ref="S72:S117" si="32">0.5*$E$33*$E$34*$E$42*(O72*O72)</f>
        <v>44.823239999999998</v>
      </c>
      <c r="T72" s="15">
        <f t="shared" ref="T72:T119" si="33">($B$27*$E$39*SIN(L72))</f>
        <v>2767.6509871305634</v>
      </c>
      <c r="U72" s="12">
        <f t="shared" ref="U72:U135" si="34">R72+S72+T72+Q72</f>
        <v>1165.3742271305632</v>
      </c>
      <c r="V72" s="12">
        <f t="shared" ref="V72:V135" si="35">U72</f>
        <v>1165.3742271305632</v>
      </c>
      <c r="W72" s="14">
        <f t="shared" ref="W72:W135" si="36">$W$30-V72</f>
        <v>110689.62577286943</v>
      </c>
      <c r="X72" s="13">
        <f t="shared" ref="X72:X135" si="37">($W$30-W72)</f>
        <v>1165.3742271305673</v>
      </c>
    </row>
    <row r="73" spans="7:24" x14ac:dyDescent="0.3">
      <c r="G73" s="22">
        <v>43</v>
      </c>
      <c r="H73" s="23" t="s">
        <v>62</v>
      </c>
      <c r="I73" s="23" t="s">
        <v>32</v>
      </c>
      <c r="J73" s="15">
        <v>10.5</v>
      </c>
      <c r="K73" s="11">
        <f>J73-J72</f>
        <v>0.5</v>
      </c>
      <c r="L73" s="11">
        <f t="shared" si="9"/>
        <v>2.7263109939062655</v>
      </c>
      <c r="M73" s="11">
        <f>SUM($O$30:O73)</f>
        <v>581.75</v>
      </c>
      <c r="N73" s="11">
        <f t="shared" si="30"/>
        <v>10.5</v>
      </c>
      <c r="O73" s="11">
        <f>SUM($P$30:P73)</f>
        <v>10.5</v>
      </c>
      <c r="P73" s="11">
        <v>-2.5</v>
      </c>
      <c r="Q73" s="11">
        <f t="shared" si="31"/>
        <v>-1750</v>
      </c>
      <c r="R73" s="12">
        <f t="shared" si="29"/>
        <v>102.9</v>
      </c>
      <c r="S73" s="12">
        <f t="shared" si="32"/>
        <v>44.823239999999998</v>
      </c>
      <c r="T73" s="15">
        <f t="shared" si="33"/>
        <v>2767.6509871305634</v>
      </c>
      <c r="U73" s="12">
        <f t="shared" si="34"/>
        <v>1165.3742271305632</v>
      </c>
      <c r="V73" s="12">
        <f t="shared" si="35"/>
        <v>1165.3742271305632</v>
      </c>
      <c r="W73" s="14">
        <f t="shared" si="36"/>
        <v>110689.62577286943</v>
      </c>
      <c r="X73" s="13">
        <f t="shared" si="37"/>
        <v>1165.3742271305673</v>
      </c>
    </row>
    <row r="74" spans="7:24" x14ac:dyDescent="0.3">
      <c r="G74" s="22">
        <v>44</v>
      </c>
      <c r="H74" s="23" t="s">
        <v>55</v>
      </c>
      <c r="I74" s="23" t="s">
        <v>32</v>
      </c>
      <c r="J74" s="15">
        <v>11</v>
      </c>
      <c r="K74" s="11">
        <f>J74-J73</f>
        <v>0.5</v>
      </c>
      <c r="L74" s="11">
        <f t="shared" si="9"/>
        <v>3.5763343749973511</v>
      </c>
      <c r="M74" s="11">
        <f>SUM($O$30:O74)</f>
        <v>589.75</v>
      </c>
      <c r="N74" s="11">
        <f t="shared" si="30"/>
        <v>8</v>
      </c>
      <c r="O74" s="11">
        <f>SUM($P$30:P74)</f>
        <v>8</v>
      </c>
      <c r="P74" s="11">
        <v>-2.5</v>
      </c>
      <c r="Q74" s="11">
        <f t="shared" si="31"/>
        <v>-1750</v>
      </c>
      <c r="R74" s="12">
        <f t="shared" si="29"/>
        <v>102.9</v>
      </c>
      <c r="S74" s="12">
        <f t="shared" si="32"/>
        <v>26.019839999999999</v>
      </c>
      <c r="T74" s="15">
        <f t="shared" si="33"/>
        <v>-2889.2684726612138</v>
      </c>
      <c r="U74" s="12">
        <f t="shared" si="34"/>
        <v>-4510.3486326612137</v>
      </c>
      <c r="V74" s="12">
        <f t="shared" si="35"/>
        <v>-4510.3486326612137</v>
      </c>
      <c r="W74" s="14">
        <f t="shared" si="36"/>
        <v>116365.34863266122</v>
      </c>
      <c r="X74" s="13">
        <f t="shared" si="37"/>
        <v>-4510.3486326612183</v>
      </c>
    </row>
    <row r="75" spans="7:24" x14ac:dyDescent="0.3">
      <c r="G75" s="22">
        <v>45</v>
      </c>
      <c r="H75" s="23" t="s">
        <v>55</v>
      </c>
      <c r="I75" s="23" t="s">
        <v>32</v>
      </c>
      <c r="J75" s="15">
        <v>11.5</v>
      </c>
      <c r="K75" s="11">
        <f t="shared" ref="K75:K85" si="38">J75-J74</f>
        <v>0.5</v>
      </c>
      <c r="L75" s="11">
        <f t="shared" si="9"/>
        <v>3.5763343749973511</v>
      </c>
      <c r="M75" s="11">
        <f>SUM($O$30:O75)</f>
        <v>597.75</v>
      </c>
      <c r="N75" s="11">
        <f t="shared" si="30"/>
        <v>8</v>
      </c>
      <c r="O75" s="11">
        <f>SUM($P$30:P75)</f>
        <v>8</v>
      </c>
      <c r="P75" s="11">
        <v>0</v>
      </c>
      <c r="Q75" s="11">
        <f t="shared" si="31"/>
        <v>0</v>
      </c>
      <c r="R75" s="12">
        <f t="shared" si="29"/>
        <v>102.9</v>
      </c>
      <c r="S75" s="12">
        <f t="shared" si="32"/>
        <v>26.019839999999999</v>
      </c>
      <c r="T75" s="15">
        <f t="shared" si="33"/>
        <v>-2889.2684726612138</v>
      </c>
      <c r="U75" s="12">
        <f t="shared" si="34"/>
        <v>-2760.3486326612137</v>
      </c>
      <c r="V75" s="12">
        <f t="shared" si="35"/>
        <v>-2760.3486326612137</v>
      </c>
      <c r="W75" s="14">
        <f t="shared" si="36"/>
        <v>114615.34863266122</v>
      </c>
      <c r="X75" s="13">
        <f t="shared" si="37"/>
        <v>-2760.3486326612183</v>
      </c>
    </row>
    <row r="76" spans="7:24" x14ac:dyDescent="0.3">
      <c r="G76" s="22">
        <v>46</v>
      </c>
      <c r="H76" s="23" t="s">
        <v>55</v>
      </c>
      <c r="I76" s="23" t="s">
        <v>32</v>
      </c>
      <c r="J76" s="15">
        <v>12</v>
      </c>
      <c r="K76" s="11">
        <f t="shared" si="38"/>
        <v>0.5</v>
      </c>
      <c r="L76" s="11">
        <f t="shared" si="9"/>
        <v>3.5763343749973511</v>
      </c>
      <c r="M76" s="11">
        <f>SUM($O$30:O76)</f>
        <v>605.75</v>
      </c>
      <c r="N76" s="11">
        <f t="shared" si="30"/>
        <v>8</v>
      </c>
      <c r="O76" s="11">
        <f>SUM($P$30:P76)</f>
        <v>8</v>
      </c>
      <c r="P76" s="11">
        <v>0</v>
      </c>
      <c r="Q76" s="11">
        <f t="shared" si="31"/>
        <v>0</v>
      </c>
      <c r="R76" s="12">
        <f t="shared" si="29"/>
        <v>102.9</v>
      </c>
      <c r="S76" s="12">
        <f t="shared" si="32"/>
        <v>26.019839999999999</v>
      </c>
      <c r="T76" s="15">
        <f t="shared" si="33"/>
        <v>-2889.2684726612138</v>
      </c>
      <c r="U76" s="12">
        <f t="shared" si="34"/>
        <v>-2760.3486326612137</v>
      </c>
      <c r="V76" s="12">
        <f t="shared" si="35"/>
        <v>-2760.3486326612137</v>
      </c>
      <c r="W76" s="14">
        <f t="shared" si="36"/>
        <v>114615.34863266122</v>
      </c>
      <c r="X76" s="13">
        <f t="shared" si="37"/>
        <v>-2760.3486326612183</v>
      </c>
    </row>
    <row r="77" spans="7:24" x14ac:dyDescent="0.3">
      <c r="G77" s="22">
        <v>47</v>
      </c>
      <c r="H77" s="23" t="s">
        <v>55</v>
      </c>
      <c r="I77" s="23" t="s">
        <v>32</v>
      </c>
      <c r="J77" s="15">
        <v>12.5</v>
      </c>
      <c r="K77" s="11">
        <f t="shared" si="38"/>
        <v>0.5</v>
      </c>
      <c r="L77" s="11">
        <f t="shared" si="9"/>
        <v>3.5763343749973511</v>
      </c>
      <c r="M77" s="11">
        <f>SUM($O$30:O77)</f>
        <v>613.75</v>
      </c>
      <c r="N77" s="11">
        <f t="shared" si="30"/>
        <v>8</v>
      </c>
      <c r="O77" s="11">
        <f>SUM($P$30:P77)</f>
        <v>8</v>
      </c>
      <c r="P77" s="11">
        <v>0</v>
      </c>
      <c r="Q77" s="11">
        <f t="shared" si="31"/>
        <v>0</v>
      </c>
      <c r="R77" s="12">
        <f t="shared" si="29"/>
        <v>102.9</v>
      </c>
      <c r="S77" s="12">
        <f t="shared" si="32"/>
        <v>26.019839999999999</v>
      </c>
      <c r="T77" s="15">
        <f t="shared" si="33"/>
        <v>-2889.2684726612138</v>
      </c>
      <c r="U77" s="12">
        <f t="shared" si="34"/>
        <v>-2760.3486326612137</v>
      </c>
      <c r="V77" s="12">
        <f t="shared" si="35"/>
        <v>-2760.3486326612137</v>
      </c>
      <c r="W77" s="14">
        <f t="shared" si="36"/>
        <v>114615.34863266122</v>
      </c>
      <c r="X77" s="13">
        <f t="shared" si="37"/>
        <v>-2760.3486326612183</v>
      </c>
    </row>
    <row r="78" spans="7:24" x14ac:dyDescent="0.3">
      <c r="G78" s="22">
        <v>48</v>
      </c>
      <c r="H78" s="23" t="s">
        <v>55</v>
      </c>
      <c r="I78" s="23" t="s">
        <v>32</v>
      </c>
      <c r="J78" s="15">
        <v>13</v>
      </c>
      <c r="K78" s="11">
        <f t="shared" si="38"/>
        <v>0.5</v>
      </c>
      <c r="L78" s="11">
        <f t="shared" si="9"/>
        <v>3.5763343749973511</v>
      </c>
      <c r="M78" s="11">
        <f>SUM($O$30:O78)</f>
        <v>621.75</v>
      </c>
      <c r="N78" s="11">
        <f t="shared" si="30"/>
        <v>8</v>
      </c>
      <c r="O78" s="11">
        <f>SUM($P$30:P78)</f>
        <v>8</v>
      </c>
      <c r="P78" s="11">
        <v>0</v>
      </c>
      <c r="Q78" s="11">
        <f t="shared" si="31"/>
        <v>0</v>
      </c>
      <c r="R78" s="12">
        <f t="shared" si="29"/>
        <v>102.9</v>
      </c>
      <c r="S78" s="12">
        <f t="shared" si="32"/>
        <v>26.019839999999999</v>
      </c>
      <c r="T78" s="15">
        <f t="shared" si="33"/>
        <v>-2889.2684726612138</v>
      </c>
      <c r="U78" s="12">
        <f t="shared" si="34"/>
        <v>-2760.3486326612137</v>
      </c>
      <c r="V78" s="12">
        <f t="shared" si="35"/>
        <v>-2760.3486326612137</v>
      </c>
      <c r="W78" s="14">
        <f t="shared" si="36"/>
        <v>114615.34863266122</v>
      </c>
      <c r="X78" s="13">
        <f t="shared" si="37"/>
        <v>-2760.3486326612183</v>
      </c>
    </row>
    <row r="79" spans="7:24" x14ac:dyDescent="0.3">
      <c r="G79" s="22">
        <v>49</v>
      </c>
      <c r="H79" s="23" t="s">
        <v>55</v>
      </c>
      <c r="I79" s="23" t="s">
        <v>32</v>
      </c>
      <c r="J79" s="15">
        <v>13.5</v>
      </c>
      <c r="K79" s="11">
        <f t="shared" si="38"/>
        <v>0.5</v>
      </c>
      <c r="L79" s="11">
        <f t="shared" si="9"/>
        <v>3.5763343749973511</v>
      </c>
      <c r="M79" s="11">
        <f>SUM($O$30:O79)</f>
        <v>629.75</v>
      </c>
      <c r="N79" s="11">
        <f t="shared" si="30"/>
        <v>8</v>
      </c>
      <c r="O79" s="11">
        <f>SUM($P$30:P79)</f>
        <v>8</v>
      </c>
      <c r="P79" s="11">
        <v>0</v>
      </c>
      <c r="Q79" s="11">
        <f t="shared" si="31"/>
        <v>0</v>
      </c>
      <c r="R79" s="12">
        <f t="shared" si="29"/>
        <v>102.9</v>
      </c>
      <c r="S79" s="12">
        <f t="shared" si="32"/>
        <v>26.019839999999999</v>
      </c>
      <c r="T79" s="15">
        <f t="shared" si="33"/>
        <v>-2889.2684726612138</v>
      </c>
      <c r="U79" s="12">
        <f t="shared" si="34"/>
        <v>-2760.3486326612137</v>
      </c>
      <c r="V79" s="12">
        <f t="shared" si="35"/>
        <v>-2760.3486326612137</v>
      </c>
      <c r="W79" s="14">
        <f t="shared" si="36"/>
        <v>114615.34863266122</v>
      </c>
      <c r="X79" s="13">
        <f t="shared" si="37"/>
        <v>-2760.3486326612183</v>
      </c>
    </row>
    <row r="80" spans="7:24" x14ac:dyDescent="0.3">
      <c r="G80" s="22">
        <v>50</v>
      </c>
      <c r="H80" s="23" t="s">
        <v>55</v>
      </c>
      <c r="I80" s="23" t="s">
        <v>32</v>
      </c>
      <c r="J80" s="15">
        <v>14</v>
      </c>
      <c r="K80" s="11">
        <f t="shared" si="38"/>
        <v>0.5</v>
      </c>
      <c r="L80" s="11">
        <f t="shared" si="9"/>
        <v>3.5763343749973511</v>
      </c>
      <c r="M80" s="11">
        <f>SUM($O$30:O80)</f>
        <v>637.75</v>
      </c>
      <c r="N80" s="11">
        <f t="shared" si="30"/>
        <v>8</v>
      </c>
      <c r="O80" s="11">
        <f>SUM($P$30:P80)</f>
        <v>8</v>
      </c>
      <c r="P80" s="11">
        <v>0</v>
      </c>
      <c r="Q80" s="11">
        <f t="shared" si="31"/>
        <v>0</v>
      </c>
      <c r="R80" s="12">
        <f t="shared" si="29"/>
        <v>102.9</v>
      </c>
      <c r="S80" s="12">
        <f t="shared" si="32"/>
        <v>26.019839999999999</v>
      </c>
      <c r="T80" s="15">
        <f t="shared" si="33"/>
        <v>-2889.2684726612138</v>
      </c>
      <c r="U80" s="12">
        <f t="shared" si="34"/>
        <v>-2760.3486326612137</v>
      </c>
      <c r="V80" s="12">
        <f t="shared" si="35"/>
        <v>-2760.3486326612137</v>
      </c>
      <c r="W80" s="14">
        <f t="shared" si="36"/>
        <v>114615.34863266122</v>
      </c>
      <c r="X80" s="13">
        <f t="shared" si="37"/>
        <v>-2760.3486326612183</v>
      </c>
    </row>
    <row r="81" spans="7:24" x14ac:dyDescent="0.3">
      <c r="G81" s="22">
        <v>51</v>
      </c>
      <c r="H81" s="23" t="s">
        <v>55</v>
      </c>
      <c r="I81" s="23" t="s">
        <v>32</v>
      </c>
      <c r="J81" s="15">
        <v>14.5</v>
      </c>
      <c r="K81" s="11">
        <f t="shared" si="38"/>
        <v>0.5</v>
      </c>
      <c r="L81" s="11">
        <f t="shared" si="9"/>
        <v>3.5763343749973511</v>
      </c>
      <c r="M81" s="11">
        <f>SUM($O$30:O81)</f>
        <v>645.75</v>
      </c>
      <c r="N81" s="11">
        <f t="shared" si="30"/>
        <v>8</v>
      </c>
      <c r="O81" s="11">
        <f>SUM($P$30:P81)</f>
        <v>8</v>
      </c>
      <c r="P81" s="11">
        <v>0</v>
      </c>
      <c r="Q81" s="11">
        <f t="shared" si="31"/>
        <v>0</v>
      </c>
      <c r="R81" s="12">
        <f t="shared" si="29"/>
        <v>102.9</v>
      </c>
      <c r="S81" s="12">
        <f t="shared" si="32"/>
        <v>26.019839999999999</v>
      </c>
      <c r="T81" s="15">
        <f t="shared" si="33"/>
        <v>-2889.2684726612138</v>
      </c>
      <c r="U81" s="12">
        <f t="shared" si="34"/>
        <v>-2760.3486326612137</v>
      </c>
      <c r="V81" s="12">
        <f t="shared" si="35"/>
        <v>-2760.3486326612137</v>
      </c>
      <c r="W81" s="14">
        <f t="shared" si="36"/>
        <v>114615.34863266122</v>
      </c>
      <c r="X81" s="13">
        <f t="shared" si="37"/>
        <v>-2760.3486326612183</v>
      </c>
    </row>
    <row r="82" spans="7:24" x14ac:dyDescent="0.3">
      <c r="G82" s="22">
        <v>52</v>
      </c>
      <c r="H82" s="23" t="s">
        <v>55</v>
      </c>
      <c r="I82" s="23" t="s">
        <v>32</v>
      </c>
      <c r="J82" s="15">
        <v>15</v>
      </c>
      <c r="K82" s="11">
        <f t="shared" si="38"/>
        <v>0.5</v>
      </c>
      <c r="L82" s="11">
        <f t="shared" si="9"/>
        <v>3.5763343749973511</v>
      </c>
      <c r="M82" s="11">
        <f>SUM($O$30:O82)</f>
        <v>653.75</v>
      </c>
      <c r="N82" s="11">
        <f t="shared" si="30"/>
        <v>8</v>
      </c>
      <c r="O82" s="11">
        <f>SUM($P$30:P82)</f>
        <v>8</v>
      </c>
      <c r="P82" s="11">
        <v>0</v>
      </c>
      <c r="Q82" s="11">
        <f t="shared" si="31"/>
        <v>0</v>
      </c>
      <c r="R82" s="12">
        <f t="shared" si="29"/>
        <v>102.9</v>
      </c>
      <c r="S82" s="12">
        <f t="shared" si="32"/>
        <v>26.019839999999999</v>
      </c>
      <c r="T82" s="15">
        <f t="shared" si="33"/>
        <v>-2889.2684726612138</v>
      </c>
      <c r="U82" s="12">
        <f t="shared" si="34"/>
        <v>-2760.3486326612137</v>
      </c>
      <c r="V82" s="12">
        <f t="shared" si="35"/>
        <v>-2760.3486326612137</v>
      </c>
      <c r="W82" s="14">
        <f t="shared" si="36"/>
        <v>114615.34863266122</v>
      </c>
      <c r="X82" s="13">
        <f t="shared" si="37"/>
        <v>-2760.3486326612183</v>
      </c>
    </row>
    <row r="83" spans="7:24" x14ac:dyDescent="0.3">
      <c r="G83" s="22">
        <v>53</v>
      </c>
      <c r="H83" s="23" t="s">
        <v>55</v>
      </c>
      <c r="I83" s="23" t="s">
        <v>32</v>
      </c>
      <c r="J83" s="15">
        <v>15.5</v>
      </c>
      <c r="K83" s="11">
        <f t="shared" si="38"/>
        <v>0.5</v>
      </c>
      <c r="L83" s="11">
        <f t="shared" si="9"/>
        <v>3.5763343749973511</v>
      </c>
      <c r="M83" s="11">
        <f>SUM($O$30:O83)</f>
        <v>661.75</v>
      </c>
      <c r="N83" s="11">
        <f t="shared" si="30"/>
        <v>8</v>
      </c>
      <c r="O83" s="11">
        <f>SUM($P$30:P83)</f>
        <v>8</v>
      </c>
      <c r="P83" s="11">
        <v>0</v>
      </c>
      <c r="Q83" s="11">
        <f t="shared" si="31"/>
        <v>0</v>
      </c>
      <c r="R83" s="12">
        <f t="shared" si="29"/>
        <v>102.9</v>
      </c>
      <c r="S83" s="12">
        <f t="shared" si="32"/>
        <v>26.019839999999999</v>
      </c>
      <c r="T83" s="15">
        <f t="shared" si="33"/>
        <v>-2889.2684726612138</v>
      </c>
      <c r="U83" s="12">
        <f t="shared" si="34"/>
        <v>-2760.3486326612137</v>
      </c>
      <c r="V83" s="12">
        <f t="shared" si="35"/>
        <v>-2760.3486326612137</v>
      </c>
      <c r="W83" s="14">
        <f t="shared" si="36"/>
        <v>114615.34863266122</v>
      </c>
      <c r="X83" s="13">
        <f t="shared" si="37"/>
        <v>-2760.3486326612183</v>
      </c>
    </row>
    <row r="84" spans="7:24" x14ac:dyDescent="0.3">
      <c r="G84" s="22">
        <v>54</v>
      </c>
      <c r="H84" s="23" t="s">
        <v>55</v>
      </c>
      <c r="I84" s="23" t="s">
        <v>32</v>
      </c>
      <c r="J84" s="15">
        <v>16</v>
      </c>
      <c r="K84" s="11">
        <f t="shared" si="38"/>
        <v>0.5</v>
      </c>
      <c r="L84" s="11">
        <f t="shared" si="9"/>
        <v>3.5763343749973511</v>
      </c>
      <c r="M84" s="11">
        <f>SUM($O$30:O84)</f>
        <v>669.75</v>
      </c>
      <c r="N84" s="11">
        <f t="shared" si="30"/>
        <v>8</v>
      </c>
      <c r="O84" s="11">
        <f>SUM($P$30:P84)</f>
        <v>8</v>
      </c>
      <c r="P84" s="11">
        <v>0</v>
      </c>
      <c r="Q84" s="11">
        <f t="shared" si="31"/>
        <v>0</v>
      </c>
      <c r="R84" s="12">
        <f t="shared" si="29"/>
        <v>102.9</v>
      </c>
      <c r="S84" s="12">
        <f t="shared" si="32"/>
        <v>26.019839999999999</v>
      </c>
      <c r="T84" s="15">
        <f t="shared" si="33"/>
        <v>-2889.2684726612138</v>
      </c>
      <c r="U84" s="12">
        <f t="shared" si="34"/>
        <v>-2760.3486326612137</v>
      </c>
      <c r="V84" s="12">
        <f t="shared" si="35"/>
        <v>-2760.3486326612137</v>
      </c>
      <c r="W84" s="14">
        <f t="shared" si="36"/>
        <v>114615.34863266122</v>
      </c>
      <c r="X84" s="13">
        <f t="shared" si="37"/>
        <v>-2760.3486326612183</v>
      </c>
    </row>
    <row r="85" spans="7:24" x14ac:dyDescent="0.3">
      <c r="G85" s="22">
        <v>55</v>
      </c>
      <c r="H85" s="23" t="s">
        <v>55</v>
      </c>
      <c r="I85" s="23" t="s">
        <v>32</v>
      </c>
      <c r="J85" s="15">
        <v>16.5</v>
      </c>
      <c r="K85" s="11">
        <f t="shared" si="38"/>
        <v>0.5</v>
      </c>
      <c r="L85" s="11">
        <f t="shared" si="9"/>
        <v>3.5763343749973511</v>
      </c>
      <c r="M85" s="11">
        <f>SUM($O$30:O85)</f>
        <v>677.75</v>
      </c>
      <c r="N85" s="11">
        <f t="shared" si="30"/>
        <v>8</v>
      </c>
      <c r="O85" s="11">
        <f>SUM($P$30:P85)</f>
        <v>8</v>
      </c>
      <c r="P85" s="11">
        <v>0</v>
      </c>
      <c r="Q85" s="11">
        <f t="shared" si="31"/>
        <v>0</v>
      </c>
      <c r="R85" s="12">
        <f t="shared" si="29"/>
        <v>102.9</v>
      </c>
      <c r="S85" s="12">
        <f t="shared" si="32"/>
        <v>26.019839999999999</v>
      </c>
      <c r="T85" s="15">
        <f t="shared" si="33"/>
        <v>-2889.2684726612138</v>
      </c>
      <c r="U85" s="12">
        <f t="shared" si="34"/>
        <v>-2760.3486326612137</v>
      </c>
      <c r="V85" s="12">
        <f t="shared" si="35"/>
        <v>-2760.3486326612137</v>
      </c>
      <c r="W85" s="14">
        <f t="shared" si="36"/>
        <v>114615.34863266122</v>
      </c>
      <c r="X85" s="13">
        <f t="shared" si="37"/>
        <v>-2760.3486326612183</v>
      </c>
    </row>
    <row r="86" spans="7:24" x14ac:dyDescent="0.3">
      <c r="G86" s="22">
        <v>56</v>
      </c>
      <c r="H86" s="23" t="s">
        <v>55</v>
      </c>
      <c r="I86" s="23" t="s">
        <v>32</v>
      </c>
      <c r="J86" s="15">
        <v>17</v>
      </c>
      <c r="K86" s="11">
        <f t="shared" ref="K86:K149" si="39">J86-J85</f>
        <v>0.5</v>
      </c>
      <c r="L86" s="11">
        <f t="shared" si="9"/>
        <v>4.0856167799748766</v>
      </c>
      <c r="M86" s="11">
        <f>SUM($O$30:O86)</f>
        <v>684.75</v>
      </c>
      <c r="N86" s="11">
        <f t="shared" si="30"/>
        <v>7</v>
      </c>
      <c r="O86" s="11">
        <f>SUM($P$30:P86)</f>
        <v>7</v>
      </c>
      <c r="P86" s="11">
        <v>-1</v>
      </c>
      <c r="Q86" s="11">
        <f t="shared" si="31"/>
        <v>-700</v>
      </c>
      <c r="R86" s="12">
        <f t="shared" si="29"/>
        <v>102.9</v>
      </c>
      <c r="S86" s="12">
        <f t="shared" si="32"/>
        <v>19.92144</v>
      </c>
      <c r="T86" s="15">
        <f t="shared" si="33"/>
        <v>-5556.0850673248069</v>
      </c>
      <c r="U86" s="12">
        <f t="shared" si="34"/>
        <v>-6133.2636273248072</v>
      </c>
      <c r="V86" s="12">
        <f t="shared" si="35"/>
        <v>-6133.2636273248072</v>
      </c>
      <c r="W86" s="14">
        <f t="shared" si="36"/>
        <v>117988.26362732481</v>
      </c>
      <c r="X86" s="13">
        <f t="shared" si="37"/>
        <v>-6133.2636273248063</v>
      </c>
    </row>
    <row r="87" spans="7:24" x14ac:dyDescent="0.3">
      <c r="G87" s="22">
        <v>57</v>
      </c>
      <c r="H87" s="23" t="s">
        <v>63</v>
      </c>
      <c r="I87" s="23" t="s">
        <v>32</v>
      </c>
      <c r="J87" s="15">
        <v>17.5</v>
      </c>
      <c r="K87" s="11">
        <f t="shared" si="39"/>
        <v>0.5</v>
      </c>
      <c r="L87" s="11">
        <f t="shared" si="9"/>
        <v>5.710593137499643</v>
      </c>
      <c r="M87" s="11">
        <f>SUM($O$30:O87)</f>
        <v>689.75</v>
      </c>
      <c r="N87" s="11">
        <f t="shared" si="30"/>
        <v>5</v>
      </c>
      <c r="O87" s="11">
        <f>SUM($P$30:P87)</f>
        <v>5</v>
      </c>
      <c r="P87" s="11">
        <v>-2</v>
      </c>
      <c r="Q87" s="11">
        <f t="shared" si="31"/>
        <v>-1400</v>
      </c>
      <c r="R87" s="12">
        <f t="shared" si="29"/>
        <v>102.9</v>
      </c>
      <c r="S87" s="12">
        <f t="shared" si="32"/>
        <v>10.164</v>
      </c>
      <c r="T87" s="15">
        <f t="shared" si="33"/>
        <v>-3716.8343227121245</v>
      </c>
      <c r="U87" s="12">
        <f t="shared" si="34"/>
        <v>-5003.7703227121247</v>
      </c>
      <c r="V87" s="12">
        <f t="shared" si="35"/>
        <v>-5003.7703227121247</v>
      </c>
      <c r="W87" s="14">
        <f t="shared" si="36"/>
        <v>116858.77032271212</v>
      </c>
      <c r="X87" s="13">
        <f t="shared" si="37"/>
        <v>-5003.7703227121237</v>
      </c>
    </row>
    <row r="88" spans="7:24" x14ac:dyDescent="0.3">
      <c r="G88" s="22">
        <v>58</v>
      </c>
      <c r="H88" s="23" t="s">
        <v>55</v>
      </c>
      <c r="I88" s="23" t="s">
        <v>32</v>
      </c>
      <c r="J88" s="15">
        <v>18</v>
      </c>
      <c r="K88" s="11">
        <f t="shared" si="39"/>
        <v>0.5</v>
      </c>
      <c r="L88" s="11">
        <f t="shared" si="9"/>
        <v>5.710593137499643</v>
      </c>
      <c r="M88" s="11">
        <f>SUM($O$30:O88)</f>
        <v>694.75</v>
      </c>
      <c r="N88" s="11">
        <f t="shared" si="30"/>
        <v>5</v>
      </c>
      <c r="O88" s="11">
        <f>SUM($P$30:P88)</f>
        <v>5</v>
      </c>
      <c r="P88" s="11">
        <v>0</v>
      </c>
      <c r="Q88" s="11">
        <f t="shared" si="31"/>
        <v>0</v>
      </c>
      <c r="R88" s="12">
        <f t="shared" si="29"/>
        <v>102.9</v>
      </c>
      <c r="S88" s="12">
        <f t="shared" si="32"/>
        <v>10.164</v>
      </c>
      <c r="T88" s="15">
        <f t="shared" si="33"/>
        <v>-3716.8343227121245</v>
      </c>
      <c r="U88" s="12">
        <f t="shared" si="34"/>
        <v>-3603.7703227121247</v>
      </c>
      <c r="V88" s="12">
        <f t="shared" si="35"/>
        <v>-3603.7703227121247</v>
      </c>
      <c r="W88" s="14">
        <f t="shared" si="36"/>
        <v>115458.77032271212</v>
      </c>
      <c r="X88" s="13">
        <f t="shared" si="37"/>
        <v>-3603.7703227121237</v>
      </c>
    </row>
    <row r="89" spans="7:24" x14ac:dyDescent="0.3">
      <c r="G89" s="22">
        <v>59</v>
      </c>
      <c r="H89" s="23" t="s">
        <v>55</v>
      </c>
      <c r="I89" s="23" t="s">
        <v>32</v>
      </c>
      <c r="J89" s="15">
        <v>18.5</v>
      </c>
      <c r="K89" s="11">
        <f t="shared" si="39"/>
        <v>0.5</v>
      </c>
      <c r="L89" s="11">
        <f t="shared" si="9"/>
        <v>5.710593137499643</v>
      </c>
      <c r="M89" s="11">
        <f>SUM($O$30:O89)</f>
        <v>699.75</v>
      </c>
      <c r="N89" s="11">
        <f t="shared" si="30"/>
        <v>5</v>
      </c>
      <c r="O89" s="11">
        <f>SUM($P$30:P89)</f>
        <v>5</v>
      </c>
      <c r="P89" s="11">
        <v>0</v>
      </c>
      <c r="Q89" s="11">
        <f t="shared" si="31"/>
        <v>0</v>
      </c>
      <c r="R89" s="12">
        <f t="shared" si="29"/>
        <v>102.9</v>
      </c>
      <c r="S89" s="12">
        <f t="shared" si="32"/>
        <v>10.164</v>
      </c>
      <c r="T89" s="15">
        <f t="shared" si="33"/>
        <v>-3716.8343227121245</v>
      </c>
      <c r="U89" s="12">
        <f t="shared" si="34"/>
        <v>-3603.7703227121247</v>
      </c>
      <c r="V89" s="12">
        <f t="shared" si="35"/>
        <v>-3603.7703227121247</v>
      </c>
      <c r="W89" s="14">
        <f t="shared" si="36"/>
        <v>115458.77032271212</v>
      </c>
      <c r="X89" s="13">
        <f t="shared" si="37"/>
        <v>-3603.7703227121237</v>
      </c>
    </row>
    <row r="90" spans="7:24" x14ac:dyDescent="0.3">
      <c r="G90" s="22">
        <v>60</v>
      </c>
      <c r="H90" s="23" t="s">
        <v>55</v>
      </c>
      <c r="I90" s="23" t="s">
        <v>32</v>
      </c>
      <c r="J90" s="15">
        <v>19</v>
      </c>
      <c r="K90" s="11">
        <f t="shared" si="39"/>
        <v>0.5</v>
      </c>
      <c r="L90" s="11">
        <f t="shared" si="9"/>
        <v>5.710593137499643</v>
      </c>
      <c r="M90" s="11">
        <f>SUM($O$30:O90)</f>
        <v>704.75</v>
      </c>
      <c r="N90" s="11">
        <f t="shared" si="30"/>
        <v>5</v>
      </c>
      <c r="O90" s="11">
        <f>SUM($P$30:P90)</f>
        <v>5</v>
      </c>
      <c r="P90" s="11">
        <v>0</v>
      </c>
      <c r="Q90" s="11">
        <f t="shared" si="31"/>
        <v>0</v>
      </c>
      <c r="R90" s="12">
        <f t="shared" si="29"/>
        <v>102.9</v>
      </c>
      <c r="S90" s="12">
        <f t="shared" si="32"/>
        <v>10.164</v>
      </c>
      <c r="T90" s="15">
        <f t="shared" si="33"/>
        <v>-3716.8343227121245</v>
      </c>
      <c r="U90" s="12">
        <f t="shared" si="34"/>
        <v>-3603.7703227121247</v>
      </c>
      <c r="V90" s="12">
        <f t="shared" si="35"/>
        <v>-3603.7703227121247</v>
      </c>
      <c r="W90" s="14">
        <f t="shared" si="36"/>
        <v>115458.77032271212</v>
      </c>
      <c r="X90" s="13">
        <f t="shared" si="37"/>
        <v>-3603.7703227121237</v>
      </c>
    </row>
    <row r="91" spans="7:24" x14ac:dyDescent="0.3">
      <c r="G91" s="22">
        <v>61</v>
      </c>
      <c r="H91" s="23" t="s">
        <v>55</v>
      </c>
      <c r="I91" s="23" t="s">
        <v>32</v>
      </c>
      <c r="J91" s="15">
        <v>19.5</v>
      </c>
      <c r="K91" s="11">
        <f t="shared" si="39"/>
        <v>0.5</v>
      </c>
      <c r="L91" s="11">
        <f t="shared" si="9"/>
        <v>5.710593137499643</v>
      </c>
      <c r="M91" s="11">
        <f>SUM($O$30:O91)</f>
        <v>709.75</v>
      </c>
      <c r="N91" s="11">
        <f t="shared" si="30"/>
        <v>5</v>
      </c>
      <c r="O91" s="11">
        <f>SUM($P$30:P91)</f>
        <v>5</v>
      </c>
      <c r="P91" s="11">
        <v>0</v>
      </c>
      <c r="Q91" s="11">
        <f t="shared" si="31"/>
        <v>0</v>
      </c>
      <c r="R91" s="12">
        <f t="shared" si="29"/>
        <v>102.9</v>
      </c>
      <c r="S91" s="12">
        <f t="shared" si="32"/>
        <v>10.164</v>
      </c>
      <c r="T91" s="15">
        <f t="shared" si="33"/>
        <v>-3716.8343227121245</v>
      </c>
      <c r="U91" s="12">
        <f t="shared" si="34"/>
        <v>-3603.7703227121247</v>
      </c>
      <c r="V91" s="12">
        <f t="shared" si="35"/>
        <v>-3603.7703227121247</v>
      </c>
      <c r="W91" s="14">
        <f t="shared" si="36"/>
        <v>115458.77032271212</v>
      </c>
      <c r="X91" s="13">
        <f t="shared" si="37"/>
        <v>-3603.7703227121237</v>
      </c>
    </row>
    <row r="92" spans="7:24" x14ac:dyDescent="0.3">
      <c r="G92" s="22">
        <v>62</v>
      </c>
      <c r="H92" s="23" t="s">
        <v>55</v>
      </c>
      <c r="I92" s="23" t="s">
        <v>32</v>
      </c>
      <c r="J92" s="15">
        <v>20</v>
      </c>
      <c r="K92" s="11">
        <f t="shared" si="39"/>
        <v>0.5</v>
      </c>
      <c r="L92" s="11">
        <f t="shared" si="9"/>
        <v>5.710593137499643</v>
      </c>
      <c r="M92" s="11">
        <f>SUM($O$30:O92)</f>
        <v>714.75</v>
      </c>
      <c r="N92" s="11">
        <f t="shared" si="30"/>
        <v>5</v>
      </c>
      <c r="O92" s="11">
        <f>SUM($P$30:P92)</f>
        <v>5</v>
      </c>
      <c r="P92" s="11">
        <v>0</v>
      </c>
      <c r="Q92" s="11">
        <f t="shared" si="31"/>
        <v>0</v>
      </c>
      <c r="R92" s="12">
        <f t="shared" si="29"/>
        <v>102.9</v>
      </c>
      <c r="S92" s="12">
        <f t="shared" si="32"/>
        <v>10.164</v>
      </c>
      <c r="T92" s="15">
        <f t="shared" si="33"/>
        <v>-3716.8343227121245</v>
      </c>
      <c r="U92" s="12">
        <f t="shared" si="34"/>
        <v>-3603.7703227121247</v>
      </c>
      <c r="V92" s="12">
        <f t="shared" si="35"/>
        <v>-3603.7703227121247</v>
      </c>
      <c r="W92" s="14">
        <f t="shared" si="36"/>
        <v>115458.77032271212</v>
      </c>
      <c r="X92" s="13">
        <f t="shared" si="37"/>
        <v>-3603.7703227121237</v>
      </c>
    </row>
    <row r="93" spans="7:24" x14ac:dyDescent="0.3">
      <c r="G93" s="22">
        <v>63</v>
      </c>
      <c r="H93" s="23" t="s">
        <v>55</v>
      </c>
      <c r="I93" s="23" t="s">
        <v>32</v>
      </c>
      <c r="J93" s="15">
        <v>20.5</v>
      </c>
      <c r="K93" s="11">
        <f t="shared" si="39"/>
        <v>0.5</v>
      </c>
      <c r="L93" s="11">
        <f t="shared" si="9"/>
        <v>5.710593137499643</v>
      </c>
      <c r="M93" s="11">
        <f>SUM($O$30:O93)</f>
        <v>719.75</v>
      </c>
      <c r="N93" s="11">
        <f t="shared" si="30"/>
        <v>5</v>
      </c>
      <c r="O93" s="11">
        <f>SUM($P$30:P93)</f>
        <v>5</v>
      </c>
      <c r="P93" s="11">
        <v>0</v>
      </c>
      <c r="Q93" s="11">
        <f t="shared" si="31"/>
        <v>0</v>
      </c>
      <c r="R93" s="12">
        <f t="shared" si="29"/>
        <v>102.9</v>
      </c>
      <c r="S93" s="12">
        <f t="shared" si="32"/>
        <v>10.164</v>
      </c>
      <c r="T93" s="15">
        <f t="shared" si="33"/>
        <v>-3716.8343227121245</v>
      </c>
      <c r="U93" s="12">
        <f t="shared" si="34"/>
        <v>-3603.7703227121247</v>
      </c>
      <c r="V93" s="12">
        <f t="shared" si="35"/>
        <v>-3603.7703227121247</v>
      </c>
      <c r="W93" s="14">
        <f t="shared" si="36"/>
        <v>115458.77032271212</v>
      </c>
      <c r="X93" s="13">
        <f t="shared" si="37"/>
        <v>-3603.7703227121237</v>
      </c>
    </row>
    <row r="94" spans="7:24" x14ac:dyDescent="0.3">
      <c r="G94" s="22">
        <v>64</v>
      </c>
      <c r="H94" s="23" t="s">
        <v>55</v>
      </c>
      <c r="I94" s="23" t="s">
        <v>32</v>
      </c>
      <c r="J94" s="15">
        <v>21</v>
      </c>
      <c r="K94" s="11">
        <f t="shared" si="39"/>
        <v>0.5</v>
      </c>
      <c r="L94" s="11">
        <f t="shared" si="9"/>
        <v>5.710593137499643</v>
      </c>
      <c r="M94" s="11">
        <f>SUM($O$30:O94)</f>
        <v>724.75</v>
      </c>
      <c r="N94" s="11">
        <f t="shared" si="30"/>
        <v>5</v>
      </c>
      <c r="O94" s="11">
        <f>SUM($P$30:P94)</f>
        <v>5</v>
      </c>
      <c r="P94" s="11">
        <v>0</v>
      </c>
      <c r="Q94" s="11">
        <f t="shared" si="31"/>
        <v>0</v>
      </c>
      <c r="R94" s="12">
        <f t="shared" si="29"/>
        <v>102.9</v>
      </c>
      <c r="S94" s="12">
        <f t="shared" si="32"/>
        <v>10.164</v>
      </c>
      <c r="T94" s="15">
        <f t="shared" si="33"/>
        <v>-3716.8343227121245</v>
      </c>
      <c r="U94" s="12">
        <f t="shared" si="34"/>
        <v>-3603.7703227121247</v>
      </c>
      <c r="V94" s="12">
        <f t="shared" si="35"/>
        <v>-3603.7703227121247</v>
      </c>
      <c r="W94" s="14">
        <f t="shared" si="36"/>
        <v>115458.77032271212</v>
      </c>
      <c r="X94" s="13">
        <f t="shared" si="37"/>
        <v>-3603.7703227121237</v>
      </c>
    </row>
    <row r="95" spans="7:24" x14ac:dyDescent="0.3">
      <c r="G95" s="22">
        <v>65</v>
      </c>
      <c r="H95" s="23" t="s">
        <v>55</v>
      </c>
      <c r="I95" s="23" t="s">
        <v>32</v>
      </c>
      <c r="J95" s="15">
        <v>21.5</v>
      </c>
      <c r="K95" s="11">
        <f t="shared" si="39"/>
        <v>0.5</v>
      </c>
      <c r="L95" s="11">
        <f t="shared" si="9"/>
        <v>5.710593137499643</v>
      </c>
      <c r="M95" s="11">
        <f>SUM($O$30:O95)</f>
        <v>729.75</v>
      </c>
      <c r="N95" s="11">
        <f t="shared" si="30"/>
        <v>5</v>
      </c>
      <c r="O95" s="11">
        <f>SUM($P$30:P95)</f>
        <v>5</v>
      </c>
      <c r="P95" s="11">
        <v>0</v>
      </c>
      <c r="Q95" s="11">
        <f t="shared" si="31"/>
        <v>0</v>
      </c>
      <c r="R95" s="12">
        <f t="shared" si="29"/>
        <v>102.9</v>
      </c>
      <c r="S95" s="12">
        <f t="shared" si="32"/>
        <v>10.164</v>
      </c>
      <c r="T95" s="15">
        <f t="shared" si="33"/>
        <v>-3716.8343227121245</v>
      </c>
      <c r="U95" s="12">
        <f t="shared" si="34"/>
        <v>-3603.7703227121247</v>
      </c>
      <c r="V95" s="12">
        <f t="shared" si="35"/>
        <v>-3603.7703227121247</v>
      </c>
      <c r="W95" s="14">
        <f t="shared" si="36"/>
        <v>115458.77032271212</v>
      </c>
      <c r="X95" s="13">
        <f t="shared" si="37"/>
        <v>-3603.7703227121237</v>
      </c>
    </row>
    <row r="96" spans="7:24" x14ac:dyDescent="0.3">
      <c r="G96" s="22">
        <v>66</v>
      </c>
      <c r="H96" s="23" t="s">
        <v>55</v>
      </c>
      <c r="I96" s="23" t="s">
        <v>32</v>
      </c>
      <c r="J96" s="15">
        <v>22</v>
      </c>
      <c r="K96" s="11">
        <f t="shared" si="39"/>
        <v>0.5</v>
      </c>
      <c r="L96" s="11">
        <f t="shared" ref="L96:L159" si="40">DEGREES(ATAN(K96/N96))</f>
        <v>5.710593137499643</v>
      </c>
      <c r="M96" s="11">
        <f>SUM($O$30:O96)</f>
        <v>734.75</v>
      </c>
      <c r="N96" s="11">
        <f t="shared" si="30"/>
        <v>5</v>
      </c>
      <c r="O96" s="11">
        <f>SUM($P$30:P96)</f>
        <v>5</v>
      </c>
      <c r="P96" s="11">
        <v>0</v>
      </c>
      <c r="Q96" s="11">
        <f t="shared" si="31"/>
        <v>0</v>
      </c>
      <c r="R96" s="12">
        <f t="shared" si="29"/>
        <v>102.9</v>
      </c>
      <c r="S96" s="12">
        <f t="shared" si="32"/>
        <v>10.164</v>
      </c>
      <c r="T96" s="15">
        <f t="shared" si="33"/>
        <v>-3716.8343227121245</v>
      </c>
      <c r="U96" s="12">
        <f t="shared" si="34"/>
        <v>-3603.7703227121247</v>
      </c>
      <c r="V96" s="12">
        <f t="shared" si="35"/>
        <v>-3603.7703227121247</v>
      </c>
      <c r="W96" s="14">
        <f t="shared" si="36"/>
        <v>115458.77032271212</v>
      </c>
      <c r="X96" s="13">
        <f t="shared" si="37"/>
        <v>-3603.7703227121237</v>
      </c>
    </row>
    <row r="97" spans="7:24" x14ac:dyDescent="0.3">
      <c r="G97" s="22">
        <v>67</v>
      </c>
      <c r="H97" s="23" t="s">
        <v>55</v>
      </c>
      <c r="I97" s="23" t="s">
        <v>33</v>
      </c>
      <c r="J97" s="15">
        <v>22</v>
      </c>
      <c r="K97" s="11">
        <f t="shared" si="39"/>
        <v>0</v>
      </c>
      <c r="L97" s="11">
        <f t="shared" si="40"/>
        <v>0</v>
      </c>
      <c r="M97" s="11">
        <f>SUM($O$30:O97)</f>
        <v>739.75</v>
      </c>
      <c r="N97" s="11">
        <f t="shared" si="30"/>
        <v>5</v>
      </c>
      <c r="O97" s="11">
        <f>SUM($P$30:P97)</f>
        <v>5</v>
      </c>
      <c r="P97" s="11">
        <v>0</v>
      </c>
      <c r="Q97" s="11">
        <f t="shared" si="31"/>
        <v>0</v>
      </c>
      <c r="R97" s="12">
        <f t="shared" si="29"/>
        <v>102.9</v>
      </c>
      <c r="S97" s="12">
        <f t="shared" si="32"/>
        <v>10.164</v>
      </c>
      <c r="T97" s="15">
        <f t="shared" si="33"/>
        <v>0</v>
      </c>
      <c r="U97" s="12">
        <f t="shared" si="34"/>
        <v>113.06400000000001</v>
      </c>
      <c r="V97" s="12">
        <f t="shared" si="35"/>
        <v>113.06400000000001</v>
      </c>
      <c r="W97" s="14">
        <f t="shared" si="36"/>
        <v>111741.936</v>
      </c>
      <c r="X97" s="13">
        <f t="shared" si="37"/>
        <v>113.06399999999849</v>
      </c>
    </row>
    <row r="98" spans="7:24" x14ac:dyDescent="0.3">
      <c r="G98" s="22">
        <v>68</v>
      </c>
      <c r="H98" s="23" t="s">
        <v>55</v>
      </c>
      <c r="I98" s="23" t="s">
        <v>33</v>
      </c>
      <c r="J98" s="15">
        <v>22</v>
      </c>
      <c r="K98" s="11">
        <f t="shared" si="39"/>
        <v>0</v>
      </c>
      <c r="L98" s="11">
        <f t="shared" si="40"/>
        <v>0</v>
      </c>
      <c r="M98" s="11">
        <f>SUM($O$30:O98)</f>
        <v>744.75</v>
      </c>
      <c r="N98" s="11">
        <f t="shared" si="30"/>
        <v>5</v>
      </c>
      <c r="O98" s="11">
        <f>SUM($P$30:P98)</f>
        <v>5</v>
      </c>
      <c r="P98" s="11">
        <v>0</v>
      </c>
      <c r="Q98" s="11">
        <f t="shared" si="31"/>
        <v>0</v>
      </c>
      <c r="R98" s="12">
        <f t="shared" si="29"/>
        <v>102.9</v>
      </c>
      <c r="S98" s="12">
        <f t="shared" si="32"/>
        <v>10.164</v>
      </c>
      <c r="T98" s="15">
        <f t="shared" si="33"/>
        <v>0</v>
      </c>
      <c r="U98" s="12">
        <f t="shared" si="34"/>
        <v>113.06400000000001</v>
      </c>
      <c r="V98" s="12">
        <f t="shared" si="35"/>
        <v>113.06400000000001</v>
      </c>
      <c r="W98" s="14">
        <f t="shared" si="36"/>
        <v>111741.936</v>
      </c>
      <c r="X98" s="13">
        <f t="shared" si="37"/>
        <v>113.06399999999849</v>
      </c>
    </row>
    <row r="99" spans="7:24" x14ac:dyDescent="0.3">
      <c r="G99" s="22">
        <v>69</v>
      </c>
      <c r="H99" s="23" t="s">
        <v>55</v>
      </c>
      <c r="I99" s="23" t="s">
        <v>33</v>
      </c>
      <c r="J99" s="15">
        <v>22</v>
      </c>
      <c r="K99" s="11">
        <f t="shared" si="39"/>
        <v>0</v>
      </c>
      <c r="L99" s="11">
        <f t="shared" si="40"/>
        <v>0</v>
      </c>
      <c r="M99" s="11">
        <f>SUM($O$30:O99)</f>
        <v>749.75</v>
      </c>
      <c r="N99" s="11">
        <f t="shared" si="30"/>
        <v>5</v>
      </c>
      <c r="O99" s="11">
        <f>SUM($P$30:P99)</f>
        <v>5</v>
      </c>
      <c r="P99" s="11">
        <v>0</v>
      </c>
      <c r="Q99" s="11">
        <f t="shared" si="31"/>
        <v>0</v>
      </c>
      <c r="R99" s="12">
        <f t="shared" si="29"/>
        <v>102.9</v>
      </c>
      <c r="S99" s="12">
        <f t="shared" si="32"/>
        <v>10.164</v>
      </c>
      <c r="T99" s="15">
        <f t="shared" si="33"/>
        <v>0</v>
      </c>
      <c r="U99" s="12">
        <f t="shared" si="34"/>
        <v>113.06400000000001</v>
      </c>
      <c r="V99" s="12">
        <f t="shared" si="35"/>
        <v>113.06400000000001</v>
      </c>
      <c r="W99" s="14">
        <f t="shared" si="36"/>
        <v>111741.936</v>
      </c>
      <c r="X99" s="13">
        <f t="shared" si="37"/>
        <v>113.06399999999849</v>
      </c>
    </row>
    <row r="100" spans="7:24" x14ac:dyDescent="0.3">
      <c r="G100" s="22">
        <v>70</v>
      </c>
      <c r="H100" s="23" t="s">
        <v>55</v>
      </c>
      <c r="I100" s="23" t="s">
        <v>33</v>
      </c>
      <c r="J100" s="15">
        <v>22</v>
      </c>
      <c r="K100" s="11">
        <f t="shared" si="39"/>
        <v>0</v>
      </c>
      <c r="L100" s="11">
        <f t="shared" si="40"/>
        <v>0</v>
      </c>
      <c r="M100" s="11">
        <f>SUM($O$30:O100)</f>
        <v>754.75</v>
      </c>
      <c r="N100" s="11">
        <f t="shared" si="30"/>
        <v>5</v>
      </c>
      <c r="O100" s="11">
        <f>SUM($P$30:P100)</f>
        <v>5</v>
      </c>
      <c r="P100" s="11">
        <v>0</v>
      </c>
      <c r="Q100" s="11">
        <f t="shared" si="31"/>
        <v>0</v>
      </c>
      <c r="R100" s="12">
        <f t="shared" si="29"/>
        <v>102.9</v>
      </c>
      <c r="S100" s="12">
        <f t="shared" si="32"/>
        <v>10.164</v>
      </c>
      <c r="T100" s="15">
        <f t="shared" si="33"/>
        <v>0</v>
      </c>
      <c r="U100" s="12">
        <f t="shared" si="34"/>
        <v>113.06400000000001</v>
      </c>
      <c r="V100" s="12">
        <f t="shared" si="35"/>
        <v>113.06400000000001</v>
      </c>
      <c r="W100" s="14">
        <f t="shared" si="36"/>
        <v>111741.936</v>
      </c>
      <c r="X100" s="13">
        <f t="shared" si="37"/>
        <v>113.06399999999849</v>
      </c>
    </row>
    <row r="101" spans="7:24" x14ac:dyDescent="0.3">
      <c r="G101" s="22">
        <v>71</v>
      </c>
      <c r="H101" s="23" t="s">
        <v>55</v>
      </c>
      <c r="I101" s="23" t="s">
        <v>33</v>
      </c>
      <c r="J101" s="15">
        <v>22</v>
      </c>
      <c r="K101" s="11">
        <f t="shared" si="39"/>
        <v>0</v>
      </c>
      <c r="L101" s="11">
        <f t="shared" si="40"/>
        <v>0</v>
      </c>
      <c r="M101" s="11">
        <f>SUM($O$30:O101)</f>
        <v>759.75</v>
      </c>
      <c r="N101" s="11">
        <f t="shared" si="30"/>
        <v>5</v>
      </c>
      <c r="O101" s="11">
        <f>SUM($P$30:P101)</f>
        <v>5</v>
      </c>
      <c r="P101" s="11">
        <v>0</v>
      </c>
      <c r="Q101" s="11">
        <f t="shared" si="31"/>
        <v>0</v>
      </c>
      <c r="R101" s="12">
        <f t="shared" si="29"/>
        <v>102.9</v>
      </c>
      <c r="S101" s="12">
        <f t="shared" si="32"/>
        <v>10.164</v>
      </c>
      <c r="T101" s="15">
        <f t="shared" si="33"/>
        <v>0</v>
      </c>
      <c r="U101" s="12">
        <f t="shared" si="34"/>
        <v>113.06400000000001</v>
      </c>
      <c r="V101" s="12">
        <f t="shared" si="35"/>
        <v>113.06400000000001</v>
      </c>
      <c r="W101" s="14">
        <f t="shared" si="36"/>
        <v>111741.936</v>
      </c>
      <c r="X101" s="13">
        <f t="shared" si="37"/>
        <v>113.06399999999849</v>
      </c>
    </row>
    <row r="102" spans="7:24" x14ac:dyDescent="0.3">
      <c r="G102" s="22">
        <v>72</v>
      </c>
      <c r="H102" s="23" t="s">
        <v>55</v>
      </c>
      <c r="I102" s="23" t="s">
        <v>33</v>
      </c>
      <c r="J102" s="15">
        <v>22</v>
      </c>
      <c r="K102" s="11">
        <f t="shared" si="39"/>
        <v>0</v>
      </c>
      <c r="L102" s="11">
        <f t="shared" si="40"/>
        <v>0</v>
      </c>
      <c r="M102" s="11">
        <f>SUM($O$30:O102)</f>
        <v>764.75</v>
      </c>
      <c r="N102" s="11">
        <f t="shared" si="30"/>
        <v>5</v>
      </c>
      <c r="O102" s="11">
        <f>SUM($P$30:P102)</f>
        <v>5</v>
      </c>
      <c r="P102" s="11">
        <v>0</v>
      </c>
      <c r="Q102" s="11">
        <f t="shared" si="31"/>
        <v>0</v>
      </c>
      <c r="R102" s="12">
        <f t="shared" si="29"/>
        <v>102.9</v>
      </c>
      <c r="S102" s="12">
        <f t="shared" si="32"/>
        <v>10.164</v>
      </c>
      <c r="T102" s="15">
        <f t="shared" si="33"/>
        <v>0</v>
      </c>
      <c r="U102" s="12">
        <f t="shared" si="34"/>
        <v>113.06400000000001</v>
      </c>
      <c r="V102" s="12">
        <f t="shared" si="35"/>
        <v>113.06400000000001</v>
      </c>
      <c r="W102" s="14">
        <f t="shared" si="36"/>
        <v>111741.936</v>
      </c>
      <c r="X102" s="13">
        <f t="shared" si="37"/>
        <v>113.06399999999849</v>
      </c>
    </row>
    <row r="103" spans="7:24" x14ac:dyDescent="0.3">
      <c r="G103" s="22">
        <v>73</v>
      </c>
      <c r="H103" s="23" t="s">
        <v>55</v>
      </c>
      <c r="I103" s="23" t="s">
        <v>33</v>
      </c>
      <c r="J103" s="15">
        <v>22</v>
      </c>
      <c r="K103" s="11">
        <f t="shared" si="39"/>
        <v>0</v>
      </c>
      <c r="L103" s="11">
        <f t="shared" si="40"/>
        <v>0</v>
      </c>
      <c r="M103" s="11">
        <f>SUM($O$30:O103)</f>
        <v>769.75</v>
      </c>
      <c r="N103" s="11">
        <f t="shared" si="30"/>
        <v>5</v>
      </c>
      <c r="O103" s="11">
        <f>SUM($P$30:P103)</f>
        <v>5</v>
      </c>
      <c r="P103" s="11">
        <v>0</v>
      </c>
      <c r="Q103" s="11">
        <f t="shared" si="31"/>
        <v>0</v>
      </c>
      <c r="R103" s="12">
        <f t="shared" si="29"/>
        <v>102.9</v>
      </c>
      <c r="S103" s="12">
        <f t="shared" si="32"/>
        <v>10.164</v>
      </c>
      <c r="T103" s="15">
        <f t="shared" si="33"/>
        <v>0</v>
      </c>
      <c r="U103" s="12">
        <f t="shared" si="34"/>
        <v>113.06400000000001</v>
      </c>
      <c r="V103" s="12">
        <f t="shared" si="35"/>
        <v>113.06400000000001</v>
      </c>
      <c r="W103" s="14">
        <f t="shared" si="36"/>
        <v>111741.936</v>
      </c>
      <c r="X103" s="13">
        <f t="shared" si="37"/>
        <v>113.06399999999849</v>
      </c>
    </row>
    <row r="104" spans="7:24" x14ac:dyDescent="0.3">
      <c r="G104" s="22">
        <v>74</v>
      </c>
      <c r="H104" s="23" t="s">
        <v>55</v>
      </c>
      <c r="I104" s="23" t="s">
        <v>33</v>
      </c>
      <c r="J104" s="15">
        <v>22</v>
      </c>
      <c r="K104" s="11">
        <f t="shared" si="39"/>
        <v>0</v>
      </c>
      <c r="L104" s="11">
        <f t="shared" si="40"/>
        <v>0</v>
      </c>
      <c r="M104" s="11">
        <f>SUM($O$30:O104)</f>
        <v>774.75</v>
      </c>
      <c r="N104" s="11">
        <f t="shared" si="30"/>
        <v>5</v>
      </c>
      <c r="O104" s="11">
        <f>SUM($P$30:P104)</f>
        <v>5</v>
      </c>
      <c r="P104" s="11">
        <v>0</v>
      </c>
      <c r="Q104" s="11">
        <f t="shared" si="31"/>
        <v>0</v>
      </c>
      <c r="R104" s="12">
        <f t="shared" si="29"/>
        <v>102.9</v>
      </c>
      <c r="S104" s="12">
        <f t="shared" si="32"/>
        <v>10.164</v>
      </c>
      <c r="T104" s="15">
        <f t="shared" si="33"/>
        <v>0</v>
      </c>
      <c r="U104" s="12">
        <f t="shared" si="34"/>
        <v>113.06400000000001</v>
      </c>
      <c r="V104" s="12">
        <f t="shared" si="35"/>
        <v>113.06400000000001</v>
      </c>
      <c r="W104" s="14">
        <f t="shared" si="36"/>
        <v>111741.936</v>
      </c>
      <c r="X104" s="13">
        <f t="shared" si="37"/>
        <v>113.06399999999849</v>
      </c>
    </row>
    <row r="105" spans="7:24" x14ac:dyDescent="0.3">
      <c r="G105" s="22">
        <v>75</v>
      </c>
      <c r="H105" s="23" t="s">
        <v>55</v>
      </c>
      <c r="I105" s="23" t="s">
        <v>33</v>
      </c>
      <c r="J105" s="15">
        <v>22</v>
      </c>
      <c r="K105" s="11">
        <f t="shared" si="39"/>
        <v>0</v>
      </c>
      <c r="L105" s="11">
        <f t="shared" si="40"/>
        <v>0</v>
      </c>
      <c r="M105" s="11">
        <f>SUM($O$30:O105)</f>
        <v>779.75</v>
      </c>
      <c r="N105" s="11">
        <f t="shared" si="30"/>
        <v>5</v>
      </c>
      <c r="O105" s="11">
        <f>SUM($P$30:P105)</f>
        <v>5</v>
      </c>
      <c r="P105" s="11">
        <v>0</v>
      </c>
      <c r="Q105" s="11">
        <f t="shared" si="31"/>
        <v>0</v>
      </c>
      <c r="R105" s="12">
        <f t="shared" si="29"/>
        <v>102.9</v>
      </c>
      <c r="S105" s="12">
        <f t="shared" si="32"/>
        <v>10.164</v>
      </c>
      <c r="T105" s="15">
        <f t="shared" si="33"/>
        <v>0</v>
      </c>
      <c r="U105" s="12">
        <f t="shared" si="34"/>
        <v>113.06400000000001</v>
      </c>
      <c r="V105" s="12">
        <f t="shared" si="35"/>
        <v>113.06400000000001</v>
      </c>
      <c r="W105" s="14">
        <f t="shared" si="36"/>
        <v>111741.936</v>
      </c>
      <c r="X105" s="13">
        <f t="shared" si="37"/>
        <v>113.06399999999849</v>
      </c>
    </row>
    <row r="106" spans="7:24" x14ac:dyDescent="0.3">
      <c r="G106" s="22">
        <v>76</v>
      </c>
      <c r="H106" s="23" t="s">
        <v>55</v>
      </c>
      <c r="I106" s="23" t="s">
        <v>33</v>
      </c>
      <c r="J106" s="15">
        <v>22</v>
      </c>
      <c r="K106" s="11">
        <f t="shared" si="39"/>
        <v>0</v>
      </c>
      <c r="L106" s="11">
        <f t="shared" si="40"/>
        <v>0</v>
      </c>
      <c r="M106" s="11">
        <f>SUM($O$30:O106)</f>
        <v>784.75</v>
      </c>
      <c r="N106" s="11">
        <f t="shared" si="30"/>
        <v>5</v>
      </c>
      <c r="O106" s="11">
        <f>SUM($P$30:P106)</f>
        <v>5</v>
      </c>
      <c r="P106" s="11">
        <v>0</v>
      </c>
      <c r="Q106" s="11">
        <f t="shared" si="31"/>
        <v>0</v>
      </c>
      <c r="R106" s="12">
        <f t="shared" si="29"/>
        <v>102.9</v>
      </c>
      <c r="S106" s="12">
        <f t="shared" si="32"/>
        <v>10.164</v>
      </c>
      <c r="T106" s="15">
        <f t="shared" si="33"/>
        <v>0</v>
      </c>
      <c r="U106" s="12">
        <f t="shared" si="34"/>
        <v>113.06400000000001</v>
      </c>
      <c r="V106" s="12">
        <f t="shared" si="35"/>
        <v>113.06400000000001</v>
      </c>
      <c r="W106" s="14">
        <f t="shared" si="36"/>
        <v>111741.936</v>
      </c>
      <c r="X106" s="13">
        <f t="shared" si="37"/>
        <v>113.06399999999849</v>
      </c>
    </row>
    <row r="107" spans="7:24" x14ac:dyDescent="0.3">
      <c r="G107" s="22">
        <v>77</v>
      </c>
      <c r="H107" s="23" t="s">
        <v>55</v>
      </c>
      <c r="I107" s="23" t="s">
        <v>33</v>
      </c>
      <c r="J107" s="15">
        <v>22</v>
      </c>
      <c r="K107" s="11">
        <f t="shared" si="39"/>
        <v>0</v>
      </c>
      <c r="L107" s="11">
        <f t="shared" si="40"/>
        <v>0</v>
      </c>
      <c r="M107" s="11">
        <f>SUM($O$30:O107)</f>
        <v>789.75</v>
      </c>
      <c r="N107" s="11">
        <f t="shared" si="30"/>
        <v>5</v>
      </c>
      <c r="O107" s="11">
        <f>SUM($P$30:P107)</f>
        <v>5</v>
      </c>
      <c r="P107" s="11">
        <v>0</v>
      </c>
      <c r="Q107" s="11">
        <f t="shared" si="31"/>
        <v>0</v>
      </c>
      <c r="R107" s="12">
        <f t="shared" si="29"/>
        <v>102.9</v>
      </c>
      <c r="S107" s="12">
        <f t="shared" si="32"/>
        <v>10.164</v>
      </c>
      <c r="T107" s="15">
        <f t="shared" si="33"/>
        <v>0</v>
      </c>
      <c r="U107" s="12">
        <f t="shared" si="34"/>
        <v>113.06400000000001</v>
      </c>
      <c r="V107" s="12">
        <f t="shared" si="35"/>
        <v>113.06400000000001</v>
      </c>
      <c r="W107" s="14">
        <f t="shared" si="36"/>
        <v>111741.936</v>
      </c>
      <c r="X107" s="13">
        <f t="shared" si="37"/>
        <v>113.06399999999849</v>
      </c>
    </row>
    <row r="108" spans="7:24" x14ac:dyDescent="0.3">
      <c r="G108" s="22">
        <v>78</v>
      </c>
      <c r="H108" s="23" t="s">
        <v>55</v>
      </c>
      <c r="I108" s="23" t="s">
        <v>33</v>
      </c>
      <c r="J108" s="15">
        <v>22</v>
      </c>
      <c r="K108" s="11">
        <f t="shared" si="39"/>
        <v>0</v>
      </c>
      <c r="L108" s="11">
        <f t="shared" si="40"/>
        <v>0</v>
      </c>
      <c r="M108" s="11">
        <f>SUM($O$30:O108)</f>
        <v>794.75</v>
      </c>
      <c r="N108" s="11">
        <f t="shared" si="30"/>
        <v>5</v>
      </c>
      <c r="O108" s="11">
        <f>SUM($P$30:P108)</f>
        <v>5</v>
      </c>
      <c r="P108" s="11">
        <v>0</v>
      </c>
      <c r="Q108" s="11">
        <f t="shared" si="31"/>
        <v>0</v>
      </c>
      <c r="R108" s="12">
        <f t="shared" si="29"/>
        <v>102.9</v>
      </c>
      <c r="S108" s="12">
        <f t="shared" si="32"/>
        <v>10.164</v>
      </c>
      <c r="T108" s="15">
        <f t="shared" si="33"/>
        <v>0</v>
      </c>
      <c r="U108" s="12">
        <f t="shared" si="34"/>
        <v>113.06400000000001</v>
      </c>
      <c r="V108" s="12">
        <f t="shared" si="35"/>
        <v>113.06400000000001</v>
      </c>
      <c r="W108" s="14">
        <f t="shared" si="36"/>
        <v>111741.936</v>
      </c>
      <c r="X108" s="13">
        <f t="shared" si="37"/>
        <v>113.06399999999849</v>
      </c>
    </row>
    <row r="109" spans="7:24" x14ac:dyDescent="0.3">
      <c r="G109" s="22">
        <v>79</v>
      </c>
      <c r="H109" s="23" t="s">
        <v>55</v>
      </c>
      <c r="I109" s="23" t="s">
        <v>33</v>
      </c>
      <c r="J109" s="15">
        <v>22</v>
      </c>
      <c r="K109" s="11">
        <f t="shared" si="39"/>
        <v>0</v>
      </c>
      <c r="L109" s="11">
        <f t="shared" si="40"/>
        <v>0</v>
      </c>
      <c r="M109" s="11">
        <f>SUM($O$30:O109)</f>
        <v>799.75</v>
      </c>
      <c r="N109" s="11">
        <f t="shared" si="30"/>
        <v>5</v>
      </c>
      <c r="O109" s="11">
        <f>SUM($P$30:P109)</f>
        <v>5</v>
      </c>
      <c r="P109" s="11">
        <v>0</v>
      </c>
      <c r="Q109" s="11">
        <f t="shared" si="31"/>
        <v>0</v>
      </c>
      <c r="R109" s="12">
        <f t="shared" si="29"/>
        <v>102.9</v>
      </c>
      <c r="S109" s="12">
        <f t="shared" si="32"/>
        <v>10.164</v>
      </c>
      <c r="T109" s="15">
        <f t="shared" si="33"/>
        <v>0</v>
      </c>
      <c r="U109" s="12">
        <f t="shared" si="34"/>
        <v>113.06400000000001</v>
      </c>
      <c r="V109" s="12">
        <f t="shared" si="35"/>
        <v>113.06400000000001</v>
      </c>
      <c r="W109" s="14">
        <f t="shared" si="36"/>
        <v>111741.936</v>
      </c>
      <c r="X109" s="13">
        <f t="shared" si="37"/>
        <v>113.06399999999849</v>
      </c>
    </row>
    <row r="110" spans="7:24" x14ac:dyDescent="0.3">
      <c r="G110" s="22">
        <v>80</v>
      </c>
      <c r="H110" s="23" t="s">
        <v>55</v>
      </c>
      <c r="I110" s="23" t="s">
        <v>33</v>
      </c>
      <c r="J110" s="15">
        <v>22</v>
      </c>
      <c r="K110" s="11">
        <f t="shared" si="39"/>
        <v>0</v>
      </c>
      <c r="L110" s="11">
        <f t="shared" si="40"/>
        <v>0</v>
      </c>
      <c r="M110" s="11">
        <f>SUM($O$30:O110)</f>
        <v>804.75</v>
      </c>
      <c r="N110" s="11">
        <f t="shared" si="30"/>
        <v>5</v>
      </c>
      <c r="O110" s="11">
        <f>SUM($P$30:P110)</f>
        <v>5</v>
      </c>
      <c r="P110" s="11">
        <v>0</v>
      </c>
      <c r="Q110" s="11">
        <f t="shared" si="31"/>
        <v>0</v>
      </c>
      <c r="R110" s="12">
        <f t="shared" si="29"/>
        <v>102.9</v>
      </c>
      <c r="S110" s="12">
        <f t="shared" si="32"/>
        <v>10.164</v>
      </c>
      <c r="T110" s="15">
        <f t="shared" si="33"/>
        <v>0</v>
      </c>
      <c r="U110" s="12">
        <f t="shared" si="34"/>
        <v>113.06400000000001</v>
      </c>
      <c r="V110" s="12">
        <f t="shared" si="35"/>
        <v>113.06400000000001</v>
      </c>
      <c r="W110" s="14">
        <f t="shared" si="36"/>
        <v>111741.936</v>
      </c>
      <c r="X110" s="13">
        <f t="shared" si="37"/>
        <v>113.06399999999849</v>
      </c>
    </row>
    <row r="111" spans="7:24" x14ac:dyDescent="0.3">
      <c r="G111" s="22">
        <v>81</v>
      </c>
      <c r="H111" s="23" t="s">
        <v>55</v>
      </c>
      <c r="I111" s="23" t="s">
        <v>33</v>
      </c>
      <c r="J111" s="15">
        <v>22</v>
      </c>
      <c r="K111" s="11">
        <f t="shared" si="39"/>
        <v>0</v>
      </c>
      <c r="L111" s="11">
        <f t="shared" si="40"/>
        <v>0</v>
      </c>
      <c r="M111" s="11">
        <f>SUM($O$30:O111)</f>
        <v>809.75</v>
      </c>
      <c r="N111" s="11">
        <f t="shared" si="30"/>
        <v>5</v>
      </c>
      <c r="O111" s="11">
        <f>SUM($P$30:P111)</f>
        <v>5</v>
      </c>
      <c r="P111" s="11">
        <v>0</v>
      </c>
      <c r="Q111" s="11">
        <f t="shared" si="31"/>
        <v>0</v>
      </c>
      <c r="R111" s="12">
        <f t="shared" si="29"/>
        <v>102.9</v>
      </c>
      <c r="S111" s="12">
        <f t="shared" si="32"/>
        <v>10.164</v>
      </c>
      <c r="T111" s="15">
        <f t="shared" si="33"/>
        <v>0</v>
      </c>
      <c r="U111" s="12">
        <f t="shared" si="34"/>
        <v>113.06400000000001</v>
      </c>
      <c r="V111" s="12">
        <f t="shared" si="35"/>
        <v>113.06400000000001</v>
      </c>
      <c r="W111" s="14">
        <f t="shared" si="36"/>
        <v>111741.936</v>
      </c>
      <c r="X111" s="13">
        <f t="shared" si="37"/>
        <v>113.06399999999849</v>
      </c>
    </row>
    <row r="112" spans="7:24" x14ac:dyDescent="0.3">
      <c r="G112" s="22">
        <v>82</v>
      </c>
      <c r="H112" s="23" t="s">
        <v>55</v>
      </c>
      <c r="I112" s="23" t="s">
        <v>33</v>
      </c>
      <c r="J112" s="15">
        <v>22</v>
      </c>
      <c r="K112" s="11">
        <f t="shared" si="39"/>
        <v>0</v>
      </c>
      <c r="L112" s="11">
        <f t="shared" si="40"/>
        <v>0</v>
      </c>
      <c r="M112" s="11">
        <f>SUM($O$30:O112)</f>
        <v>814.75</v>
      </c>
      <c r="N112" s="11">
        <f t="shared" si="30"/>
        <v>5</v>
      </c>
      <c r="O112" s="11">
        <f>SUM($P$30:P112)</f>
        <v>5</v>
      </c>
      <c r="P112" s="11">
        <v>0</v>
      </c>
      <c r="Q112" s="11">
        <f t="shared" si="31"/>
        <v>0</v>
      </c>
      <c r="R112" s="12">
        <f t="shared" si="29"/>
        <v>102.9</v>
      </c>
      <c r="S112" s="12">
        <f t="shared" si="32"/>
        <v>10.164</v>
      </c>
      <c r="T112" s="15">
        <f t="shared" si="33"/>
        <v>0</v>
      </c>
      <c r="U112" s="12">
        <f t="shared" si="34"/>
        <v>113.06400000000001</v>
      </c>
      <c r="V112" s="12">
        <f t="shared" si="35"/>
        <v>113.06400000000001</v>
      </c>
      <c r="W112" s="14">
        <f t="shared" si="36"/>
        <v>111741.936</v>
      </c>
      <c r="X112" s="13">
        <f t="shared" si="37"/>
        <v>113.06399999999849</v>
      </c>
    </row>
    <row r="113" spans="7:24" x14ac:dyDescent="0.3">
      <c r="G113" s="22">
        <v>83</v>
      </c>
      <c r="H113" s="23" t="s">
        <v>55</v>
      </c>
      <c r="I113" s="23" t="s">
        <v>33</v>
      </c>
      <c r="J113" s="15">
        <v>22</v>
      </c>
      <c r="K113" s="11">
        <f t="shared" si="39"/>
        <v>0</v>
      </c>
      <c r="L113" s="11">
        <f t="shared" si="40"/>
        <v>0</v>
      </c>
      <c r="M113" s="11">
        <f>SUM($O$30:O113)</f>
        <v>819.75</v>
      </c>
      <c r="N113" s="11">
        <f t="shared" si="30"/>
        <v>5</v>
      </c>
      <c r="O113" s="11">
        <f>SUM($P$30:P113)</f>
        <v>5</v>
      </c>
      <c r="P113" s="11">
        <v>0</v>
      </c>
      <c r="Q113" s="11">
        <f t="shared" si="31"/>
        <v>0</v>
      </c>
      <c r="R113" s="12">
        <f t="shared" si="29"/>
        <v>102.9</v>
      </c>
      <c r="S113" s="12">
        <f t="shared" si="32"/>
        <v>10.164</v>
      </c>
      <c r="T113" s="15">
        <f t="shared" si="33"/>
        <v>0</v>
      </c>
      <c r="U113" s="12">
        <f t="shared" si="34"/>
        <v>113.06400000000001</v>
      </c>
      <c r="V113" s="12">
        <f t="shared" si="35"/>
        <v>113.06400000000001</v>
      </c>
      <c r="W113" s="14">
        <f t="shared" si="36"/>
        <v>111741.936</v>
      </c>
      <c r="X113" s="13">
        <f t="shared" si="37"/>
        <v>113.06399999999849</v>
      </c>
    </row>
    <row r="114" spans="7:24" x14ac:dyDescent="0.3">
      <c r="G114" s="22">
        <v>84</v>
      </c>
      <c r="H114" s="23" t="s">
        <v>55</v>
      </c>
      <c r="I114" s="23" t="s">
        <v>33</v>
      </c>
      <c r="J114" s="15">
        <v>22</v>
      </c>
      <c r="K114" s="11">
        <f t="shared" si="39"/>
        <v>0</v>
      </c>
      <c r="L114" s="11">
        <f t="shared" si="40"/>
        <v>0</v>
      </c>
      <c r="M114" s="11">
        <f>SUM($O$30:O114)</f>
        <v>824.75</v>
      </c>
      <c r="N114" s="11">
        <f t="shared" si="30"/>
        <v>5</v>
      </c>
      <c r="O114" s="11">
        <f>SUM($P$30:P114)</f>
        <v>5</v>
      </c>
      <c r="P114" s="11">
        <v>0</v>
      </c>
      <c r="Q114" s="11">
        <f t="shared" si="31"/>
        <v>0</v>
      </c>
      <c r="R114" s="12">
        <f t="shared" si="29"/>
        <v>102.9</v>
      </c>
      <c r="S114" s="12">
        <f t="shared" si="32"/>
        <v>10.164</v>
      </c>
      <c r="T114" s="15">
        <f t="shared" si="33"/>
        <v>0</v>
      </c>
      <c r="U114" s="12">
        <f t="shared" si="34"/>
        <v>113.06400000000001</v>
      </c>
      <c r="V114" s="12">
        <f t="shared" si="35"/>
        <v>113.06400000000001</v>
      </c>
      <c r="W114" s="14">
        <f t="shared" si="36"/>
        <v>111741.936</v>
      </c>
      <c r="X114" s="13">
        <f t="shared" si="37"/>
        <v>113.06399999999849</v>
      </c>
    </row>
    <row r="115" spans="7:24" x14ac:dyDescent="0.3">
      <c r="G115" s="22">
        <v>85</v>
      </c>
      <c r="H115" s="23" t="s">
        <v>55</v>
      </c>
      <c r="I115" s="23" t="s">
        <v>33</v>
      </c>
      <c r="J115" s="15">
        <v>22</v>
      </c>
      <c r="K115" s="11">
        <f t="shared" si="39"/>
        <v>0</v>
      </c>
      <c r="L115" s="11">
        <f t="shared" si="40"/>
        <v>0</v>
      </c>
      <c r="M115" s="11">
        <f>SUM($O$30:O115)</f>
        <v>829.75</v>
      </c>
      <c r="N115" s="11">
        <f t="shared" si="30"/>
        <v>5</v>
      </c>
      <c r="O115" s="11">
        <f>SUM($P$30:P115)</f>
        <v>5</v>
      </c>
      <c r="P115" s="11">
        <v>0</v>
      </c>
      <c r="Q115" s="11">
        <f t="shared" si="31"/>
        <v>0</v>
      </c>
      <c r="R115" s="12">
        <f t="shared" si="29"/>
        <v>102.9</v>
      </c>
      <c r="S115" s="12">
        <f t="shared" si="32"/>
        <v>10.164</v>
      </c>
      <c r="T115" s="15">
        <f t="shared" si="33"/>
        <v>0</v>
      </c>
      <c r="U115" s="12">
        <f t="shared" si="34"/>
        <v>113.06400000000001</v>
      </c>
      <c r="V115" s="12">
        <f t="shared" si="35"/>
        <v>113.06400000000001</v>
      </c>
      <c r="W115" s="14">
        <f t="shared" si="36"/>
        <v>111741.936</v>
      </c>
      <c r="X115" s="13">
        <f t="shared" si="37"/>
        <v>113.06399999999849</v>
      </c>
    </row>
    <row r="116" spans="7:24" x14ac:dyDescent="0.3">
      <c r="G116" s="22">
        <v>86</v>
      </c>
      <c r="H116" s="23" t="s">
        <v>55</v>
      </c>
      <c r="I116" s="23" t="s">
        <v>33</v>
      </c>
      <c r="J116" s="15">
        <v>22</v>
      </c>
      <c r="K116" s="11">
        <f t="shared" si="39"/>
        <v>0</v>
      </c>
      <c r="L116" s="11">
        <f t="shared" si="40"/>
        <v>0</v>
      </c>
      <c r="M116" s="11">
        <f>SUM($O$30:O116)</f>
        <v>834.75</v>
      </c>
      <c r="N116" s="11">
        <f t="shared" si="30"/>
        <v>5</v>
      </c>
      <c r="O116" s="11">
        <f>SUM($P$30:P116)</f>
        <v>5</v>
      </c>
      <c r="P116" s="11">
        <v>0</v>
      </c>
      <c r="Q116" s="11">
        <f t="shared" si="31"/>
        <v>0</v>
      </c>
      <c r="R116" s="12">
        <f t="shared" si="29"/>
        <v>102.9</v>
      </c>
      <c r="S116" s="12">
        <f t="shared" si="32"/>
        <v>10.164</v>
      </c>
      <c r="T116" s="15">
        <f t="shared" si="33"/>
        <v>0</v>
      </c>
      <c r="U116" s="12">
        <f t="shared" si="34"/>
        <v>113.06400000000001</v>
      </c>
      <c r="V116" s="12">
        <f t="shared" si="35"/>
        <v>113.06400000000001</v>
      </c>
      <c r="W116" s="14">
        <f t="shared" si="36"/>
        <v>111741.936</v>
      </c>
      <c r="X116" s="13">
        <f t="shared" si="37"/>
        <v>113.06399999999849</v>
      </c>
    </row>
    <row r="117" spans="7:24" x14ac:dyDescent="0.3">
      <c r="G117" s="22">
        <v>87</v>
      </c>
      <c r="H117" s="23" t="s">
        <v>55</v>
      </c>
      <c r="I117" s="23" t="s">
        <v>33</v>
      </c>
      <c r="J117" s="15">
        <v>22</v>
      </c>
      <c r="K117" s="11">
        <f t="shared" si="39"/>
        <v>0</v>
      </c>
      <c r="L117" s="11">
        <f t="shared" si="40"/>
        <v>0</v>
      </c>
      <c r="M117" s="11">
        <f>SUM($O$30:O117)</f>
        <v>839.75</v>
      </c>
      <c r="N117" s="11">
        <f t="shared" si="30"/>
        <v>5</v>
      </c>
      <c r="O117" s="11">
        <f>SUM($P$30:P117)</f>
        <v>5</v>
      </c>
      <c r="P117" s="11">
        <v>0</v>
      </c>
      <c r="Q117" s="11">
        <f t="shared" si="31"/>
        <v>0</v>
      </c>
      <c r="R117" s="12">
        <f t="shared" si="29"/>
        <v>102.9</v>
      </c>
      <c r="S117" s="12">
        <f t="shared" si="32"/>
        <v>10.164</v>
      </c>
      <c r="T117" s="15">
        <f t="shared" si="33"/>
        <v>0</v>
      </c>
      <c r="U117" s="12">
        <f t="shared" si="34"/>
        <v>113.06400000000001</v>
      </c>
      <c r="V117" s="12">
        <f t="shared" si="35"/>
        <v>113.06400000000001</v>
      </c>
      <c r="W117" s="14">
        <f t="shared" si="36"/>
        <v>111741.936</v>
      </c>
      <c r="X117" s="13">
        <f t="shared" si="37"/>
        <v>113.06399999999849</v>
      </c>
    </row>
    <row r="118" spans="7:24" x14ac:dyDescent="0.3">
      <c r="G118" s="22">
        <v>88</v>
      </c>
      <c r="H118" s="23" t="s">
        <v>55</v>
      </c>
      <c r="I118" s="23" t="s">
        <v>33</v>
      </c>
      <c r="J118" s="15">
        <v>22</v>
      </c>
      <c r="K118" s="11">
        <f t="shared" si="39"/>
        <v>0</v>
      </c>
      <c r="L118" s="11">
        <f t="shared" si="40"/>
        <v>0</v>
      </c>
      <c r="M118" s="11">
        <f>SUM($O$30:O118)</f>
        <v>844.75</v>
      </c>
      <c r="N118" s="11">
        <f t="shared" si="30"/>
        <v>5</v>
      </c>
      <c r="O118" s="11">
        <f>SUM($P$30:P118)</f>
        <v>5</v>
      </c>
      <c r="P118" s="11">
        <v>0</v>
      </c>
      <c r="Q118" s="11">
        <f t="shared" si="31"/>
        <v>0</v>
      </c>
      <c r="R118" s="12">
        <f t="shared" si="29"/>
        <v>102.9</v>
      </c>
      <c r="S118" s="12">
        <f>0.5*$E$33*$E$34*$E$42*(O118*O118)</f>
        <v>10.164</v>
      </c>
      <c r="T118" s="15">
        <f t="shared" si="33"/>
        <v>0</v>
      </c>
      <c r="U118" s="12">
        <f t="shared" si="34"/>
        <v>113.06400000000001</v>
      </c>
      <c r="V118" s="12">
        <f t="shared" si="35"/>
        <v>113.06400000000001</v>
      </c>
      <c r="W118" s="14">
        <f t="shared" si="36"/>
        <v>111741.936</v>
      </c>
      <c r="X118" s="13">
        <f t="shared" si="37"/>
        <v>113.06399999999849</v>
      </c>
    </row>
    <row r="119" spans="7:24" x14ac:dyDescent="0.3">
      <c r="G119" s="22">
        <v>89</v>
      </c>
      <c r="H119" s="23" t="s">
        <v>55</v>
      </c>
      <c r="I119" s="23" t="s">
        <v>33</v>
      </c>
      <c r="J119" s="15">
        <v>22</v>
      </c>
      <c r="K119" s="11">
        <f t="shared" si="39"/>
        <v>0</v>
      </c>
      <c r="L119" s="11">
        <f t="shared" si="40"/>
        <v>0</v>
      </c>
      <c r="M119" s="11">
        <f>SUM($O$30:O119)</f>
        <v>849.75</v>
      </c>
      <c r="N119" s="11">
        <f t="shared" si="30"/>
        <v>5</v>
      </c>
      <c r="O119" s="11">
        <f>SUM($P$30:P119)</f>
        <v>5</v>
      </c>
      <c r="P119" s="11">
        <v>0</v>
      </c>
      <c r="Q119" s="11">
        <f t="shared" si="31"/>
        <v>0</v>
      </c>
      <c r="R119" s="12">
        <f t="shared" si="29"/>
        <v>102.9</v>
      </c>
      <c r="S119" s="12">
        <f t="shared" ref="S119:S182" si="41">0.5*$E$33*$E$34*$E$42*(O119*O119)</f>
        <v>10.164</v>
      </c>
      <c r="T119" s="15">
        <f t="shared" si="33"/>
        <v>0</v>
      </c>
      <c r="U119" s="12">
        <f t="shared" si="34"/>
        <v>113.06400000000001</v>
      </c>
      <c r="V119" s="12">
        <f t="shared" si="35"/>
        <v>113.06400000000001</v>
      </c>
      <c r="W119" s="14">
        <f t="shared" si="36"/>
        <v>111741.936</v>
      </c>
      <c r="X119" s="13">
        <f t="shared" si="37"/>
        <v>113.06399999999849</v>
      </c>
    </row>
    <row r="120" spans="7:24" x14ac:dyDescent="0.3">
      <c r="G120" s="22">
        <v>90</v>
      </c>
      <c r="H120" s="23" t="s">
        <v>65</v>
      </c>
      <c r="I120" s="23" t="s">
        <v>33</v>
      </c>
      <c r="J120" s="15">
        <v>22</v>
      </c>
      <c r="K120" s="11">
        <f t="shared" si="39"/>
        <v>0</v>
      </c>
      <c r="L120" s="11">
        <f t="shared" si="40"/>
        <v>0</v>
      </c>
      <c r="M120" s="11">
        <f>SUM($O$30:O120)</f>
        <v>855.25</v>
      </c>
      <c r="N120" s="11">
        <f t="shared" si="30"/>
        <v>5.5</v>
      </c>
      <c r="O120" s="11">
        <f>SUM($P$30:P120)</f>
        <v>5.5</v>
      </c>
      <c r="P120" s="11">
        <v>0.5</v>
      </c>
      <c r="Q120" s="11">
        <f t="shared" ref="Q120:Q183" si="42">$B$27*P120</f>
        <v>350</v>
      </c>
      <c r="R120" s="12">
        <f t="shared" ref="R120:R183" si="43">$E$37*($B$27*$E$39)</f>
        <v>137.20000000000002</v>
      </c>
      <c r="S120" s="12">
        <f t="shared" si="41"/>
        <v>12.298439999999999</v>
      </c>
      <c r="T120" s="15">
        <f t="shared" ref="T120:T183" si="44">($B$27*$E$39*SIN(L120))</f>
        <v>0</v>
      </c>
      <c r="U120" s="12">
        <f t="shared" si="34"/>
        <v>499.49844000000002</v>
      </c>
      <c r="V120" s="12">
        <f t="shared" si="35"/>
        <v>499.49844000000002</v>
      </c>
      <c r="W120" s="14">
        <f t="shared" si="36"/>
        <v>111355.50156</v>
      </c>
      <c r="X120" s="13">
        <f t="shared" si="37"/>
        <v>499.49843999999575</v>
      </c>
    </row>
    <row r="121" spans="7:24" x14ac:dyDescent="0.3">
      <c r="G121" s="22">
        <v>91</v>
      </c>
      <c r="H121" s="23" t="s">
        <v>54</v>
      </c>
      <c r="I121" s="23" t="s">
        <v>33</v>
      </c>
      <c r="J121" s="15">
        <v>22</v>
      </c>
      <c r="K121" s="11">
        <f t="shared" si="39"/>
        <v>0</v>
      </c>
      <c r="L121" s="11">
        <f t="shared" si="40"/>
        <v>0</v>
      </c>
      <c r="M121" s="11">
        <f>SUM($O$30:O121)</f>
        <v>861.75</v>
      </c>
      <c r="N121" s="11">
        <f t="shared" si="30"/>
        <v>6.5</v>
      </c>
      <c r="O121" s="11">
        <f>SUM($P$30:P121)</f>
        <v>6.5</v>
      </c>
      <c r="P121" s="11">
        <v>1</v>
      </c>
      <c r="Q121" s="11">
        <f t="shared" si="42"/>
        <v>700</v>
      </c>
      <c r="R121" s="12">
        <f t="shared" si="43"/>
        <v>137.20000000000002</v>
      </c>
      <c r="S121" s="12">
        <f t="shared" si="41"/>
        <v>17.177160000000001</v>
      </c>
      <c r="T121" s="15">
        <f t="shared" si="44"/>
        <v>0</v>
      </c>
      <c r="U121" s="12">
        <f t="shared" si="34"/>
        <v>854.37716</v>
      </c>
      <c r="V121" s="12">
        <f t="shared" si="35"/>
        <v>854.37716</v>
      </c>
      <c r="W121" s="14">
        <f t="shared" si="36"/>
        <v>111000.62284</v>
      </c>
      <c r="X121" s="13">
        <f t="shared" si="37"/>
        <v>854.37716000000364</v>
      </c>
    </row>
    <row r="122" spans="7:24" x14ac:dyDescent="0.3">
      <c r="G122" s="22">
        <v>92</v>
      </c>
      <c r="H122" s="23" t="s">
        <v>54</v>
      </c>
      <c r="I122" s="23" t="s">
        <v>33</v>
      </c>
      <c r="J122" s="15">
        <v>22</v>
      </c>
      <c r="K122" s="11">
        <f t="shared" si="39"/>
        <v>0</v>
      </c>
      <c r="L122" s="11">
        <f t="shared" si="40"/>
        <v>0</v>
      </c>
      <c r="M122" s="11">
        <f>SUM($O$30:O122)</f>
        <v>869.75</v>
      </c>
      <c r="N122" s="11">
        <f t="shared" si="30"/>
        <v>8</v>
      </c>
      <c r="O122" s="11">
        <f>SUM($P$30:P122)</f>
        <v>8</v>
      </c>
      <c r="P122" s="11">
        <v>1.5</v>
      </c>
      <c r="Q122" s="11">
        <f t="shared" si="42"/>
        <v>1050</v>
      </c>
      <c r="R122" s="12">
        <f t="shared" si="43"/>
        <v>137.20000000000002</v>
      </c>
      <c r="S122" s="12">
        <f t="shared" si="41"/>
        <v>26.019839999999999</v>
      </c>
      <c r="T122" s="15">
        <f t="shared" si="44"/>
        <v>0</v>
      </c>
      <c r="U122" s="12">
        <f t="shared" si="34"/>
        <v>1213.21984</v>
      </c>
      <c r="V122" s="12">
        <f t="shared" si="35"/>
        <v>1213.21984</v>
      </c>
      <c r="W122" s="14">
        <f t="shared" si="36"/>
        <v>110641.78015999999</v>
      </c>
      <c r="X122" s="13">
        <f t="shared" si="37"/>
        <v>1213.2198400000052</v>
      </c>
    </row>
    <row r="123" spans="7:24" x14ac:dyDescent="0.3">
      <c r="G123" s="22">
        <v>93</v>
      </c>
      <c r="H123" s="23" t="s">
        <v>54</v>
      </c>
      <c r="I123" s="23" t="s">
        <v>33</v>
      </c>
      <c r="J123" s="15">
        <v>22</v>
      </c>
      <c r="K123" s="11">
        <f t="shared" si="39"/>
        <v>0</v>
      </c>
      <c r="L123" s="11">
        <f t="shared" si="40"/>
        <v>0</v>
      </c>
      <c r="M123" s="11">
        <f>SUM($O$30:O123)</f>
        <v>879.75</v>
      </c>
      <c r="N123" s="11">
        <f t="shared" si="30"/>
        <v>10</v>
      </c>
      <c r="O123" s="11">
        <f>SUM($P$30:P123)</f>
        <v>10</v>
      </c>
      <c r="P123" s="11">
        <v>2</v>
      </c>
      <c r="Q123" s="11">
        <f t="shared" si="42"/>
        <v>1400</v>
      </c>
      <c r="R123" s="12">
        <f t="shared" si="43"/>
        <v>137.20000000000002</v>
      </c>
      <c r="S123" s="12">
        <f t="shared" si="41"/>
        <v>40.655999999999999</v>
      </c>
      <c r="T123" s="15">
        <f t="shared" si="44"/>
        <v>0</v>
      </c>
      <c r="U123" s="12">
        <f t="shared" si="34"/>
        <v>1577.856</v>
      </c>
      <c r="V123" s="12">
        <f t="shared" si="35"/>
        <v>1577.856</v>
      </c>
      <c r="W123" s="14">
        <f t="shared" si="36"/>
        <v>110277.144</v>
      </c>
      <c r="X123" s="13">
        <f t="shared" si="37"/>
        <v>1577.8559999999998</v>
      </c>
    </row>
    <row r="124" spans="7:24" x14ac:dyDescent="0.3">
      <c r="G124" s="22">
        <v>94</v>
      </c>
      <c r="H124" s="23" t="s">
        <v>54</v>
      </c>
      <c r="I124" s="23" t="s">
        <v>31</v>
      </c>
      <c r="J124" s="15">
        <v>21</v>
      </c>
      <c r="K124" s="11">
        <f t="shared" si="39"/>
        <v>-1</v>
      </c>
      <c r="L124" s="11">
        <f t="shared" si="40"/>
        <v>-4.5739212599008612</v>
      </c>
      <c r="M124" s="11">
        <f>SUM($O$30:O124)</f>
        <v>892.25</v>
      </c>
      <c r="N124" s="11">
        <f t="shared" si="30"/>
        <v>12.5</v>
      </c>
      <c r="O124" s="11">
        <f>SUM($P$30:P124)</f>
        <v>12.5</v>
      </c>
      <c r="P124" s="11">
        <v>2.5</v>
      </c>
      <c r="Q124" s="11">
        <f t="shared" si="42"/>
        <v>1750</v>
      </c>
      <c r="R124" s="12">
        <f t="shared" si="43"/>
        <v>137.20000000000002</v>
      </c>
      <c r="S124" s="12">
        <f t="shared" si="41"/>
        <v>63.524999999999999</v>
      </c>
      <c r="T124" s="15">
        <f>($B$27*$E$39*SIN(L124))</f>
        <v>6794.3405577344183</v>
      </c>
      <c r="U124" s="12">
        <f t="shared" si="34"/>
        <v>8745.0655577344187</v>
      </c>
      <c r="V124" s="12">
        <f t="shared" si="35"/>
        <v>8745.0655577344187</v>
      </c>
      <c r="W124" s="14">
        <f t="shared" si="36"/>
        <v>103109.93444226558</v>
      </c>
      <c r="X124" s="13">
        <f t="shared" si="37"/>
        <v>8745.0655577344151</v>
      </c>
    </row>
    <row r="125" spans="7:24" x14ac:dyDescent="0.3">
      <c r="G125" s="22">
        <v>95</v>
      </c>
      <c r="H125" s="23" t="s">
        <v>54</v>
      </c>
      <c r="I125" s="23" t="s">
        <v>31</v>
      </c>
      <c r="J125" s="15">
        <v>20</v>
      </c>
      <c r="K125" s="11">
        <f t="shared" si="39"/>
        <v>-1</v>
      </c>
      <c r="L125" s="11">
        <f t="shared" si="40"/>
        <v>-3.8140748342903543</v>
      </c>
      <c r="M125" s="11">
        <f>SUM($O$30:O125)</f>
        <v>907.25</v>
      </c>
      <c r="N125" s="11">
        <f t="shared" si="30"/>
        <v>15</v>
      </c>
      <c r="O125" s="11">
        <f>SUM($P$30:P125)</f>
        <v>15</v>
      </c>
      <c r="P125" s="15">
        <v>2.5</v>
      </c>
      <c r="Q125" s="11">
        <f t="shared" si="42"/>
        <v>1750</v>
      </c>
      <c r="R125" s="12">
        <f t="shared" si="43"/>
        <v>137.20000000000002</v>
      </c>
      <c r="S125" s="12">
        <f t="shared" si="41"/>
        <v>91.475999999999999</v>
      </c>
      <c r="T125" s="15">
        <f t="shared" si="44"/>
        <v>4273.2974609831663</v>
      </c>
      <c r="U125" s="12">
        <f t="shared" si="34"/>
        <v>6251.9734609831667</v>
      </c>
      <c r="V125" s="12">
        <f t="shared" si="35"/>
        <v>6251.9734609831667</v>
      </c>
      <c r="W125" s="14">
        <f t="shared" si="36"/>
        <v>105603.02653901684</v>
      </c>
      <c r="X125" s="13">
        <f t="shared" si="37"/>
        <v>6251.9734609831648</v>
      </c>
    </row>
    <row r="126" spans="7:24" x14ac:dyDescent="0.3">
      <c r="G126" s="22">
        <v>96</v>
      </c>
      <c r="H126" s="23" t="s">
        <v>54</v>
      </c>
      <c r="I126" s="23" t="s">
        <v>31</v>
      </c>
      <c r="J126" s="15">
        <v>19</v>
      </c>
      <c r="K126" s="11">
        <f t="shared" si="39"/>
        <v>-1</v>
      </c>
      <c r="L126" s="11">
        <f t="shared" si="40"/>
        <v>-3.2704879231835653</v>
      </c>
      <c r="M126" s="11">
        <f>SUM($O$30:O126)</f>
        <v>924.75</v>
      </c>
      <c r="N126" s="11">
        <f t="shared" si="30"/>
        <v>17.5</v>
      </c>
      <c r="O126" s="11">
        <f>SUM($P$30:P126)</f>
        <v>17.5</v>
      </c>
      <c r="P126" s="15">
        <v>2.5</v>
      </c>
      <c r="Q126" s="11">
        <f t="shared" si="42"/>
        <v>1750</v>
      </c>
      <c r="R126" s="12">
        <f t="shared" si="43"/>
        <v>137.20000000000002</v>
      </c>
      <c r="S126" s="12">
        <f t="shared" si="41"/>
        <v>124.50899999999999</v>
      </c>
      <c r="T126" s="15">
        <f t="shared" si="44"/>
        <v>881.77517442654664</v>
      </c>
      <c r="U126" s="12">
        <f t="shared" si="34"/>
        <v>2893.4841744265468</v>
      </c>
      <c r="V126" s="12">
        <f t="shared" si="35"/>
        <v>2893.4841744265468</v>
      </c>
      <c r="W126" s="14">
        <f t="shared" si="36"/>
        <v>108961.51582557346</v>
      </c>
      <c r="X126" s="13">
        <f t="shared" si="37"/>
        <v>2893.4841744265432</v>
      </c>
    </row>
    <row r="127" spans="7:24" x14ac:dyDescent="0.3">
      <c r="G127" s="22">
        <v>97</v>
      </c>
      <c r="H127" s="23" t="s">
        <v>54</v>
      </c>
      <c r="I127" s="23" t="s">
        <v>31</v>
      </c>
      <c r="J127" s="15">
        <v>18</v>
      </c>
      <c r="K127" s="11">
        <f t="shared" si="39"/>
        <v>-1</v>
      </c>
      <c r="L127" s="11">
        <f t="shared" si="40"/>
        <v>-3.4682292589171477</v>
      </c>
      <c r="M127" s="11">
        <f>SUM($O$30:O127)</f>
        <v>941.25</v>
      </c>
      <c r="N127" s="11">
        <f t="shared" si="30"/>
        <v>16.5</v>
      </c>
      <c r="O127" s="11">
        <f>SUM($P$30:P127)</f>
        <v>16.5</v>
      </c>
      <c r="P127" s="15">
        <v>-1</v>
      </c>
      <c r="Q127" s="11">
        <f t="shared" si="42"/>
        <v>-700</v>
      </c>
      <c r="R127" s="12">
        <f t="shared" si="43"/>
        <v>137.20000000000002</v>
      </c>
      <c r="S127" s="12">
        <f t="shared" si="41"/>
        <v>110.68595999999999</v>
      </c>
      <c r="T127" s="15">
        <f t="shared" si="44"/>
        <v>2201.0947140435073</v>
      </c>
      <c r="U127" s="12">
        <f t="shared" si="34"/>
        <v>1748.9806740435074</v>
      </c>
      <c r="V127" s="12">
        <f t="shared" si="35"/>
        <v>1748.9806740435074</v>
      </c>
      <c r="W127" s="14">
        <f t="shared" si="36"/>
        <v>110106.0193259565</v>
      </c>
      <c r="X127" s="13">
        <f t="shared" si="37"/>
        <v>1748.9806740435015</v>
      </c>
    </row>
    <row r="128" spans="7:24" x14ac:dyDescent="0.3">
      <c r="G128" s="22">
        <v>98</v>
      </c>
      <c r="H128" s="23" t="s">
        <v>54</v>
      </c>
      <c r="I128" s="23" t="s">
        <v>31</v>
      </c>
      <c r="J128" s="15">
        <v>17</v>
      </c>
      <c r="K128" s="11">
        <f t="shared" si="39"/>
        <v>-1</v>
      </c>
      <c r="L128" s="11">
        <f t="shared" si="40"/>
        <v>-3.8140748342903543</v>
      </c>
      <c r="M128" s="11">
        <f>SUM($O$30:O128)</f>
        <v>956.25</v>
      </c>
      <c r="N128" s="11">
        <f t="shared" si="30"/>
        <v>15</v>
      </c>
      <c r="O128" s="11">
        <f>SUM($P$30:P128)</f>
        <v>15</v>
      </c>
      <c r="P128" s="15">
        <v>-1.5</v>
      </c>
      <c r="Q128" s="11">
        <f t="shared" si="42"/>
        <v>-1050</v>
      </c>
      <c r="R128" s="12">
        <f t="shared" si="43"/>
        <v>137.20000000000002</v>
      </c>
      <c r="S128" s="12">
        <f t="shared" si="41"/>
        <v>91.475999999999999</v>
      </c>
      <c r="T128" s="15">
        <f t="shared" si="44"/>
        <v>4273.2974609831663</v>
      </c>
      <c r="U128" s="12">
        <f t="shared" si="34"/>
        <v>3451.9734609831667</v>
      </c>
      <c r="V128" s="12">
        <f t="shared" si="35"/>
        <v>3451.9734609831667</v>
      </c>
      <c r="W128" s="14">
        <f t="shared" si="36"/>
        <v>108403.02653901684</v>
      </c>
      <c r="X128" s="13">
        <f t="shared" si="37"/>
        <v>3451.9734609831648</v>
      </c>
    </row>
    <row r="129" spans="7:24" x14ac:dyDescent="0.3">
      <c r="G129" s="22">
        <v>99</v>
      </c>
      <c r="H129" s="23" t="s">
        <v>66</v>
      </c>
      <c r="I129" s="23" t="s">
        <v>31</v>
      </c>
      <c r="J129" s="15">
        <v>16</v>
      </c>
      <c r="K129" s="11">
        <f t="shared" si="39"/>
        <v>-1</v>
      </c>
      <c r="L129" s="11">
        <f t="shared" si="40"/>
        <v>-4.5739212599008612</v>
      </c>
      <c r="M129" s="11">
        <f>SUM($O$30:O129)</f>
        <v>968.75</v>
      </c>
      <c r="N129" s="11">
        <f t="shared" si="30"/>
        <v>12.5</v>
      </c>
      <c r="O129" s="11">
        <f>SUM($P$30:P129)</f>
        <v>12.5</v>
      </c>
      <c r="P129" s="15">
        <v>-2.5</v>
      </c>
      <c r="Q129" s="11">
        <f t="shared" si="42"/>
        <v>-1750</v>
      </c>
      <c r="R129" s="12">
        <f t="shared" si="43"/>
        <v>137.20000000000002</v>
      </c>
      <c r="S129" s="12">
        <f t="shared" si="41"/>
        <v>63.524999999999999</v>
      </c>
      <c r="T129" s="15">
        <f t="shared" si="44"/>
        <v>6794.3405577344183</v>
      </c>
      <c r="U129" s="12">
        <f t="shared" si="34"/>
        <v>5245.0655577344187</v>
      </c>
      <c r="V129" s="12">
        <f t="shared" si="35"/>
        <v>5245.0655577344187</v>
      </c>
      <c r="W129" s="14">
        <f t="shared" si="36"/>
        <v>106609.93444226558</v>
      </c>
      <c r="X129" s="13">
        <f t="shared" si="37"/>
        <v>5245.0655577344151</v>
      </c>
    </row>
    <row r="130" spans="7:24" x14ac:dyDescent="0.3">
      <c r="G130" s="22">
        <v>100</v>
      </c>
      <c r="H130" s="23" t="s">
        <v>54</v>
      </c>
      <c r="I130" s="23" t="s">
        <v>31</v>
      </c>
      <c r="J130" s="15">
        <v>15.635</v>
      </c>
      <c r="K130" s="11">
        <f t="shared" si="39"/>
        <v>-0.36500000000000021</v>
      </c>
      <c r="L130" s="11">
        <f t="shared" si="40"/>
        <v>-1.9909087575154609</v>
      </c>
      <c r="M130" s="11">
        <f>SUM($O$30:O130)</f>
        <v>979.25</v>
      </c>
      <c r="N130" s="11">
        <f t="shared" si="30"/>
        <v>10.5</v>
      </c>
      <c r="O130" s="11">
        <f>SUM($P$30:P130)</f>
        <v>10.5</v>
      </c>
      <c r="P130" s="11">
        <v>-2</v>
      </c>
      <c r="Q130" s="11">
        <f t="shared" si="42"/>
        <v>-1400</v>
      </c>
      <c r="R130" s="12">
        <f t="shared" si="43"/>
        <v>137.20000000000002</v>
      </c>
      <c r="S130" s="12">
        <f t="shared" si="41"/>
        <v>44.823239999999998</v>
      </c>
      <c r="T130" s="15">
        <f t="shared" si="44"/>
        <v>-6263.4755956151876</v>
      </c>
      <c r="U130" s="12">
        <f t="shared" si="34"/>
        <v>-7481.4523556151871</v>
      </c>
      <c r="V130" s="12">
        <f t="shared" si="35"/>
        <v>-7481.4523556151871</v>
      </c>
      <c r="W130" s="14">
        <f t="shared" si="36"/>
        <v>119336.45235561518</v>
      </c>
      <c r="X130" s="13">
        <f t="shared" si="37"/>
        <v>-7481.4523556151835</v>
      </c>
    </row>
    <row r="131" spans="7:24" x14ac:dyDescent="0.3">
      <c r="G131" s="22">
        <v>101</v>
      </c>
      <c r="H131" s="23" t="s">
        <v>54</v>
      </c>
      <c r="I131" s="23" t="s">
        <v>31</v>
      </c>
      <c r="J131" s="15">
        <v>15.25</v>
      </c>
      <c r="K131" s="11">
        <f t="shared" si="39"/>
        <v>-0.38499999999999979</v>
      </c>
      <c r="L131" s="11">
        <f t="shared" si="40"/>
        <v>-2.0999045176451725</v>
      </c>
      <c r="M131" s="11">
        <f>SUM($O$30:O131)</f>
        <v>989.75</v>
      </c>
      <c r="N131" s="11">
        <f t="shared" si="30"/>
        <v>10.5</v>
      </c>
      <c r="O131" s="11">
        <f>SUM($P$30:P131)</f>
        <v>10.5</v>
      </c>
      <c r="P131" s="11">
        <v>0</v>
      </c>
      <c r="Q131" s="11">
        <f t="shared" si="42"/>
        <v>0</v>
      </c>
      <c r="R131" s="12">
        <f t="shared" si="43"/>
        <v>137.20000000000002</v>
      </c>
      <c r="S131" s="12">
        <f t="shared" si="41"/>
        <v>44.823239999999998</v>
      </c>
      <c r="T131" s="15">
        <f t="shared" si="44"/>
        <v>-5921.9469069364031</v>
      </c>
      <c r="U131" s="12">
        <f t="shared" si="34"/>
        <v>-5739.9236669364027</v>
      </c>
      <c r="V131" s="12">
        <f t="shared" si="35"/>
        <v>-5739.9236669364027</v>
      </c>
      <c r="W131" s="14">
        <f t="shared" si="36"/>
        <v>117594.9236669364</v>
      </c>
      <c r="X131" s="13">
        <f t="shared" si="37"/>
        <v>-5739.9236669364036</v>
      </c>
    </row>
    <row r="132" spans="7:24" x14ac:dyDescent="0.3">
      <c r="G132" s="22">
        <v>102</v>
      </c>
      <c r="H132" s="23" t="s">
        <v>54</v>
      </c>
      <c r="I132" s="23" t="s">
        <v>31</v>
      </c>
      <c r="J132" s="15">
        <v>14.875</v>
      </c>
      <c r="K132" s="11">
        <f t="shared" si="39"/>
        <v>-0.375</v>
      </c>
      <c r="L132" s="11">
        <f t="shared" si="40"/>
        <v>-2.0454084888872277</v>
      </c>
      <c r="M132" s="11">
        <f>SUM($O$30:O132)</f>
        <v>1000.25</v>
      </c>
      <c r="N132" s="11">
        <f t="shared" si="30"/>
        <v>10.5</v>
      </c>
      <c r="O132" s="11">
        <f>SUM($P$30:P132)</f>
        <v>10.5</v>
      </c>
      <c r="P132" s="11">
        <v>0</v>
      </c>
      <c r="Q132" s="11">
        <f t="shared" si="42"/>
        <v>0</v>
      </c>
      <c r="R132" s="12">
        <f t="shared" si="43"/>
        <v>137.20000000000002</v>
      </c>
      <c r="S132" s="12">
        <f t="shared" si="41"/>
        <v>44.823239999999998</v>
      </c>
      <c r="T132" s="15">
        <f t="shared" si="44"/>
        <v>-6101.764391546626</v>
      </c>
      <c r="U132" s="12">
        <f t="shared" si="34"/>
        <v>-5919.7411515466256</v>
      </c>
      <c r="V132" s="12">
        <f t="shared" si="35"/>
        <v>-5919.7411515466256</v>
      </c>
      <c r="W132" s="14">
        <f t="shared" si="36"/>
        <v>117774.74115154662</v>
      </c>
      <c r="X132" s="13">
        <f t="shared" si="37"/>
        <v>-5919.7411515466229</v>
      </c>
    </row>
    <row r="133" spans="7:24" x14ac:dyDescent="0.3">
      <c r="G133" s="22">
        <v>103</v>
      </c>
      <c r="H133" s="23" t="s">
        <v>54</v>
      </c>
      <c r="I133" s="23" t="s">
        <v>31</v>
      </c>
      <c r="J133" s="15">
        <v>14.5</v>
      </c>
      <c r="K133" s="11">
        <f t="shared" si="39"/>
        <v>-0.375</v>
      </c>
      <c r="L133" s="11">
        <f t="shared" si="40"/>
        <v>-2.0454084888872277</v>
      </c>
      <c r="M133" s="11">
        <f>SUM($O$30:O133)</f>
        <v>1010.75</v>
      </c>
      <c r="N133" s="11">
        <f t="shared" si="30"/>
        <v>10.5</v>
      </c>
      <c r="O133" s="11">
        <f>SUM($P$30:P133)</f>
        <v>10.5</v>
      </c>
      <c r="P133" s="11">
        <v>0</v>
      </c>
      <c r="Q133" s="11">
        <f t="shared" si="42"/>
        <v>0</v>
      </c>
      <c r="R133" s="12">
        <f t="shared" si="43"/>
        <v>137.20000000000002</v>
      </c>
      <c r="S133" s="12">
        <f t="shared" si="41"/>
        <v>44.823239999999998</v>
      </c>
      <c r="T133" s="15">
        <f t="shared" si="44"/>
        <v>-6101.764391546626</v>
      </c>
      <c r="U133" s="12">
        <f t="shared" si="34"/>
        <v>-5919.7411515466256</v>
      </c>
      <c r="V133" s="12">
        <f t="shared" si="35"/>
        <v>-5919.7411515466256</v>
      </c>
      <c r="W133" s="14">
        <f t="shared" si="36"/>
        <v>117774.74115154662</v>
      </c>
      <c r="X133" s="13">
        <f t="shared" si="37"/>
        <v>-5919.7411515466229</v>
      </c>
    </row>
    <row r="134" spans="7:24" x14ac:dyDescent="0.3">
      <c r="G134" s="22">
        <v>104</v>
      </c>
      <c r="H134" s="23" t="s">
        <v>54</v>
      </c>
      <c r="I134" s="23" t="s">
        <v>31</v>
      </c>
      <c r="J134" s="15">
        <v>14.125</v>
      </c>
      <c r="K134" s="11">
        <f t="shared" si="39"/>
        <v>-0.375</v>
      </c>
      <c r="L134" s="11">
        <f t="shared" si="40"/>
        <v>-2.0454084888872277</v>
      </c>
      <c r="M134" s="11">
        <f>SUM($O$30:O134)</f>
        <v>1021.25</v>
      </c>
      <c r="N134" s="11">
        <f t="shared" si="30"/>
        <v>10.5</v>
      </c>
      <c r="O134" s="11">
        <f>SUM($P$30:P134)</f>
        <v>10.5</v>
      </c>
      <c r="P134" s="11">
        <v>0</v>
      </c>
      <c r="Q134" s="11">
        <f t="shared" si="42"/>
        <v>0</v>
      </c>
      <c r="R134" s="12">
        <f t="shared" si="43"/>
        <v>137.20000000000002</v>
      </c>
      <c r="S134" s="12">
        <f t="shared" si="41"/>
        <v>44.823239999999998</v>
      </c>
      <c r="T134" s="15">
        <f t="shared" si="44"/>
        <v>-6101.764391546626</v>
      </c>
      <c r="U134" s="12">
        <f t="shared" si="34"/>
        <v>-5919.7411515466256</v>
      </c>
      <c r="V134" s="12">
        <f t="shared" si="35"/>
        <v>-5919.7411515466256</v>
      </c>
      <c r="W134" s="14">
        <f t="shared" si="36"/>
        <v>117774.74115154662</v>
      </c>
      <c r="X134" s="13">
        <f t="shared" si="37"/>
        <v>-5919.7411515466229</v>
      </c>
    </row>
    <row r="135" spans="7:24" x14ac:dyDescent="0.3">
      <c r="G135" s="22">
        <v>105</v>
      </c>
      <c r="H135" s="23" t="s">
        <v>54</v>
      </c>
      <c r="I135" s="23" t="s">
        <v>31</v>
      </c>
      <c r="J135" s="15">
        <v>13.75</v>
      </c>
      <c r="K135" s="11">
        <f t="shared" si="39"/>
        <v>-0.375</v>
      </c>
      <c r="L135" s="11">
        <f t="shared" si="40"/>
        <v>-2.0454084888872277</v>
      </c>
      <c r="M135" s="11">
        <f>SUM($O$30:O135)</f>
        <v>1031.75</v>
      </c>
      <c r="N135" s="11">
        <f t="shared" si="30"/>
        <v>10.5</v>
      </c>
      <c r="O135" s="11">
        <f>SUM($P$30:P135)</f>
        <v>10.5</v>
      </c>
      <c r="P135" s="11">
        <v>0</v>
      </c>
      <c r="Q135" s="11">
        <f t="shared" si="42"/>
        <v>0</v>
      </c>
      <c r="R135" s="12">
        <f t="shared" si="43"/>
        <v>137.20000000000002</v>
      </c>
      <c r="S135" s="12">
        <f t="shared" si="41"/>
        <v>44.823239999999998</v>
      </c>
      <c r="T135" s="15">
        <f t="shared" si="44"/>
        <v>-6101.764391546626</v>
      </c>
      <c r="U135" s="12">
        <f t="shared" si="34"/>
        <v>-5919.7411515466256</v>
      </c>
      <c r="V135" s="12">
        <f t="shared" si="35"/>
        <v>-5919.7411515466256</v>
      </c>
      <c r="W135" s="14">
        <f t="shared" si="36"/>
        <v>117774.74115154662</v>
      </c>
      <c r="X135" s="13">
        <f t="shared" si="37"/>
        <v>-5919.7411515466229</v>
      </c>
    </row>
    <row r="136" spans="7:24" x14ac:dyDescent="0.3">
      <c r="G136" s="22">
        <v>106</v>
      </c>
      <c r="H136" s="23" t="s">
        <v>54</v>
      </c>
      <c r="I136" s="23" t="s">
        <v>31</v>
      </c>
      <c r="J136" s="15">
        <v>13.375</v>
      </c>
      <c r="K136" s="11">
        <f t="shared" si="39"/>
        <v>-0.375</v>
      </c>
      <c r="L136" s="11">
        <f t="shared" si="40"/>
        <v>-2.0454084888872277</v>
      </c>
      <c r="M136" s="11">
        <f>SUM($O$30:O136)</f>
        <v>1042.25</v>
      </c>
      <c r="N136" s="11">
        <f t="shared" ref="N136:N199" si="45">M136-M135</f>
        <v>10.5</v>
      </c>
      <c r="O136" s="11">
        <f>SUM($P$30:P136)</f>
        <v>10.5</v>
      </c>
      <c r="P136" s="11">
        <v>0</v>
      </c>
      <c r="Q136" s="11">
        <f t="shared" si="42"/>
        <v>0</v>
      </c>
      <c r="R136" s="12">
        <f t="shared" si="43"/>
        <v>137.20000000000002</v>
      </c>
      <c r="S136" s="12">
        <f t="shared" si="41"/>
        <v>44.823239999999998</v>
      </c>
      <c r="T136" s="15">
        <f t="shared" si="44"/>
        <v>-6101.764391546626</v>
      </c>
      <c r="U136" s="12">
        <f t="shared" ref="U136:U199" si="46">R136+S136+T136+Q136</f>
        <v>-5919.7411515466256</v>
      </c>
      <c r="V136" s="12">
        <f t="shared" ref="V136:V199" si="47">U136</f>
        <v>-5919.7411515466256</v>
      </c>
      <c r="W136" s="14">
        <f t="shared" ref="W136:W199" si="48">$W$30-V136</f>
        <v>117774.74115154662</v>
      </c>
      <c r="X136" s="13">
        <f t="shared" ref="X136:X199" si="49">($W$30-W136)</f>
        <v>-5919.7411515466229</v>
      </c>
    </row>
    <row r="137" spans="7:24" x14ac:dyDescent="0.3">
      <c r="G137" s="22">
        <v>107</v>
      </c>
      <c r="H137" s="23" t="s">
        <v>54</v>
      </c>
      <c r="I137" s="23" t="s">
        <v>31</v>
      </c>
      <c r="J137" s="15">
        <v>13</v>
      </c>
      <c r="K137" s="11">
        <f t="shared" si="39"/>
        <v>-0.375</v>
      </c>
      <c r="L137" s="11">
        <f t="shared" si="40"/>
        <v>-2.0454084888872277</v>
      </c>
      <c r="M137" s="11">
        <f>SUM($O$30:O137)</f>
        <v>1052.75</v>
      </c>
      <c r="N137" s="11">
        <f t="shared" si="45"/>
        <v>10.5</v>
      </c>
      <c r="O137" s="11">
        <f>SUM($P$30:P137)</f>
        <v>10.5</v>
      </c>
      <c r="P137" s="11">
        <v>0</v>
      </c>
      <c r="Q137" s="11">
        <f t="shared" si="42"/>
        <v>0</v>
      </c>
      <c r="R137" s="12">
        <f t="shared" si="43"/>
        <v>137.20000000000002</v>
      </c>
      <c r="S137" s="12">
        <f t="shared" si="41"/>
        <v>44.823239999999998</v>
      </c>
      <c r="T137" s="15">
        <f t="shared" si="44"/>
        <v>-6101.764391546626</v>
      </c>
      <c r="U137" s="12">
        <f t="shared" si="46"/>
        <v>-5919.7411515466256</v>
      </c>
      <c r="V137" s="12">
        <f t="shared" si="47"/>
        <v>-5919.7411515466256</v>
      </c>
      <c r="W137" s="14">
        <f t="shared" si="48"/>
        <v>117774.74115154662</v>
      </c>
      <c r="X137" s="13">
        <f t="shared" si="49"/>
        <v>-5919.7411515466229</v>
      </c>
    </row>
    <row r="138" spans="7:24" x14ac:dyDescent="0.3">
      <c r="G138" s="22">
        <v>108</v>
      </c>
      <c r="H138" s="23" t="s">
        <v>54</v>
      </c>
      <c r="I138" s="23" t="s">
        <v>31</v>
      </c>
      <c r="J138" s="15">
        <v>12.625</v>
      </c>
      <c r="K138" s="11">
        <f t="shared" si="39"/>
        <v>-0.375</v>
      </c>
      <c r="L138" s="11">
        <f t="shared" si="40"/>
        <v>-2.0454084888872277</v>
      </c>
      <c r="M138" s="11">
        <f>SUM($O$30:O138)</f>
        <v>1063.25</v>
      </c>
      <c r="N138" s="11">
        <f t="shared" si="45"/>
        <v>10.5</v>
      </c>
      <c r="O138" s="11">
        <f>SUM($P$30:P138)</f>
        <v>10.5</v>
      </c>
      <c r="P138" s="11">
        <v>0</v>
      </c>
      <c r="Q138" s="11">
        <f t="shared" si="42"/>
        <v>0</v>
      </c>
      <c r="R138" s="12">
        <f t="shared" si="43"/>
        <v>137.20000000000002</v>
      </c>
      <c r="S138" s="12">
        <f t="shared" si="41"/>
        <v>44.823239999999998</v>
      </c>
      <c r="T138" s="15">
        <f t="shared" si="44"/>
        <v>-6101.764391546626</v>
      </c>
      <c r="U138" s="12">
        <f t="shared" si="46"/>
        <v>-5919.7411515466256</v>
      </c>
      <c r="V138" s="12">
        <f t="shared" si="47"/>
        <v>-5919.7411515466256</v>
      </c>
      <c r="W138" s="14">
        <f t="shared" si="48"/>
        <v>117774.74115154662</v>
      </c>
      <c r="X138" s="13">
        <f t="shared" si="49"/>
        <v>-5919.7411515466229</v>
      </c>
    </row>
    <row r="139" spans="7:24" x14ac:dyDescent="0.3">
      <c r="G139" s="22">
        <v>109</v>
      </c>
      <c r="H139" s="23" t="s">
        <v>54</v>
      </c>
      <c r="I139" s="23" t="s">
        <v>31</v>
      </c>
      <c r="J139" s="15">
        <v>12.25</v>
      </c>
      <c r="K139" s="11">
        <f t="shared" si="39"/>
        <v>-0.375</v>
      </c>
      <c r="L139" s="11">
        <f t="shared" si="40"/>
        <v>-2.0454084888872277</v>
      </c>
      <c r="M139" s="11">
        <f>SUM($O$30:O139)</f>
        <v>1073.75</v>
      </c>
      <c r="N139" s="11">
        <f t="shared" si="45"/>
        <v>10.5</v>
      </c>
      <c r="O139" s="11">
        <f>SUM($P$30:P139)</f>
        <v>10.5</v>
      </c>
      <c r="P139" s="11">
        <v>0</v>
      </c>
      <c r="Q139" s="11">
        <f t="shared" si="42"/>
        <v>0</v>
      </c>
      <c r="R139" s="12">
        <f t="shared" si="43"/>
        <v>137.20000000000002</v>
      </c>
      <c r="S139" s="12">
        <f t="shared" si="41"/>
        <v>44.823239999999998</v>
      </c>
      <c r="T139" s="15">
        <f t="shared" si="44"/>
        <v>-6101.764391546626</v>
      </c>
      <c r="U139" s="12">
        <f t="shared" si="46"/>
        <v>-5919.7411515466256</v>
      </c>
      <c r="V139" s="12">
        <f t="shared" si="47"/>
        <v>-5919.7411515466256</v>
      </c>
      <c r="W139" s="14">
        <f t="shared" si="48"/>
        <v>117774.74115154662</v>
      </c>
      <c r="X139" s="13">
        <f t="shared" si="49"/>
        <v>-5919.7411515466229</v>
      </c>
    </row>
    <row r="140" spans="7:24" x14ac:dyDescent="0.3">
      <c r="G140" s="22">
        <v>110</v>
      </c>
      <c r="H140" s="23" t="s">
        <v>54</v>
      </c>
      <c r="I140" s="23" t="s">
        <v>31</v>
      </c>
      <c r="J140" s="15">
        <v>11.875</v>
      </c>
      <c r="K140" s="11">
        <f t="shared" si="39"/>
        <v>-0.375</v>
      </c>
      <c r="L140" s="11">
        <f t="shared" si="40"/>
        <v>-2.0454084888872277</v>
      </c>
      <c r="M140" s="11">
        <f>SUM($O$30:O140)</f>
        <v>1084.25</v>
      </c>
      <c r="N140" s="11">
        <f t="shared" si="45"/>
        <v>10.5</v>
      </c>
      <c r="O140" s="11">
        <f>SUM($P$30:P140)</f>
        <v>10.5</v>
      </c>
      <c r="P140" s="11">
        <v>0</v>
      </c>
      <c r="Q140" s="11">
        <f t="shared" si="42"/>
        <v>0</v>
      </c>
      <c r="R140" s="12">
        <f t="shared" si="43"/>
        <v>137.20000000000002</v>
      </c>
      <c r="S140" s="12">
        <f t="shared" si="41"/>
        <v>44.823239999999998</v>
      </c>
      <c r="T140" s="15">
        <f t="shared" si="44"/>
        <v>-6101.764391546626</v>
      </c>
      <c r="U140" s="12">
        <f t="shared" si="46"/>
        <v>-5919.7411515466256</v>
      </c>
      <c r="V140" s="12">
        <f t="shared" si="47"/>
        <v>-5919.7411515466256</v>
      </c>
      <c r="W140" s="14">
        <f t="shared" si="48"/>
        <v>117774.74115154662</v>
      </c>
      <c r="X140" s="13">
        <f t="shared" si="49"/>
        <v>-5919.7411515466229</v>
      </c>
    </row>
    <row r="141" spans="7:24" x14ac:dyDescent="0.3">
      <c r="G141" s="22">
        <v>111</v>
      </c>
      <c r="H141" s="23" t="s">
        <v>54</v>
      </c>
      <c r="I141" s="23" t="s">
        <v>31</v>
      </c>
      <c r="J141" s="15">
        <v>11.5</v>
      </c>
      <c r="K141" s="11">
        <f t="shared" si="39"/>
        <v>-0.375</v>
      </c>
      <c r="L141" s="11">
        <f t="shared" si="40"/>
        <v>-2.0454084888872277</v>
      </c>
      <c r="M141" s="11">
        <f>SUM($O$30:O141)</f>
        <v>1094.75</v>
      </c>
      <c r="N141" s="11">
        <f t="shared" si="45"/>
        <v>10.5</v>
      </c>
      <c r="O141" s="11">
        <f>SUM($P$30:P141)</f>
        <v>10.5</v>
      </c>
      <c r="P141" s="11">
        <v>0</v>
      </c>
      <c r="Q141" s="11">
        <f t="shared" si="42"/>
        <v>0</v>
      </c>
      <c r="R141" s="12">
        <f t="shared" si="43"/>
        <v>137.20000000000002</v>
      </c>
      <c r="S141" s="12">
        <f t="shared" si="41"/>
        <v>44.823239999999998</v>
      </c>
      <c r="T141" s="15">
        <f t="shared" si="44"/>
        <v>-6101.764391546626</v>
      </c>
      <c r="U141" s="12">
        <f t="shared" si="46"/>
        <v>-5919.7411515466256</v>
      </c>
      <c r="V141" s="12">
        <f t="shared" si="47"/>
        <v>-5919.7411515466256</v>
      </c>
      <c r="W141" s="14">
        <f t="shared" si="48"/>
        <v>117774.74115154662</v>
      </c>
      <c r="X141" s="13">
        <f t="shared" si="49"/>
        <v>-5919.7411515466229</v>
      </c>
    </row>
    <row r="142" spans="7:24" x14ac:dyDescent="0.3">
      <c r="G142" s="22">
        <v>112</v>
      </c>
      <c r="H142" s="23" t="s">
        <v>54</v>
      </c>
      <c r="I142" s="23" t="s">
        <v>31</v>
      </c>
      <c r="J142" s="15">
        <v>11.125</v>
      </c>
      <c r="K142" s="11">
        <f t="shared" si="39"/>
        <v>-0.375</v>
      </c>
      <c r="L142" s="11">
        <f t="shared" si="40"/>
        <v>-2.0454084888872277</v>
      </c>
      <c r="M142" s="11">
        <f>SUM($O$30:O142)</f>
        <v>1105.25</v>
      </c>
      <c r="N142" s="11">
        <f t="shared" si="45"/>
        <v>10.5</v>
      </c>
      <c r="O142" s="11">
        <f>SUM($P$30:P142)</f>
        <v>10.5</v>
      </c>
      <c r="P142" s="11">
        <v>0</v>
      </c>
      <c r="Q142" s="11">
        <f t="shared" si="42"/>
        <v>0</v>
      </c>
      <c r="R142" s="12">
        <f t="shared" si="43"/>
        <v>137.20000000000002</v>
      </c>
      <c r="S142" s="12">
        <f t="shared" si="41"/>
        <v>44.823239999999998</v>
      </c>
      <c r="T142" s="15">
        <f t="shared" si="44"/>
        <v>-6101.764391546626</v>
      </c>
      <c r="U142" s="12">
        <f t="shared" si="46"/>
        <v>-5919.7411515466256</v>
      </c>
      <c r="V142" s="12">
        <f t="shared" si="47"/>
        <v>-5919.7411515466256</v>
      </c>
      <c r="W142" s="14">
        <f t="shared" si="48"/>
        <v>117774.74115154662</v>
      </c>
      <c r="X142" s="13">
        <f t="shared" si="49"/>
        <v>-5919.7411515466229</v>
      </c>
    </row>
    <row r="143" spans="7:24" x14ac:dyDescent="0.3">
      <c r="G143" s="22">
        <v>113</v>
      </c>
      <c r="H143" s="23" t="s">
        <v>54</v>
      </c>
      <c r="I143" s="23" t="s">
        <v>31</v>
      </c>
      <c r="J143" s="15">
        <v>10.75</v>
      </c>
      <c r="K143" s="11">
        <f t="shared" si="39"/>
        <v>-0.375</v>
      </c>
      <c r="L143" s="11">
        <f t="shared" si="40"/>
        <v>-2.0454084888872277</v>
      </c>
      <c r="M143" s="11">
        <f>SUM($O$30:O143)</f>
        <v>1115.75</v>
      </c>
      <c r="N143" s="11">
        <f t="shared" si="45"/>
        <v>10.5</v>
      </c>
      <c r="O143" s="11">
        <f>SUM($P$30:P143)</f>
        <v>10.5</v>
      </c>
      <c r="P143" s="11">
        <v>0</v>
      </c>
      <c r="Q143" s="11">
        <f t="shared" si="42"/>
        <v>0</v>
      </c>
      <c r="R143" s="12">
        <f t="shared" si="43"/>
        <v>137.20000000000002</v>
      </c>
      <c r="S143" s="12">
        <f t="shared" si="41"/>
        <v>44.823239999999998</v>
      </c>
      <c r="T143" s="15">
        <f t="shared" si="44"/>
        <v>-6101.764391546626</v>
      </c>
      <c r="U143" s="12">
        <f t="shared" si="46"/>
        <v>-5919.7411515466256</v>
      </c>
      <c r="V143" s="12">
        <f t="shared" si="47"/>
        <v>-5919.7411515466256</v>
      </c>
      <c r="W143" s="14">
        <f t="shared" si="48"/>
        <v>117774.74115154662</v>
      </c>
      <c r="X143" s="13">
        <f t="shared" si="49"/>
        <v>-5919.7411515466229</v>
      </c>
    </row>
    <row r="144" spans="7:24" x14ac:dyDescent="0.3">
      <c r="G144" s="22">
        <v>114</v>
      </c>
      <c r="H144" s="23" t="s">
        <v>54</v>
      </c>
      <c r="I144" s="23" t="s">
        <v>31</v>
      </c>
      <c r="J144" s="15">
        <v>10.375</v>
      </c>
      <c r="K144" s="11">
        <f t="shared" si="39"/>
        <v>-0.375</v>
      </c>
      <c r="L144" s="11">
        <f t="shared" si="40"/>
        <v>-1.8676788394341723</v>
      </c>
      <c r="M144" s="11">
        <f>SUM($O$30:O144)</f>
        <v>1127.25</v>
      </c>
      <c r="N144" s="11">
        <f t="shared" si="45"/>
        <v>11.5</v>
      </c>
      <c r="O144" s="11">
        <f>SUM($P$30:P144)</f>
        <v>11.5</v>
      </c>
      <c r="P144" s="11">
        <v>1</v>
      </c>
      <c r="Q144" s="11">
        <f t="shared" si="42"/>
        <v>700</v>
      </c>
      <c r="R144" s="12">
        <f t="shared" si="43"/>
        <v>137.20000000000002</v>
      </c>
      <c r="S144" s="12">
        <f t="shared" si="41"/>
        <v>53.767559999999996</v>
      </c>
      <c r="T144" s="15">
        <f t="shared" si="44"/>
        <v>-6559.8964431163868</v>
      </c>
      <c r="U144" s="12">
        <f t="shared" si="46"/>
        <v>-5668.9288831163867</v>
      </c>
      <c r="V144" s="12">
        <f t="shared" si="47"/>
        <v>-5668.9288831163867</v>
      </c>
      <c r="W144" s="14">
        <f t="shared" si="48"/>
        <v>117523.92888311639</v>
      </c>
      <c r="X144" s="13">
        <f t="shared" si="49"/>
        <v>-5668.9288831163867</v>
      </c>
    </row>
    <row r="145" spans="7:24" x14ac:dyDescent="0.3">
      <c r="G145" s="22">
        <v>115</v>
      </c>
      <c r="H145" s="23" t="s">
        <v>67</v>
      </c>
      <c r="I145" s="23" t="s">
        <v>31</v>
      </c>
      <c r="J145" s="15">
        <v>10</v>
      </c>
      <c r="K145" s="11">
        <f t="shared" si="39"/>
        <v>-0.375</v>
      </c>
      <c r="L145" s="11">
        <f t="shared" si="40"/>
        <v>-1.6523046776513075</v>
      </c>
      <c r="M145" s="11">
        <f>SUM($O$30:O145)</f>
        <v>1140.25</v>
      </c>
      <c r="N145" s="11">
        <f t="shared" si="45"/>
        <v>13</v>
      </c>
      <c r="O145" s="11">
        <f>SUM($P$30:P145)</f>
        <v>13</v>
      </c>
      <c r="P145" s="11">
        <v>1.5</v>
      </c>
      <c r="Q145" s="11">
        <f t="shared" si="42"/>
        <v>1050</v>
      </c>
      <c r="R145" s="12">
        <f t="shared" si="43"/>
        <v>137.20000000000002</v>
      </c>
      <c r="S145" s="12">
        <f t="shared" si="41"/>
        <v>68.708640000000003</v>
      </c>
      <c r="T145" s="15">
        <f t="shared" si="44"/>
        <v>-6837.2250265758867</v>
      </c>
      <c r="U145" s="12">
        <f t="shared" si="46"/>
        <v>-5581.316386575887</v>
      </c>
      <c r="V145" s="12">
        <f t="shared" si="47"/>
        <v>-5581.316386575887</v>
      </c>
      <c r="W145" s="14">
        <f t="shared" si="48"/>
        <v>117436.31638657588</v>
      </c>
      <c r="X145" s="13">
        <f t="shared" si="49"/>
        <v>-5581.3163865758834</v>
      </c>
    </row>
    <row r="146" spans="7:24" x14ac:dyDescent="0.3">
      <c r="G146" s="22">
        <v>116</v>
      </c>
      <c r="H146" s="23" t="s">
        <v>54</v>
      </c>
      <c r="I146" s="23" t="s">
        <v>31</v>
      </c>
      <c r="J146" s="15">
        <v>9.75</v>
      </c>
      <c r="K146" s="11">
        <f t="shared" si="39"/>
        <v>-0.25</v>
      </c>
      <c r="L146" s="11">
        <f t="shared" si="40"/>
        <v>-0.95484125387218866</v>
      </c>
      <c r="M146" s="11">
        <f>SUM($O$30:O146)</f>
        <v>1155.25</v>
      </c>
      <c r="N146" s="11">
        <f t="shared" si="45"/>
        <v>15</v>
      </c>
      <c r="O146" s="11">
        <f>SUM($P$30:P146)</f>
        <v>15</v>
      </c>
      <c r="P146" s="11">
        <v>2</v>
      </c>
      <c r="Q146" s="11">
        <f t="shared" si="42"/>
        <v>1400</v>
      </c>
      <c r="R146" s="12">
        <f t="shared" si="43"/>
        <v>137.20000000000002</v>
      </c>
      <c r="S146" s="12">
        <f t="shared" si="41"/>
        <v>91.475999999999999</v>
      </c>
      <c r="T146" s="15">
        <f t="shared" si="44"/>
        <v>-5599.2831738658178</v>
      </c>
      <c r="U146" s="12">
        <f t="shared" si="46"/>
        <v>-3970.6071738658175</v>
      </c>
      <c r="V146" s="12">
        <f t="shared" si="47"/>
        <v>-3970.6071738658175</v>
      </c>
      <c r="W146" s="14">
        <f t="shared" si="48"/>
        <v>115825.60717386582</v>
      </c>
      <c r="X146" s="13">
        <f t="shared" si="49"/>
        <v>-3970.6071738658211</v>
      </c>
    </row>
    <row r="147" spans="7:24" x14ac:dyDescent="0.3">
      <c r="G147" s="22">
        <v>117</v>
      </c>
      <c r="H147" s="23" t="s">
        <v>54</v>
      </c>
      <c r="I147" s="23" t="s">
        <v>31</v>
      </c>
      <c r="J147" s="15">
        <v>9.5</v>
      </c>
      <c r="K147" s="11">
        <f t="shared" si="39"/>
        <v>-0.25</v>
      </c>
      <c r="L147" s="11">
        <f t="shared" si="40"/>
        <v>-0.81845546168861438</v>
      </c>
      <c r="M147" s="11">
        <f>SUM($O$30:O147)</f>
        <v>1172.75</v>
      </c>
      <c r="N147" s="11">
        <f t="shared" si="45"/>
        <v>17.5</v>
      </c>
      <c r="O147" s="11">
        <f>SUM($P$30:P147)</f>
        <v>17.5</v>
      </c>
      <c r="P147" s="11">
        <v>2.5</v>
      </c>
      <c r="Q147" s="11">
        <f t="shared" si="42"/>
        <v>1750</v>
      </c>
      <c r="R147" s="12">
        <f t="shared" si="43"/>
        <v>137.20000000000002</v>
      </c>
      <c r="S147" s="12">
        <f t="shared" si="41"/>
        <v>124.50899999999999</v>
      </c>
      <c r="T147" s="15">
        <f t="shared" si="44"/>
        <v>-5008.4259149358932</v>
      </c>
      <c r="U147" s="12">
        <f t="shared" si="46"/>
        <v>-2996.7169149358933</v>
      </c>
      <c r="V147" s="12">
        <f t="shared" si="47"/>
        <v>-2996.7169149358933</v>
      </c>
      <c r="W147" s="14">
        <f t="shared" si="48"/>
        <v>114851.7169149359</v>
      </c>
      <c r="X147" s="13">
        <f t="shared" si="49"/>
        <v>-2996.7169149358961</v>
      </c>
    </row>
    <row r="148" spans="7:24" x14ac:dyDescent="0.3">
      <c r="G148" s="22">
        <v>118</v>
      </c>
      <c r="H148" s="23" t="s">
        <v>54</v>
      </c>
      <c r="I148" s="23" t="s">
        <v>31</v>
      </c>
      <c r="J148" s="15">
        <v>9.25</v>
      </c>
      <c r="K148" s="11">
        <f t="shared" si="39"/>
        <v>-0.25</v>
      </c>
      <c r="L148" s="11">
        <f t="shared" si="40"/>
        <v>-0.71615994547040851</v>
      </c>
      <c r="M148" s="11">
        <f>SUM($O$30:O148)</f>
        <v>1192.75</v>
      </c>
      <c r="N148" s="11">
        <f t="shared" si="45"/>
        <v>20</v>
      </c>
      <c r="O148" s="11">
        <f>SUM($P$30:P148)</f>
        <v>20</v>
      </c>
      <c r="P148" s="11">
        <v>2.5</v>
      </c>
      <c r="Q148" s="11">
        <f t="shared" si="42"/>
        <v>1750</v>
      </c>
      <c r="R148" s="12">
        <f t="shared" si="43"/>
        <v>137.20000000000002</v>
      </c>
      <c r="S148" s="12">
        <f t="shared" si="41"/>
        <v>162.624</v>
      </c>
      <c r="T148" s="15">
        <f t="shared" si="44"/>
        <v>-4503.5408990542392</v>
      </c>
      <c r="U148" s="12">
        <f t="shared" si="46"/>
        <v>-2453.7168990542395</v>
      </c>
      <c r="V148" s="12">
        <f t="shared" si="47"/>
        <v>-2453.7168990542395</v>
      </c>
      <c r="W148" s="14">
        <f t="shared" si="48"/>
        <v>114308.71689905424</v>
      </c>
      <c r="X148" s="13">
        <f t="shared" si="49"/>
        <v>-2453.7168990542414</v>
      </c>
    </row>
    <row r="149" spans="7:24" x14ac:dyDescent="0.3">
      <c r="G149" s="22">
        <v>119</v>
      </c>
      <c r="H149" s="23" t="s">
        <v>54</v>
      </c>
      <c r="I149" s="23" t="s">
        <v>31</v>
      </c>
      <c r="J149" s="15">
        <v>9</v>
      </c>
      <c r="K149" s="11">
        <f t="shared" si="39"/>
        <v>-0.25</v>
      </c>
      <c r="L149" s="11">
        <f t="shared" si="40"/>
        <v>-0.63659357596348654</v>
      </c>
      <c r="M149" s="11">
        <f>SUM($O$30:O149)</f>
        <v>1215.25</v>
      </c>
      <c r="N149" s="11">
        <f t="shared" si="45"/>
        <v>22.5</v>
      </c>
      <c r="O149" s="11">
        <f>SUM($P$30:P149)</f>
        <v>22.5</v>
      </c>
      <c r="P149" s="11">
        <v>2.5</v>
      </c>
      <c r="Q149" s="11">
        <f t="shared" si="42"/>
        <v>1750</v>
      </c>
      <c r="R149" s="12">
        <f t="shared" si="43"/>
        <v>137.20000000000002</v>
      </c>
      <c r="S149" s="12">
        <f t="shared" si="41"/>
        <v>205.821</v>
      </c>
      <c r="T149" s="15">
        <f t="shared" si="44"/>
        <v>-4077.9935662490434</v>
      </c>
      <c r="U149" s="12">
        <f t="shared" si="46"/>
        <v>-1984.9725662490432</v>
      </c>
      <c r="V149" s="12">
        <f t="shared" si="47"/>
        <v>-1984.9725662490432</v>
      </c>
      <c r="W149" s="14">
        <f t="shared" si="48"/>
        <v>113839.97256624904</v>
      </c>
      <c r="X149" s="13">
        <f t="shared" si="49"/>
        <v>-1984.9725662490382</v>
      </c>
    </row>
    <row r="150" spans="7:24" x14ac:dyDescent="0.3">
      <c r="G150" s="22">
        <v>120</v>
      </c>
      <c r="H150" s="23" t="s">
        <v>54</v>
      </c>
      <c r="I150" s="23" t="s">
        <v>31</v>
      </c>
      <c r="J150" s="15">
        <v>8.75</v>
      </c>
      <c r="K150" s="11">
        <f t="shared" ref="K150:K201" si="50">J150-J149</f>
        <v>-0.25</v>
      </c>
      <c r="L150" s="11">
        <f t="shared" si="40"/>
        <v>-0.63659357596348654</v>
      </c>
      <c r="M150" s="11">
        <f>SUM($O$30:O150)</f>
        <v>1237.75</v>
      </c>
      <c r="N150" s="11">
        <f t="shared" si="45"/>
        <v>22.5</v>
      </c>
      <c r="O150" s="11">
        <f>SUM($P$30:P150)</f>
        <v>22.5</v>
      </c>
      <c r="P150" s="11">
        <v>0</v>
      </c>
      <c r="Q150" s="11">
        <f t="shared" si="42"/>
        <v>0</v>
      </c>
      <c r="R150" s="12">
        <f t="shared" si="43"/>
        <v>137.20000000000002</v>
      </c>
      <c r="S150" s="12">
        <f t="shared" si="41"/>
        <v>205.821</v>
      </c>
      <c r="T150" s="15">
        <f t="shared" si="44"/>
        <v>-4077.9935662490434</v>
      </c>
      <c r="U150" s="12">
        <f t="shared" si="46"/>
        <v>-3734.9725662490432</v>
      </c>
      <c r="V150" s="12">
        <f t="shared" si="47"/>
        <v>-3734.9725662490432</v>
      </c>
      <c r="W150" s="14">
        <f t="shared" si="48"/>
        <v>115589.97256624904</v>
      </c>
      <c r="X150" s="13">
        <f t="shared" si="49"/>
        <v>-3734.9725662490382</v>
      </c>
    </row>
    <row r="151" spans="7:24" x14ac:dyDescent="0.3">
      <c r="G151" s="22">
        <v>121</v>
      </c>
      <c r="H151" s="23" t="s">
        <v>54</v>
      </c>
      <c r="I151" s="23" t="s">
        <v>31</v>
      </c>
      <c r="J151" s="15">
        <v>8.5</v>
      </c>
      <c r="K151" s="11">
        <f t="shared" si="50"/>
        <v>-0.25</v>
      </c>
      <c r="L151" s="11">
        <f t="shared" si="40"/>
        <v>-0.63659357596348654</v>
      </c>
      <c r="M151" s="11">
        <f>SUM($O$30:O151)</f>
        <v>1260.25</v>
      </c>
      <c r="N151" s="11">
        <f t="shared" si="45"/>
        <v>22.5</v>
      </c>
      <c r="O151" s="11">
        <f>SUM($P$30:P151)</f>
        <v>22.5</v>
      </c>
      <c r="P151" s="11">
        <v>0</v>
      </c>
      <c r="Q151" s="11">
        <f t="shared" si="42"/>
        <v>0</v>
      </c>
      <c r="R151" s="12">
        <f t="shared" si="43"/>
        <v>137.20000000000002</v>
      </c>
      <c r="S151" s="12">
        <f t="shared" si="41"/>
        <v>205.821</v>
      </c>
      <c r="T151" s="15">
        <f t="shared" si="44"/>
        <v>-4077.9935662490434</v>
      </c>
      <c r="U151" s="12">
        <f t="shared" si="46"/>
        <v>-3734.9725662490432</v>
      </c>
      <c r="V151" s="12">
        <f t="shared" si="47"/>
        <v>-3734.9725662490432</v>
      </c>
      <c r="W151" s="14">
        <f t="shared" si="48"/>
        <v>115589.97256624904</v>
      </c>
      <c r="X151" s="13">
        <f t="shared" si="49"/>
        <v>-3734.9725662490382</v>
      </c>
    </row>
    <row r="152" spans="7:24" x14ac:dyDescent="0.3">
      <c r="G152" s="22">
        <v>122</v>
      </c>
      <c r="H152" s="23" t="s">
        <v>54</v>
      </c>
      <c r="I152" s="23" t="s">
        <v>31</v>
      </c>
      <c r="J152" s="15">
        <v>8.25</v>
      </c>
      <c r="K152" s="11">
        <f t="shared" si="50"/>
        <v>-0.25</v>
      </c>
      <c r="L152" s="11">
        <f t="shared" si="40"/>
        <v>-0.63659357596348654</v>
      </c>
      <c r="M152" s="11">
        <f>SUM($O$30:O152)</f>
        <v>1282.75</v>
      </c>
      <c r="N152" s="11">
        <f t="shared" si="45"/>
        <v>22.5</v>
      </c>
      <c r="O152" s="11">
        <f>SUM($P$30:P152)</f>
        <v>22.5</v>
      </c>
      <c r="P152" s="11">
        <v>0</v>
      </c>
      <c r="Q152" s="11">
        <f t="shared" si="42"/>
        <v>0</v>
      </c>
      <c r="R152" s="12">
        <f t="shared" si="43"/>
        <v>137.20000000000002</v>
      </c>
      <c r="S152" s="12">
        <f t="shared" si="41"/>
        <v>205.821</v>
      </c>
      <c r="T152" s="15">
        <f t="shared" si="44"/>
        <v>-4077.9935662490434</v>
      </c>
      <c r="U152" s="12">
        <f t="shared" si="46"/>
        <v>-3734.9725662490432</v>
      </c>
      <c r="V152" s="12">
        <f t="shared" si="47"/>
        <v>-3734.9725662490432</v>
      </c>
      <c r="W152" s="14">
        <f t="shared" si="48"/>
        <v>115589.97256624904</v>
      </c>
      <c r="X152" s="13">
        <f t="shared" si="49"/>
        <v>-3734.9725662490382</v>
      </c>
    </row>
    <row r="153" spans="7:24" x14ac:dyDescent="0.3">
      <c r="G153" s="22">
        <v>123</v>
      </c>
      <c r="H153" s="23" t="s">
        <v>54</v>
      </c>
      <c r="I153" s="23" t="s">
        <v>31</v>
      </c>
      <c r="J153" s="15">
        <v>8</v>
      </c>
      <c r="K153" s="11">
        <f t="shared" si="50"/>
        <v>-0.25</v>
      </c>
      <c r="L153" s="11">
        <f t="shared" si="40"/>
        <v>-0.63659357596348654</v>
      </c>
      <c r="M153" s="11">
        <f>SUM($O$30:O153)</f>
        <v>1305.25</v>
      </c>
      <c r="N153" s="11">
        <f t="shared" si="45"/>
        <v>22.5</v>
      </c>
      <c r="O153" s="11">
        <f>SUM($P$30:P153)</f>
        <v>22.5</v>
      </c>
      <c r="P153" s="11">
        <v>0</v>
      </c>
      <c r="Q153" s="11">
        <f t="shared" si="42"/>
        <v>0</v>
      </c>
      <c r="R153" s="12">
        <f t="shared" si="43"/>
        <v>137.20000000000002</v>
      </c>
      <c r="S153" s="12">
        <f t="shared" si="41"/>
        <v>205.821</v>
      </c>
      <c r="T153" s="15">
        <f t="shared" si="44"/>
        <v>-4077.9935662490434</v>
      </c>
      <c r="U153" s="12">
        <f t="shared" si="46"/>
        <v>-3734.9725662490432</v>
      </c>
      <c r="V153" s="12">
        <f t="shared" si="47"/>
        <v>-3734.9725662490432</v>
      </c>
      <c r="W153" s="14">
        <f t="shared" si="48"/>
        <v>115589.97256624904</v>
      </c>
      <c r="X153" s="13">
        <f t="shared" si="49"/>
        <v>-3734.9725662490382</v>
      </c>
    </row>
    <row r="154" spans="7:24" x14ac:dyDescent="0.3">
      <c r="G154" s="22">
        <v>124</v>
      </c>
      <c r="H154" s="23" t="s">
        <v>54</v>
      </c>
      <c r="I154" s="23" t="s">
        <v>31</v>
      </c>
      <c r="J154" s="15">
        <v>7.75</v>
      </c>
      <c r="K154" s="11">
        <f t="shared" si="50"/>
        <v>-0.25</v>
      </c>
      <c r="L154" s="11">
        <f t="shared" si="40"/>
        <v>-0.63659357596348654</v>
      </c>
      <c r="M154" s="11">
        <f>SUM($O$30:O154)</f>
        <v>1327.75</v>
      </c>
      <c r="N154" s="11">
        <f t="shared" si="45"/>
        <v>22.5</v>
      </c>
      <c r="O154" s="11">
        <f>SUM($P$30:P154)</f>
        <v>22.5</v>
      </c>
      <c r="P154" s="11">
        <v>0</v>
      </c>
      <c r="Q154" s="11">
        <f t="shared" si="42"/>
        <v>0</v>
      </c>
      <c r="R154" s="12">
        <f t="shared" si="43"/>
        <v>137.20000000000002</v>
      </c>
      <c r="S154" s="12">
        <f t="shared" si="41"/>
        <v>205.821</v>
      </c>
      <c r="T154" s="15">
        <f t="shared" si="44"/>
        <v>-4077.9935662490434</v>
      </c>
      <c r="U154" s="12">
        <f t="shared" si="46"/>
        <v>-3734.9725662490432</v>
      </c>
      <c r="V154" s="12">
        <f t="shared" si="47"/>
        <v>-3734.9725662490432</v>
      </c>
      <c r="W154" s="14">
        <f t="shared" si="48"/>
        <v>115589.97256624904</v>
      </c>
      <c r="X154" s="13">
        <f t="shared" si="49"/>
        <v>-3734.9725662490382</v>
      </c>
    </row>
    <row r="155" spans="7:24" x14ac:dyDescent="0.3">
      <c r="G155" s="22">
        <v>125</v>
      </c>
      <c r="H155" s="23" t="s">
        <v>54</v>
      </c>
      <c r="I155" s="23" t="s">
        <v>31</v>
      </c>
      <c r="J155" s="15">
        <v>7.5</v>
      </c>
      <c r="K155" s="11">
        <f t="shared" si="50"/>
        <v>-0.25</v>
      </c>
      <c r="L155" s="11">
        <f t="shared" si="40"/>
        <v>-0.63659357596348654</v>
      </c>
      <c r="M155" s="11">
        <f>SUM($O$30:O155)</f>
        <v>1350.25</v>
      </c>
      <c r="N155" s="11">
        <f t="shared" si="45"/>
        <v>22.5</v>
      </c>
      <c r="O155" s="11">
        <f>SUM($P$30:P155)</f>
        <v>22.5</v>
      </c>
      <c r="P155" s="11">
        <v>0</v>
      </c>
      <c r="Q155" s="11">
        <f t="shared" si="42"/>
        <v>0</v>
      </c>
      <c r="R155" s="12">
        <f t="shared" si="43"/>
        <v>137.20000000000002</v>
      </c>
      <c r="S155" s="12">
        <f t="shared" si="41"/>
        <v>205.821</v>
      </c>
      <c r="T155" s="15">
        <f t="shared" si="44"/>
        <v>-4077.9935662490434</v>
      </c>
      <c r="U155" s="12">
        <f t="shared" si="46"/>
        <v>-3734.9725662490432</v>
      </c>
      <c r="V155" s="12">
        <f t="shared" si="47"/>
        <v>-3734.9725662490432</v>
      </c>
      <c r="W155" s="14">
        <f t="shared" si="48"/>
        <v>115589.97256624904</v>
      </c>
      <c r="X155" s="13">
        <f t="shared" si="49"/>
        <v>-3734.9725662490382</v>
      </c>
    </row>
    <row r="156" spans="7:24" x14ac:dyDescent="0.3">
      <c r="G156" s="22">
        <v>126</v>
      </c>
      <c r="H156" s="23" t="s">
        <v>54</v>
      </c>
      <c r="I156" s="23" t="s">
        <v>31</v>
      </c>
      <c r="J156" s="15">
        <v>7.25</v>
      </c>
      <c r="K156" s="11">
        <f t="shared" si="50"/>
        <v>-0.25</v>
      </c>
      <c r="L156" s="11">
        <f t="shared" si="40"/>
        <v>-0.63659357596348654</v>
      </c>
      <c r="M156" s="11">
        <f>SUM($O$30:O156)</f>
        <v>1372.75</v>
      </c>
      <c r="N156" s="11">
        <f t="shared" si="45"/>
        <v>22.5</v>
      </c>
      <c r="O156" s="11">
        <f>SUM($P$30:P156)</f>
        <v>22.5</v>
      </c>
      <c r="P156" s="11">
        <v>0</v>
      </c>
      <c r="Q156" s="11">
        <f t="shared" si="42"/>
        <v>0</v>
      </c>
      <c r="R156" s="12">
        <f t="shared" si="43"/>
        <v>137.20000000000002</v>
      </c>
      <c r="S156" s="12">
        <f t="shared" si="41"/>
        <v>205.821</v>
      </c>
      <c r="T156" s="15">
        <f t="shared" si="44"/>
        <v>-4077.9935662490434</v>
      </c>
      <c r="U156" s="12">
        <f t="shared" si="46"/>
        <v>-3734.9725662490432</v>
      </c>
      <c r="V156" s="12">
        <f t="shared" si="47"/>
        <v>-3734.9725662490432</v>
      </c>
      <c r="W156" s="14">
        <f t="shared" si="48"/>
        <v>115589.97256624904</v>
      </c>
      <c r="X156" s="13">
        <f t="shared" si="49"/>
        <v>-3734.9725662490382</v>
      </c>
    </row>
    <row r="157" spans="7:24" x14ac:dyDescent="0.3">
      <c r="G157" s="22">
        <v>127</v>
      </c>
      <c r="H157" s="23" t="s">
        <v>54</v>
      </c>
      <c r="I157" s="23" t="s">
        <v>31</v>
      </c>
      <c r="J157" s="15">
        <v>7</v>
      </c>
      <c r="K157" s="11">
        <f t="shared" si="50"/>
        <v>-0.25</v>
      </c>
      <c r="L157" s="11">
        <f t="shared" si="40"/>
        <v>-0.63659357596348654</v>
      </c>
      <c r="M157" s="11">
        <f>SUM($O$30:O157)</f>
        <v>1395.25</v>
      </c>
      <c r="N157" s="11">
        <f t="shared" si="45"/>
        <v>22.5</v>
      </c>
      <c r="O157" s="11">
        <f>SUM($P$30:P157)</f>
        <v>22.5</v>
      </c>
      <c r="P157" s="11">
        <v>0</v>
      </c>
      <c r="Q157" s="11">
        <f t="shared" si="42"/>
        <v>0</v>
      </c>
      <c r="R157" s="12">
        <f t="shared" si="43"/>
        <v>137.20000000000002</v>
      </c>
      <c r="S157" s="12">
        <f t="shared" si="41"/>
        <v>205.821</v>
      </c>
      <c r="T157" s="15">
        <f t="shared" si="44"/>
        <v>-4077.9935662490434</v>
      </c>
      <c r="U157" s="12">
        <f t="shared" si="46"/>
        <v>-3734.9725662490432</v>
      </c>
      <c r="V157" s="12">
        <f t="shared" si="47"/>
        <v>-3734.9725662490432</v>
      </c>
      <c r="W157" s="14">
        <f t="shared" si="48"/>
        <v>115589.97256624904</v>
      </c>
      <c r="X157" s="13">
        <f t="shared" si="49"/>
        <v>-3734.9725662490382</v>
      </c>
    </row>
    <row r="158" spans="7:24" x14ac:dyDescent="0.3">
      <c r="G158" s="22">
        <v>128</v>
      </c>
      <c r="H158" s="23" t="s">
        <v>54</v>
      </c>
      <c r="I158" s="23" t="s">
        <v>31</v>
      </c>
      <c r="J158" s="15">
        <v>6.75</v>
      </c>
      <c r="K158" s="11">
        <f t="shared" si="50"/>
        <v>-0.25</v>
      </c>
      <c r="L158" s="11">
        <f t="shared" si="40"/>
        <v>-0.63659357596348654</v>
      </c>
      <c r="M158" s="11">
        <f>SUM($O$30:O158)</f>
        <v>1417.75</v>
      </c>
      <c r="N158" s="11">
        <f t="shared" si="45"/>
        <v>22.5</v>
      </c>
      <c r="O158" s="11">
        <f>SUM($P$30:P158)</f>
        <v>22.5</v>
      </c>
      <c r="P158" s="11">
        <v>0</v>
      </c>
      <c r="Q158" s="11">
        <f t="shared" si="42"/>
        <v>0</v>
      </c>
      <c r="R158" s="12">
        <f t="shared" si="43"/>
        <v>137.20000000000002</v>
      </c>
      <c r="S158" s="12">
        <f t="shared" si="41"/>
        <v>205.821</v>
      </c>
      <c r="T158" s="15">
        <f t="shared" si="44"/>
        <v>-4077.9935662490434</v>
      </c>
      <c r="U158" s="12">
        <f t="shared" si="46"/>
        <v>-3734.9725662490432</v>
      </c>
      <c r="V158" s="12">
        <f t="shared" si="47"/>
        <v>-3734.9725662490432</v>
      </c>
      <c r="W158" s="14">
        <f t="shared" si="48"/>
        <v>115589.97256624904</v>
      </c>
      <c r="X158" s="13">
        <f t="shared" si="49"/>
        <v>-3734.9725662490382</v>
      </c>
    </row>
    <row r="159" spans="7:24" x14ac:dyDescent="0.3">
      <c r="G159" s="22">
        <v>129</v>
      </c>
      <c r="H159" s="23" t="s">
        <v>54</v>
      </c>
      <c r="I159" s="23" t="s">
        <v>31</v>
      </c>
      <c r="J159" s="15">
        <v>6.5</v>
      </c>
      <c r="K159" s="11">
        <f t="shared" si="50"/>
        <v>-0.25</v>
      </c>
      <c r="L159" s="11">
        <f t="shared" si="40"/>
        <v>-0.63659357596348654</v>
      </c>
      <c r="M159" s="11">
        <f>SUM($O$30:O159)</f>
        <v>1440.25</v>
      </c>
      <c r="N159" s="11">
        <f t="shared" si="45"/>
        <v>22.5</v>
      </c>
      <c r="O159" s="11">
        <f>SUM($P$30:P159)</f>
        <v>22.5</v>
      </c>
      <c r="P159" s="11">
        <v>0</v>
      </c>
      <c r="Q159" s="11">
        <f t="shared" si="42"/>
        <v>0</v>
      </c>
      <c r="R159" s="12">
        <f t="shared" si="43"/>
        <v>137.20000000000002</v>
      </c>
      <c r="S159" s="12">
        <f t="shared" si="41"/>
        <v>205.821</v>
      </c>
      <c r="T159" s="15">
        <f t="shared" si="44"/>
        <v>-4077.9935662490434</v>
      </c>
      <c r="U159" s="12">
        <f t="shared" si="46"/>
        <v>-3734.9725662490432</v>
      </c>
      <c r="V159" s="12">
        <f t="shared" si="47"/>
        <v>-3734.9725662490432</v>
      </c>
      <c r="W159" s="14">
        <f t="shared" si="48"/>
        <v>115589.97256624904</v>
      </c>
      <c r="X159" s="13">
        <f t="shared" si="49"/>
        <v>-3734.9725662490382</v>
      </c>
    </row>
    <row r="160" spans="7:24" x14ac:dyDescent="0.3">
      <c r="G160" s="22">
        <v>130</v>
      </c>
      <c r="H160" s="23" t="s">
        <v>54</v>
      </c>
      <c r="I160" s="23" t="s">
        <v>31</v>
      </c>
      <c r="J160" s="15">
        <v>6.25</v>
      </c>
      <c r="K160" s="11">
        <f t="shared" si="50"/>
        <v>-0.25</v>
      </c>
      <c r="L160" s="11">
        <f t="shared" ref="L160:L201" si="51">DEGREES(ATAN(K160/N160))</f>
        <v>-0.63659357596348654</v>
      </c>
      <c r="M160" s="11">
        <f>SUM($O$30:O160)</f>
        <v>1462.75</v>
      </c>
      <c r="N160" s="11">
        <f t="shared" si="45"/>
        <v>22.5</v>
      </c>
      <c r="O160" s="11">
        <f>SUM($P$30:P160)</f>
        <v>22.5</v>
      </c>
      <c r="P160" s="11">
        <v>0</v>
      </c>
      <c r="Q160" s="11">
        <f t="shared" si="42"/>
        <v>0</v>
      </c>
      <c r="R160" s="12">
        <f t="shared" si="43"/>
        <v>137.20000000000002</v>
      </c>
      <c r="S160" s="12">
        <f t="shared" si="41"/>
        <v>205.821</v>
      </c>
      <c r="T160" s="15">
        <f t="shared" si="44"/>
        <v>-4077.9935662490434</v>
      </c>
      <c r="U160" s="12">
        <f t="shared" si="46"/>
        <v>-3734.9725662490432</v>
      </c>
      <c r="V160" s="12">
        <f t="shared" si="47"/>
        <v>-3734.9725662490432</v>
      </c>
      <c r="W160" s="14">
        <f t="shared" si="48"/>
        <v>115589.97256624904</v>
      </c>
      <c r="X160" s="13">
        <f t="shared" si="49"/>
        <v>-3734.9725662490382</v>
      </c>
    </row>
    <row r="161" spans="7:24" x14ac:dyDescent="0.3">
      <c r="G161" s="22">
        <v>131</v>
      </c>
      <c r="H161" s="23" t="s">
        <v>54</v>
      </c>
      <c r="I161" s="23" t="s">
        <v>31</v>
      </c>
      <c r="J161" s="15">
        <v>6</v>
      </c>
      <c r="K161" s="11">
        <f t="shared" si="50"/>
        <v>-0.25</v>
      </c>
      <c r="L161" s="11">
        <f t="shared" si="51"/>
        <v>-0.63659357596348654</v>
      </c>
      <c r="M161" s="11">
        <f>SUM($O$30:O161)</f>
        <v>1485.25</v>
      </c>
      <c r="N161" s="11">
        <f t="shared" si="45"/>
        <v>22.5</v>
      </c>
      <c r="O161" s="11">
        <f>SUM($P$30:P161)</f>
        <v>22.5</v>
      </c>
      <c r="P161" s="11">
        <v>0</v>
      </c>
      <c r="Q161" s="11">
        <f t="shared" si="42"/>
        <v>0</v>
      </c>
      <c r="R161" s="12">
        <f t="shared" si="43"/>
        <v>137.20000000000002</v>
      </c>
      <c r="S161" s="12">
        <f t="shared" si="41"/>
        <v>205.821</v>
      </c>
      <c r="T161" s="15">
        <f t="shared" si="44"/>
        <v>-4077.9935662490434</v>
      </c>
      <c r="U161" s="12">
        <f t="shared" si="46"/>
        <v>-3734.9725662490432</v>
      </c>
      <c r="V161" s="12">
        <f t="shared" si="47"/>
        <v>-3734.9725662490432</v>
      </c>
      <c r="W161" s="14">
        <f t="shared" si="48"/>
        <v>115589.97256624904</v>
      </c>
      <c r="X161" s="13">
        <f t="shared" si="49"/>
        <v>-3734.9725662490382</v>
      </c>
    </row>
    <row r="162" spans="7:24" x14ac:dyDescent="0.3">
      <c r="G162" s="22">
        <v>132</v>
      </c>
      <c r="H162" s="23" t="s">
        <v>54</v>
      </c>
      <c r="I162" s="23" t="s">
        <v>31</v>
      </c>
      <c r="J162" s="15">
        <v>5.75</v>
      </c>
      <c r="K162" s="11">
        <f t="shared" si="50"/>
        <v>-0.25</v>
      </c>
      <c r="L162" s="11">
        <f t="shared" si="51"/>
        <v>-0.63659357596348654</v>
      </c>
      <c r="M162" s="11">
        <f>SUM($O$30:O162)</f>
        <v>1507.75</v>
      </c>
      <c r="N162" s="11">
        <f t="shared" si="45"/>
        <v>22.5</v>
      </c>
      <c r="O162" s="11">
        <f>SUM($P$30:P162)</f>
        <v>22.5</v>
      </c>
      <c r="P162" s="11">
        <v>0</v>
      </c>
      <c r="Q162" s="11">
        <f t="shared" si="42"/>
        <v>0</v>
      </c>
      <c r="R162" s="12">
        <f t="shared" si="43"/>
        <v>137.20000000000002</v>
      </c>
      <c r="S162" s="12">
        <f t="shared" si="41"/>
        <v>205.821</v>
      </c>
      <c r="T162" s="15">
        <f t="shared" si="44"/>
        <v>-4077.9935662490434</v>
      </c>
      <c r="U162" s="12">
        <f t="shared" si="46"/>
        <v>-3734.9725662490432</v>
      </c>
      <c r="V162" s="12">
        <f t="shared" si="47"/>
        <v>-3734.9725662490432</v>
      </c>
      <c r="W162" s="14">
        <f t="shared" si="48"/>
        <v>115589.97256624904</v>
      </c>
      <c r="X162" s="13">
        <f t="shared" si="49"/>
        <v>-3734.9725662490382</v>
      </c>
    </row>
    <row r="163" spans="7:24" x14ac:dyDescent="0.3">
      <c r="G163" s="22">
        <v>133</v>
      </c>
      <c r="H163" s="23" t="s">
        <v>54</v>
      </c>
      <c r="I163" s="23" t="s">
        <v>31</v>
      </c>
      <c r="J163" s="15">
        <v>5.5</v>
      </c>
      <c r="K163" s="11">
        <f t="shared" si="50"/>
        <v>-0.25</v>
      </c>
      <c r="L163" s="11">
        <f t="shared" si="51"/>
        <v>-0.63659357596348654</v>
      </c>
      <c r="M163" s="11">
        <f>SUM($O$30:O163)</f>
        <v>1530.25</v>
      </c>
      <c r="N163" s="11">
        <f t="shared" si="45"/>
        <v>22.5</v>
      </c>
      <c r="O163" s="11">
        <f>SUM($P$30:P163)</f>
        <v>22.5</v>
      </c>
      <c r="P163" s="11">
        <v>0</v>
      </c>
      <c r="Q163" s="11">
        <f t="shared" si="42"/>
        <v>0</v>
      </c>
      <c r="R163" s="12">
        <f t="shared" si="43"/>
        <v>137.20000000000002</v>
      </c>
      <c r="S163" s="12">
        <f t="shared" si="41"/>
        <v>205.821</v>
      </c>
      <c r="T163" s="15">
        <f t="shared" si="44"/>
        <v>-4077.9935662490434</v>
      </c>
      <c r="U163" s="12">
        <f t="shared" si="46"/>
        <v>-3734.9725662490432</v>
      </c>
      <c r="V163" s="12">
        <f t="shared" si="47"/>
        <v>-3734.9725662490432</v>
      </c>
      <c r="W163" s="14">
        <f t="shared" si="48"/>
        <v>115589.97256624904</v>
      </c>
      <c r="X163" s="13">
        <f t="shared" si="49"/>
        <v>-3734.9725662490382</v>
      </c>
    </row>
    <row r="164" spans="7:24" x14ac:dyDescent="0.3">
      <c r="G164" s="22">
        <v>134</v>
      </c>
      <c r="H164" s="23" t="s">
        <v>54</v>
      </c>
      <c r="I164" s="23" t="s">
        <v>31</v>
      </c>
      <c r="J164" s="15">
        <v>5.25</v>
      </c>
      <c r="K164" s="11">
        <f t="shared" si="50"/>
        <v>-0.25</v>
      </c>
      <c r="L164" s="11">
        <f t="shared" si="51"/>
        <v>-0.63659357596348654</v>
      </c>
      <c r="M164" s="11">
        <f>SUM($O$30:O164)</f>
        <v>1552.75</v>
      </c>
      <c r="N164" s="11">
        <f t="shared" si="45"/>
        <v>22.5</v>
      </c>
      <c r="O164" s="11">
        <f>SUM($P$30:P164)</f>
        <v>22.5</v>
      </c>
      <c r="P164" s="11">
        <v>0</v>
      </c>
      <c r="Q164" s="11">
        <f t="shared" si="42"/>
        <v>0</v>
      </c>
      <c r="R164" s="12">
        <f t="shared" si="43"/>
        <v>137.20000000000002</v>
      </c>
      <c r="S164" s="12">
        <f t="shared" si="41"/>
        <v>205.821</v>
      </c>
      <c r="T164" s="15">
        <f t="shared" si="44"/>
        <v>-4077.9935662490434</v>
      </c>
      <c r="U164" s="12">
        <f t="shared" si="46"/>
        <v>-3734.9725662490432</v>
      </c>
      <c r="V164" s="12">
        <f t="shared" si="47"/>
        <v>-3734.9725662490432</v>
      </c>
      <c r="W164" s="14">
        <f t="shared" si="48"/>
        <v>115589.97256624904</v>
      </c>
      <c r="X164" s="13">
        <f t="shared" si="49"/>
        <v>-3734.9725662490382</v>
      </c>
    </row>
    <row r="165" spans="7:24" x14ac:dyDescent="0.3">
      <c r="G165" s="22">
        <v>135</v>
      </c>
      <c r="H165" s="23" t="s">
        <v>54</v>
      </c>
      <c r="I165" s="23" t="s">
        <v>31</v>
      </c>
      <c r="J165" s="15">
        <v>5</v>
      </c>
      <c r="K165" s="11">
        <f t="shared" si="50"/>
        <v>-0.25</v>
      </c>
      <c r="L165" s="11">
        <f t="shared" si="51"/>
        <v>-0.63659357596348654</v>
      </c>
      <c r="M165" s="11">
        <f>SUM($O$30:O165)</f>
        <v>1575.25</v>
      </c>
      <c r="N165" s="11">
        <f t="shared" si="45"/>
        <v>22.5</v>
      </c>
      <c r="O165" s="11">
        <f>SUM($P$30:P165)</f>
        <v>22.5</v>
      </c>
      <c r="P165" s="11">
        <v>0</v>
      </c>
      <c r="Q165" s="11">
        <f t="shared" si="42"/>
        <v>0</v>
      </c>
      <c r="R165" s="12">
        <f t="shared" si="43"/>
        <v>137.20000000000002</v>
      </c>
      <c r="S165" s="12">
        <f t="shared" si="41"/>
        <v>205.821</v>
      </c>
      <c r="T165" s="15">
        <f t="shared" si="44"/>
        <v>-4077.9935662490434</v>
      </c>
      <c r="U165" s="12">
        <f t="shared" si="46"/>
        <v>-3734.9725662490432</v>
      </c>
      <c r="V165" s="12">
        <f t="shared" si="47"/>
        <v>-3734.9725662490432</v>
      </c>
      <c r="W165" s="14">
        <f t="shared" si="48"/>
        <v>115589.97256624904</v>
      </c>
      <c r="X165" s="13">
        <f t="shared" si="49"/>
        <v>-3734.9725662490382</v>
      </c>
    </row>
    <row r="166" spans="7:24" x14ac:dyDescent="0.3">
      <c r="G166" s="22">
        <v>136</v>
      </c>
      <c r="H166" s="23" t="s">
        <v>68</v>
      </c>
      <c r="I166" s="23" t="s">
        <v>31</v>
      </c>
      <c r="J166" s="15">
        <v>5</v>
      </c>
      <c r="K166" s="11">
        <f t="shared" si="50"/>
        <v>0</v>
      </c>
      <c r="L166" s="11">
        <f t="shared" si="51"/>
        <v>0</v>
      </c>
      <c r="M166" s="11">
        <f>SUM($O$30:O166)</f>
        <v>1596.75</v>
      </c>
      <c r="N166" s="11">
        <f t="shared" si="45"/>
        <v>21.5</v>
      </c>
      <c r="O166" s="11">
        <f>SUM($P$30:P166)</f>
        <v>21.5</v>
      </c>
      <c r="P166" s="11">
        <v>-1</v>
      </c>
      <c r="Q166" s="11">
        <f t="shared" si="42"/>
        <v>-700</v>
      </c>
      <c r="R166" s="12">
        <f t="shared" si="43"/>
        <v>137.20000000000002</v>
      </c>
      <c r="S166" s="12">
        <f t="shared" si="41"/>
        <v>187.93235999999999</v>
      </c>
      <c r="T166" s="15">
        <f t="shared" si="44"/>
        <v>0</v>
      </c>
      <c r="U166" s="12">
        <f t="shared" si="46"/>
        <v>-374.86763999999999</v>
      </c>
      <c r="V166" s="12">
        <f t="shared" si="47"/>
        <v>-374.86763999999999</v>
      </c>
      <c r="W166" s="14">
        <f t="shared" si="48"/>
        <v>112229.86764</v>
      </c>
      <c r="X166" s="13">
        <f t="shared" si="49"/>
        <v>-374.86763999999675</v>
      </c>
    </row>
    <row r="167" spans="7:24" x14ac:dyDescent="0.3">
      <c r="G167" s="22">
        <v>137</v>
      </c>
      <c r="H167" s="23" t="s">
        <v>54</v>
      </c>
      <c r="I167" s="23" t="s">
        <v>31</v>
      </c>
      <c r="J167" s="15">
        <v>4.5</v>
      </c>
      <c r="K167" s="11">
        <f t="shared" si="50"/>
        <v>-0.5</v>
      </c>
      <c r="L167" s="11">
        <f t="shared" si="51"/>
        <v>-1.4688007143858246</v>
      </c>
      <c r="M167" s="11">
        <f>SUM($O$30:O167)</f>
        <v>1616.25</v>
      </c>
      <c r="N167" s="11">
        <f t="shared" si="45"/>
        <v>19.5</v>
      </c>
      <c r="O167" s="11">
        <f>SUM($P$30:P167)</f>
        <v>19.5</v>
      </c>
      <c r="P167" s="11">
        <v>-2</v>
      </c>
      <c r="Q167" s="11">
        <f t="shared" si="42"/>
        <v>-1400</v>
      </c>
      <c r="R167" s="12">
        <f t="shared" si="43"/>
        <v>137.20000000000002</v>
      </c>
      <c r="S167" s="12">
        <f t="shared" si="41"/>
        <v>154.59443999999999</v>
      </c>
      <c r="T167" s="15">
        <f t="shared" si="44"/>
        <v>-6824.3482734900863</v>
      </c>
      <c r="U167" s="12">
        <f t="shared" si="46"/>
        <v>-7932.5538334900866</v>
      </c>
      <c r="V167" s="12">
        <f t="shared" si="47"/>
        <v>-7932.5538334900866</v>
      </c>
      <c r="W167" s="14">
        <f t="shared" si="48"/>
        <v>119787.55383349009</v>
      </c>
      <c r="X167" s="13">
        <f t="shared" si="49"/>
        <v>-7932.5538334900921</v>
      </c>
    </row>
    <row r="168" spans="7:24" x14ac:dyDescent="0.3">
      <c r="G168" s="22">
        <v>138</v>
      </c>
      <c r="H168" s="23" t="s">
        <v>54</v>
      </c>
      <c r="I168" s="23" t="s">
        <v>31</v>
      </c>
      <c r="J168" s="15">
        <v>4</v>
      </c>
      <c r="K168" s="11">
        <f t="shared" si="50"/>
        <v>-0.5</v>
      </c>
      <c r="L168" s="11">
        <f t="shared" si="51"/>
        <v>-1.6846843178962914</v>
      </c>
      <c r="M168" s="11">
        <f>SUM($O$30:O168)</f>
        <v>1633.25</v>
      </c>
      <c r="N168" s="11">
        <f t="shared" si="45"/>
        <v>17</v>
      </c>
      <c r="O168" s="11">
        <f>SUM($P$30:P168)</f>
        <v>17</v>
      </c>
      <c r="P168" s="11">
        <v>-2.5</v>
      </c>
      <c r="Q168" s="11">
        <f t="shared" si="42"/>
        <v>-1750</v>
      </c>
      <c r="R168" s="12">
        <f t="shared" si="43"/>
        <v>137.20000000000002</v>
      </c>
      <c r="S168" s="12">
        <f t="shared" si="41"/>
        <v>117.49583999999999</v>
      </c>
      <c r="T168" s="15">
        <f t="shared" si="44"/>
        <v>-6815.5593382798597</v>
      </c>
      <c r="U168" s="12">
        <f t="shared" si="46"/>
        <v>-8310.8634982798594</v>
      </c>
      <c r="V168" s="12">
        <f t="shared" si="47"/>
        <v>-8310.8634982798594</v>
      </c>
      <c r="W168" s="14">
        <f t="shared" si="48"/>
        <v>120165.86349827985</v>
      </c>
      <c r="X168" s="13">
        <f t="shared" si="49"/>
        <v>-8310.863498279854</v>
      </c>
    </row>
    <row r="169" spans="7:24" x14ac:dyDescent="0.3">
      <c r="G169" s="22">
        <v>139</v>
      </c>
      <c r="H169" s="23" t="s">
        <v>54</v>
      </c>
      <c r="I169" s="23" t="s">
        <v>31</v>
      </c>
      <c r="J169" s="15">
        <v>3.5</v>
      </c>
      <c r="K169" s="11">
        <f t="shared" si="50"/>
        <v>-0.5</v>
      </c>
      <c r="L169" s="11">
        <f t="shared" si="51"/>
        <v>-2.0454084888872277</v>
      </c>
      <c r="M169" s="11">
        <f>SUM($O$30:O169)</f>
        <v>1647.25</v>
      </c>
      <c r="N169" s="11">
        <f t="shared" si="45"/>
        <v>14</v>
      </c>
      <c r="O169" s="11">
        <f>SUM($P$30:P169)</f>
        <v>14</v>
      </c>
      <c r="P169" s="11">
        <v>-3</v>
      </c>
      <c r="Q169" s="11">
        <f t="shared" si="42"/>
        <v>-2100</v>
      </c>
      <c r="R169" s="12">
        <f t="shared" si="43"/>
        <v>137.20000000000002</v>
      </c>
      <c r="S169" s="12">
        <f t="shared" si="41"/>
        <v>79.685760000000002</v>
      </c>
      <c r="T169" s="15">
        <f t="shared" si="44"/>
        <v>-6101.764391546626</v>
      </c>
      <c r="U169" s="12">
        <f t="shared" si="46"/>
        <v>-7984.8786315466259</v>
      </c>
      <c r="V169" s="12">
        <f t="shared" si="47"/>
        <v>-7984.8786315466259</v>
      </c>
      <c r="W169" s="14">
        <f t="shared" si="48"/>
        <v>119839.87863154663</v>
      </c>
      <c r="X169" s="13">
        <f t="shared" si="49"/>
        <v>-7984.8786315466277</v>
      </c>
    </row>
    <row r="170" spans="7:24" x14ac:dyDescent="0.3">
      <c r="G170" s="22">
        <v>140</v>
      </c>
      <c r="H170" s="23" t="s">
        <v>54</v>
      </c>
      <c r="I170" s="23" t="s">
        <v>31</v>
      </c>
      <c r="J170" s="15">
        <v>3</v>
      </c>
      <c r="K170" s="11">
        <f t="shared" si="50"/>
        <v>-0.5</v>
      </c>
      <c r="L170" s="11">
        <f t="shared" si="51"/>
        <v>-2.6025622024998061</v>
      </c>
      <c r="M170" s="11">
        <f>SUM($O$30:O170)</f>
        <v>1658.25</v>
      </c>
      <c r="N170" s="11">
        <f t="shared" si="45"/>
        <v>11</v>
      </c>
      <c r="O170" s="11">
        <f>SUM($P$30:P170)</f>
        <v>11</v>
      </c>
      <c r="P170" s="11">
        <v>-3</v>
      </c>
      <c r="Q170" s="11">
        <f t="shared" si="42"/>
        <v>-2100</v>
      </c>
      <c r="R170" s="12">
        <f t="shared" si="43"/>
        <v>137.20000000000002</v>
      </c>
      <c r="S170" s="12">
        <f t="shared" si="41"/>
        <v>49.193759999999997</v>
      </c>
      <c r="T170" s="15">
        <f t="shared" si="44"/>
        <v>-3521.2665349652634</v>
      </c>
      <c r="U170" s="12">
        <f t="shared" si="46"/>
        <v>-5434.8727749652635</v>
      </c>
      <c r="V170" s="12">
        <f t="shared" si="47"/>
        <v>-5434.8727749652635</v>
      </c>
      <c r="W170" s="14">
        <f t="shared" si="48"/>
        <v>117289.87277496526</v>
      </c>
      <c r="X170" s="13">
        <f t="shared" si="49"/>
        <v>-5434.8727749652608</v>
      </c>
    </row>
    <row r="171" spans="7:24" x14ac:dyDescent="0.3">
      <c r="G171" s="22">
        <v>141</v>
      </c>
      <c r="H171" s="23" t="s">
        <v>54</v>
      </c>
      <c r="I171" s="23" t="s">
        <v>31</v>
      </c>
      <c r="J171" s="15">
        <v>2.5</v>
      </c>
      <c r="K171" s="11">
        <f t="shared" si="50"/>
        <v>-0.5</v>
      </c>
      <c r="L171" s="11">
        <f t="shared" si="51"/>
        <v>-2.6025622024998061</v>
      </c>
      <c r="M171" s="11">
        <f>SUM($O$30:O171)</f>
        <v>1669.25</v>
      </c>
      <c r="N171" s="11">
        <f t="shared" si="45"/>
        <v>11</v>
      </c>
      <c r="O171" s="11">
        <f>SUM($P$30:P171)</f>
        <v>11</v>
      </c>
      <c r="P171" s="11">
        <v>0</v>
      </c>
      <c r="Q171" s="11">
        <f t="shared" si="42"/>
        <v>0</v>
      </c>
      <c r="R171" s="12">
        <f t="shared" si="43"/>
        <v>137.20000000000002</v>
      </c>
      <c r="S171" s="12">
        <f t="shared" si="41"/>
        <v>49.193759999999997</v>
      </c>
      <c r="T171" s="15">
        <f t="shared" si="44"/>
        <v>-3521.2665349652634</v>
      </c>
      <c r="U171" s="12">
        <f t="shared" si="46"/>
        <v>-3334.8727749652635</v>
      </c>
      <c r="V171" s="12">
        <f t="shared" si="47"/>
        <v>-3334.8727749652635</v>
      </c>
      <c r="W171" s="14">
        <f t="shared" si="48"/>
        <v>115189.87277496526</v>
      </c>
      <c r="X171" s="13">
        <f t="shared" si="49"/>
        <v>-3334.8727749652608</v>
      </c>
    </row>
    <row r="172" spans="7:24" x14ac:dyDescent="0.3">
      <c r="G172" s="22">
        <v>142</v>
      </c>
      <c r="H172" s="23" t="s">
        <v>67</v>
      </c>
      <c r="I172" s="23" t="s">
        <v>31</v>
      </c>
      <c r="J172" s="15">
        <v>2</v>
      </c>
      <c r="K172" s="11">
        <f t="shared" si="50"/>
        <v>-0.5</v>
      </c>
      <c r="L172" s="11">
        <f t="shared" si="51"/>
        <v>-2.3859440303888126</v>
      </c>
      <c r="M172" s="11">
        <f>SUM($O$30:O172)</f>
        <v>1681.25</v>
      </c>
      <c r="N172" s="11">
        <f t="shared" si="45"/>
        <v>12</v>
      </c>
      <c r="O172" s="11">
        <f>SUM($P$30:P172)</f>
        <v>12</v>
      </c>
      <c r="P172" s="11">
        <v>1</v>
      </c>
      <c r="Q172" s="11">
        <f t="shared" si="42"/>
        <v>700</v>
      </c>
      <c r="R172" s="12">
        <f t="shared" si="43"/>
        <v>137.20000000000002</v>
      </c>
      <c r="S172" s="12">
        <f t="shared" si="41"/>
        <v>58.544639999999994</v>
      </c>
      <c r="T172" s="15">
        <f t="shared" si="44"/>
        <v>-4704.3197622643056</v>
      </c>
      <c r="U172" s="12">
        <f t="shared" si="46"/>
        <v>-3808.5751222643057</v>
      </c>
      <c r="V172" s="12">
        <f t="shared" si="47"/>
        <v>-3808.5751222643057</v>
      </c>
      <c r="W172" s="14">
        <f t="shared" si="48"/>
        <v>115663.5751222643</v>
      </c>
      <c r="X172" s="13">
        <f t="shared" si="49"/>
        <v>-3808.5751222643012</v>
      </c>
    </row>
    <row r="173" spans="7:24" x14ac:dyDescent="0.3">
      <c r="G173" s="22">
        <v>143</v>
      </c>
      <c r="H173" s="23" t="s">
        <v>54</v>
      </c>
      <c r="I173" s="23" t="s">
        <v>31</v>
      </c>
      <c r="J173" s="15">
        <v>1.5</v>
      </c>
      <c r="K173" s="11">
        <f t="shared" si="50"/>
        <v>-0.5</v>
      </c>
      <c r="L173" s="11">
        <f t="shared" si="51"/>
        <v>-2.0454084888872277</v>
      </c>
      <c r="M173" s="11">
        <f>SUM($O$30:O173)</f>
        <v>1695.25</v>
      </c>
      <c r="N173" s="11">
        <f t="shared" si="45"/>
        <v>14</v>
      </c>
      <c r="O173" s="11">
        <f>SUM($P$30:P173)</f>
        <v>14</v>
      </c>
      <c r="P173" s="11">
        <v>2</v>
      </c>
      <c r="Q173" s="11">
        <f t="shared" si="42"/>
        <v>1400</v>
      </c>
      <c r="R173" s="12">
        <f t="shared" si="43"/>
        <v>137.20000000000002</v>
      </c>
      <c r="S173" s="12">
        <f t="shared" si="41"/>
        <v>79.685760000000002</v>
      </c>
      <c r="T173" s="15">
        <f t="shared" si="44"/>
        <v>-6101.764391546626</v>
      </c>
      <c r="U173" s="12">
        <f t="shared" si="46"/>
        <v>-4484.8786315466259</v>
      </c>
      <c r="V173" s="12">
        <f t="shared" si="47"/>
        <v>-4484.8786315466259</v>
      </c>
      <c r="W173" s="14">
        <f t="shared" si="48"/>
        <v>116339.87863154663</v>
      </c>
      <c r="X173" s="13">
        <f t="shared" si="49"/>
        <v>-4484.8786315466277</v>
      </c>
    </row>
    <row r="174" spans="7:24" x14ac:dyDescent="0.3">
      <c r="G174" s="22">
        <v>144</v>
      </c>
      <c r="H174" s="23" t="s">
        <v>54</v>
      </c>
      <c r="I174" s="23" t="s">
        <v>31</v>
      </c>
      <c r="J174" s="15">
        <v>1</v>
      </c>
      <c r="K174" s="11">
        <f t="shared" si="50"/>
        <v>-0.5</v>
      </c>
      <c r="L174" s="11">
        <f t="shared" si="51"/>
        <v>-1.7357045889283889</v>
      </c>
      <c r="M174" s="11">
        <f>SUM($O$30:O174)</f>
        <v>1711.75</v>
      </c>
      <c r="N174" s="11">
        <f t="shared" si="45"/>
        <v>16.5</v>
      </c>
      <c r="O174" s="11">
        <f>SUM($P$30:P174)</f>
        <v>16.5</v>
      </c>
      <c r="P174" s="11">
        <v>2.5</v>
      </c>
      <c r="Q174" s="11">
        <f t="shared" si="42"/>
        <v>1750</v>
      </c>
      <c r="R174" s="12">
        <f t="shared" si="43"/>
        <v>137.20000000000002</v>
      </c>
      <c r="S174" s="12">
        <f t="shared" si="41"/>
        <v>110.68595999999999</v>
      </c>
      <c r="T174" s="15">
        <f t="shared" si="44"/>
        <v>-6766.933256768255</v>
      </c>
      <c r="U174" s="12">
        <f t="shared" si="46"/>
        <v>-4769.0472967682554</v>
      </c>
      <c r="V174" s="12">
        <f t="shared" si="47"/>
        <v>-4769.0472967682554</v>
      </c>
      <c r="W174" s="14">
        <f t="shared" si="48"/>
        <v>116624.04729676826</v>
      </c>
      <c r="X174" s="13">
        <f t="shared" si="49"/>
        <v>-4769.0472967682581</v>
      </c>
    </row>
    <row r="175" spans="7:24" x14ac:dyDescent="0.3">
      <c r="G175" s="22">
        <v>145</v>
      </c>
      <c r="H175" s="23" t="s">
        <v>54</v>
      </c>
      <c r="I175" s="23" t="s">
        <v>31</v>
      </c>
      <c r="J175" s="15">
        <v>0.5</v>
      </c>
      <c r="K175" s="11">
        <f t="shared" si="50"/>
        <v>-0.5</v>
      </c>
      <c r="L175" s="11">
        <f t="shared" si="51"/>
        <v>-1.5074357587749678</v>
      </c>
      <c r="M175" s="11">
        <f>SUM($O$30:O175)</f>
        <v>1730.75</v>
      </c>
      <c r="N175" s="11">
        <f t="shared" si="45"/>
        <v>19</v>
      </c>
      <c r="O175" s="11">
        <f>SUM($P$30:P175)</f>
        <v>19</v>
      </c>
      <c r="P175" s="11">
        <v>2.5</v>
      </c>
      <c r="Q175" s="11">
        <f t="shared" si="42"/>
        <v>1750</v>
      </c>
      <c r="R175" s="12">
        <f t="shared" si="43"/>
        <v>137.20000000000002</v>
      </c>
      <c r="S175" s="12">
        <f t="shared" si="41"/>
        <v>146.76815999999999</v>
      </c>
      <c r="T175" s="15">
        <f t="shared" si="44"/>
        <v>-6846.2346598562626</v>
      </c>
      <c r="U175" s="12">
        <f t="shared" si="46"/>
        <v>-4812.2664998562623</v>
      </c>
      <c r="V175" s="12">
        <f t="shared" si="47"/>
        <v>-4812.2664998562623</v>
      </c>
      <c r="W175" s="14">
        <f t="shared" si="48"/>
        <v>116667.26649985627</v>
      </c>
      <c r="X175" s="13">
        <f t="shared" si="49"/>
        <v>-4812.2664998562686</v>
      </c>
    </row>
    <row r="176" spans="7:24" x14ac:dyDescent="0.3">
      <c r="G176" s="22">
        <v>146</v>
      </c>
      <c r="H176" s="23" t="s">
        <v>54</v>
      </c>
      <c r="I176" s="23" t="s">
        <v>33</v>
      </c>
      <c r="J176" s="15">
        <v>0</v>
      </c>
      <c r="K176" s="11">
        <f t="shared" si="50"/>
        <v>-0.5</v>
      </c>
      <c r="L176" s="11">
        <f t="shared" si="51"/>
        <v>-1.3322198538696388</v>
      </c>
      <c r="M176" s="11">
        <f>SUM($O$30:O176)</f>
        <v>1752.25</v>
      </c>
      <c r="N176" s="11">
        <f t="shared" si="45"/>
        <v>21.5</v>
      </c>
      <c r="O176" s="11">
        <f>SUM($P$30:P176)</f>
        <v>21.5</v>
      </c>
      <c r="P176" s="11">
        <v>2.5</v>
      </c>
      <c r="Q176" s="11">
        <f t="shared" si="42"/>
        <v>1750</v>
      </c>
      <c r="R176" s="12">
        <f t="shared" si="43"/>
        <v>137.20000000000002</v>
      </c>
      <c r="S176" s="12">
        <f t="shared" si="41"/>
        <v>187.93235999999999</v>
      </c>
      <c r="T176" s="15">
        <f t="shared" si="44"/>
        <v>-6665.6930154830261</v>
      </c>
      <c r="U176" s="12">
        <f t="shared" si="46"/>
        <v>-4590.5606554830265</v>
      </c>
      <c r="V176" s="12">
        <f t="shared" si="47"/>
        <v>-4590.5606554830265</v>
      </c>
      <c r="W176" s="14">
        <f t="shared" si="48"/>
        <v>116445.56065548303</v>
      </c>
      <c r="X176" s="13">
        <f t="shared" si="49"/>
        <v>-4590.5606554830301</v>
      </c>
    </row>
    <row r="177" spans="7:24" x14ac:dyDescent="0.3">
      <c r="G177" s="22">
        <v>147</v>
      </c>
      <c r="H177" s="23" t="s">
        <v>54</v>
      </c>
      <c r="I177" s="23" t="s">
        <v>33</v>
      </c>
      <c r="J177" s="15">
        <v>0</v>
      </c>
      <c r="K177" s="11">
        <f t="shared" si="50"/>
        <v>0</v>
      </c>
      <c r="L177" s="11">
        <f t="shared" si="51"/>
        <v>0</v>
      </c>
      <c r="M177" s="11">
        <f>SUM($O$30:O177)</f>
        <v>1776.25</v>
      </c>
      <c r="N177" s="11">
        <f t="shared" si="45"/>
        <v>24</v>
      </c>
      <c r="O177" s="11">
        <f>SUM($P$30:P177)</f>
        <v>24</v>
      </c>
      <c r="P177" s="11">
        <v>2.5</v>
      </c>
      <c r="Q177" s="11">
        <f t="shared" si="42"/>
        <v>1750</v>
      </c>
      <c r="R177" s="12">
        <f t="shared" si="43"/>
        <v>137.20000000000002</v>
      </c>
      <c r="S177" s="12">
        <f t="shared" si="41"/>
        <v>234.17855999999998</v>
      </c>
      <c r="T177" s="15">
        <f t="shared" si="44"/>
        <v>0</v>
      </c>
      <c r="U177" s="12">
        <f t="shared" si="46"/>
        <v>2121.3785600000001</v>
      </c>
      <c r="V177" s="12">
        <f t="shared" si="47"/>
        <v>2121.3785600000001</v>
      </c>
      <c r="W177" s="14">
        <f t="shared" si="48"/>
        <v>109733.62144</v>
      </c>
      <c r="X177" s="13">
        <f t="shared" si="49"/>
        <v>2121.3785599999974</v>
      </c>
    </row>
    <row r="178" spans="7:24" x14ac:dyDescent="0.3">
      <c r="G178" s="22">
        <v>148</v>
      </c>
      <c r="H178" s="23" t="s">
        <v>54</v>
      </c>
      <c r="I178" s="23" t="s">
        <v>33</v>
      </c>
      <c r="J178" s="15">
        <v>0</v>
      </c>
      <c r="K178" s="11">
        <f t="shared" si="50"/>
        <v>0</v>
      </c>
      <c r="L178" s="11">
        <f t="shared" si="51"/>
        <v>0</v>
      </c>
      <c r="M178" s="11">
        <f>SUM($O$30:O178)</f>
        <v>1800.25</v>
      </c>
      <c r="N178" s="11">
        <f t="shared" si="45"/>
        <v>24</v>
      </c>
      <c r="O178" s="11">
        <f>SUM($P$30:P178)</f>
        <v>24</v>
      </c>
      <c r="P178" s="11">
        <v>0</v>
      </c>
      <c r="Q178" s="11">
        <f t="shared" si="42"/>
        <v>0</v>
      </c>
      <c r="R178" s="12">
        <f t="shared" si="43"/>
        <v>137.20000000000002</v>
      </c>
      <c r="S178" s="12">
        <f t="shared" si="41"/>
        <v>234.17855999999998</v>
      </c>
      <c r="T178" s="15">
        <f t="shared" si="44"/>
        <v>0</v>
      </c>
      <c r="U178" s="12">
        <f t="shared" si="46"/>
        <v>371.37855999999999</v>
      </c>
      <c r="V178" s="12">
        <f t="shared" si="47"/>
        <v>371.37855999999999</v>
      </c>
      <c r="W178" s="14">
        <f t="shared" si="48"/>
        <v>111483.62144</v>
      </c>
      <c r="X178" s="13">
        <f t="shared" si="49"/>
        <v>371.37855999999738</v>
      </c>
    </row>
    <row r="179" spans="7:24" x14ac:dyDescent="0.3">
      <c r="G179" s="22">
        <v>149</v>
      </c>
      <c r="H179" s="23" t="s">
        <v>54</v>
      </c>
      <c r="I179" s="23" t="s">
        <v>33</v>
      </c>
      <c r="J179" s="15">
        <v>0</v>
      </c>
      <c r="K179" s="11">
        <f t="shared" si="50"/>
        <v>0</v>
      </c>
      <c r="L179" s="11">
        <f t="shared" si="51"/>
        <v>0</v>
      </c>
      <c r="M179" s="11">
        <f>SUM($O$30:O179)</f>
        <v>1824.25</v>
      </c>
      <c r="N179" s="11">
        <f t="shared" si="45"/>
        <v>24</v>
      </c>
      <c r="O179" s="11">
        <f>SUM($P$30:P179)</f>
        <v>24</v>
      </c>
      <c r="P179" s="11">
        <v>0</v>
      </c>
      <c r="Q179" s="11">
        <f t="shared" si="42"/>
        <v>0</v>
      </c>
      <c r="R179" s="12">
        <f t="shared" si="43"/>
        <v>137.20000000000002</v>
      </c>
      <c r="S179" s="12">
        <f t="shared" si="41"/>
        <v>234.17855999999998</v>
      </c>
      <c r="T179" s="15">
        <f t="shared" si="44"/>
        <v>0</v>
      </c>
      <c r="U179" s="12">
        <f t="shared" si="46"/>
        <v>371.37855999999999</v>
      </c>
      <c r="V179" s="12">
        <f t="shared" si="47"/>
        <v>371.37855999999999</v>
      </c>
      <c r="W179" s="14">
        <f t="shared" si="48"/>
        <v>111483.62144</v>
      </c>
      <c r="X179" s="13">
        <f t="shared" si="49"/>
        <v>371.37855999999738</v>
      </c>
    </row>
    <row r="180" spans="7:24" x14ac:dyDescent="0.3">
      <c r="G180" s="22">
        <v>150</v>
      </c>
      <c r="H180" s="23" t="s">
        <v>54</v>
      </c>
      <c r="I180" s="23" t="s">
        <v>33</v>
      </c>
      <c r="J180" s="15">
        <v>0</v>
      </c>
      <c r="K180" s="11">
        <f t="shared" si="50"/>
        <v>0</v>
      </c>
      <c r="L180" s="11">
        <f t="shared" si="51"/>
        <v>0</v>
      </c>
      <c r="M180" s="11">
        <f>SUM($O$30:O180)</f>
        <v>1848.25</v>
      </c>
      <c r="N180" s="11">
        <f t="shared" si="45"/>
        <v>24</v>
      </c>
      <c r="O180" s="11">
        <f>SUM($P$30:P180)</f>
        <v>24</v>
      </c>
      <c r="P180" s="11">
        <v>0</v>
      </c>
      <c r="Q180" s="11">
        <f t="shared" si="42"/>
        <v>0</v>
      </c>
      <c r="R180" s="12">
        <f t="shared" si="43"/>
        <v>137.20000000000002</v>
      </c>
      <c r="S180" s="12">
        <f t="shared" si="41"/>
        <v>234.17855999999998</v>
      </c>
      <c r="T180" s="15">
        <f t="shared" si="44"/>
        <v>0</v>
      </c>
      <c r="U180" s="12">
        <f t="shared" si="46"/>
        <v>371.37855999999999</v>
      </c>
      <c r="V180" s="12">
        <f t="shared" si="47"/>
        <v>371.37855999999999</v>
      </c>
      <c r="W180" s="14">
        <f t="shared" si="48"/>
        <v>111483.62144</v>
      </c>
      <c r="X180" s="13">
        <f t="shared" si="49"/>
        <v>371.37855999999738</v>
      </c>
    </row>
    <row r="181" spans="7:24" x14ac:dyDescent="0.3">
      <c r="G181" s="22">
        <v>151</v>
      </c>
      <c r="H181" s="23" t="s">
        <v>54</v>
      </c>
      <c r="I181" s="23" t="s">
        <v>33</v>
      </c>
      <c r="J181" s="15">
        <v>0</v>
      </c>
      <c r="K181" s="11">
        <f t="shared" si="50"/>
        <v>0</v>
      </c>
      <c r="L181" s="11">
        <f t="shared" si="51"/>
        <v>0</v>
      </c>
      <c r="M181" s="11">
        <f>SUM($O$30:O181)</f>
        <v>1872.25</v>
      </c>
      <c r="N181" s="11">
        <f t="shared" si="45"/>
        <v>24</v>
      </c>
      <c r="O181" s="11">
        <f>SUM($P$30:P181)</f>
        <v>24</v>
      </c>
      <c r="P181" s="11">
        <v>0</v>
      </c>
      <c r="Q181" s="11">
        <f t="shared" si="42"/>
        <v>0</v>
      </c>
      <c r="R181" s="12">
        <f t="shared" si="43"/>
        <v>137.20000000000002</v>
      </c>
      <c r="S181" s="12">
        <f t="shared" si="41"/>
        <v>234.17855999999998</v>
      </c>
      <c r="T181" s="15">
        <f t="shared" si="44"/>
        <v>0</v>
      </c>
      <c r="U181" s="12">
        <f t="shared" si="46"/>
        <v>371.37855999999999</v>
      </c>
      <c r="V181" s="12">
        <f t="shared" si="47"/>
        <v>371.37855999999999</v>
      </c>
      <c r="W181" s="14">
        <f t="shared" si="48"/>
        <v>111483.62144</v>
      </c>
      <c r="X181" s="13">
        <f t="shared" si="49"/>
        <v>371.37855999999738</v>
      </c>
    </row>
    <row r="182" spans="7:24" x14ac:dyDescent="0.3">
      <c r="G182" s="22">
        <v>152</v>
      </c>
      <c r="H182" s="23" t="s">
        <v>54</v>
      </c>
      <c r="I182" s="23" t="s">
        <v>33</v>
      </c>
      <c r="J182" s="15">
        <v>0</v>
      </c>
      <c r="K182" s="11">
        <f t="shared" si="50"/>
        <v>0</v>
      </c>
      <c r="L182" s="11">
        <f t="shared" si="51"/>
        <v>0</v>
      </c>
      <c r="M182" s="11">
        <f>SUM($O$30:O182)</f>
        <v>1896.25</v>
      </c>
      <c r="N182" s="11">
        <f t="shared" si="45"/>
        <v>24</v>
      </c>
      <c r="O182" s="11">
        <f>SUM($P$30:P182)</f>
        <v>24</v>
      </c>
      <c r="P182" s="11">
        <v>0</v>
      </c>
      <c r="Q182" s="11">
        <f t="shared" si="42"/>
        <v>0</v>
      </c>
      <c r="R182" s="12">
        <f t="shared" si="43"/>
        <v>137.20000000000002</v>
      </c>
      <c r="S182" s="12">
        <f t="shared" si="41"/>
        <v>234.17855999999998</v>
      </c>
      <c r="T182" s="15">
        <f t="shared" si="44"/>
        <v>0</v>
      </c>
      <c r="U182" s="12">
        <f t="shared" si="46"/>
        <v>371.37855999999999</v>
      </c>
      <c r="V182" s="12">
        <f t="shared" si="47"/>
        <v>371.37855999999999</v>
      </c>
      <c r="W182" s="14">
        <f t="shared" si="48"/>
        <v>111483.62144</v>
      </c>
      <c r="X182" s="13">
        <f t="shared" si="49"/>
        <v>371.37855999999738</v>
      </c>
    </row>
    <row r="183" spans="7:24" x14ac:dyDescent="0.3">
      <c r="G183" s="22">
        <v>153</v>
      </c>
      <c r="H183" s="23" t="s">
        <v>54</v>
      </c>
      <c r="I183" s="23" t="s">
        <v>33</v>
      </c>
      <c r="J183" s="15">
        <v>0</v>
      </c>
      <c r="K183" s="11">
        <f t="shared" si="50"/>
        <v>0</v>
      </c>
      <c r="L183" s="11">
        <f t="shared" si="51"/>
        <v>0</v>
      </c>
      <c r="M183" s="11">
        <f>SUM($O$30:O183)</f>
        <v>1920.25</v>
      </c>
      <c r="N183" s="11">
        <f t="shared" si="45"/>
        <v>24</v>
      </c>
      <c r="O183" s="11">
        <f>SUM($P$30:P183)</f>
        <v>24</v>
      </c>
      <c r="P183" s="11">
        <v>0</v>
      </c>
      <c r="Q183" s="11">
        <f t="shared" si="42"/>
        <v>0</v>
      </c>
      <c r="R183" s="12">
        <f t="shared" si="43"/>
        <v>137.20000000000002</v>
      </c>
      <c r="S183" s="12">
        <f t="shared" ref="S183:S201" si="52">0.5*$E$33*$E$34*$E$42*(O183*O183)</f>
        <v>234.17855999999998</v>
      </c>
      <c r="T183" s="15">
        <f t="shared" si="44"/>
        <v>0</v>
      </c>
      <c r="U183" s="12">
        <f t="shared" si="46"/>
        <v>371.37855999999999</v>
      </c>
      <c r="V183" s="12">
        <f t="shared" si="47"/>
        <v>371.37855999999999</v>
      </c>
      <c r="W183" s="14">
        <f t="shared" si="48"/>
        <v>111483.62144</v>
      </c>
      <c r="X183" s="13">
        <f t="shared" si="49"/>
        <v>371.37855999999738</v>
      </c>
    </row>
    <row r="184" spans="7:24" x14ac:dyDescent="0.3">
      <c r="G184" s="22">
        <v>154</v>
      </c>
      <c r="H184" s="23" t="s">
        <v>54</v>
      </c>
      <c r="I184" s="23" t="s">
        <v>33</v>
      </c>
      <c r="J184" s="15">
        <v>0</v>
      </c>
      <c r="K184" s="11">
        <f t="shared" si="50"/>
        <v>0</v>
      </c>
      <c r="L184" s="11">
        <f t="shared" si="51"/>
        <v>0</v>
      </c>
      <c r="M184" s="11">
        <f>SUM($O$30:O184)</f>
        <v>1944.25</v>
      </c>
      <c r="N184" s="11">
        <f t="shared" si="45"/>
        <v>24</v>
      </c>
      <c r="O184" s="11">
        <f>SUM($P$30:P184)</f>
        <v>24</v>
      </c>
      <c r="P184" s="11">
        <v>0</v>
      </c>
      <c r="Q184" s="11">
        <f t="shared" ref="Q184:Q201" si="53">$B$27*P184</f>
        <v>0</v>
      </c>
      <c r="R184" s="12">
        <f t="shared" ref="R184:R201" si="54">$E$37*($B$27*$E$39)</f>
        <v>137.20000000000002</v>
      </c>
      <c r="S184" s="12">
        <f t="shared" si="52"/>
        <v>234.17855999999998</v>
      </c>
      <c r="T184" s="15">
        <f t="shared" ref="T184:T201" si="55">($B$27*$E$39*SIN(L184))</f>
        <v>0</v>
      </c>
      <c r="U184" s="12">
        <f t="shared" si="46"/>
        <v>371.37855999999999</v>
      </c>
      <c r="V184" s="12">
        <f t="shared" si="47"/>
        <v>371.37855999999999</v>
      </c>
      <c r="W184" s="14">
        <f t="shared" si="48"/>
        <v>111483.62144</v>
      </c>
      <c r="X184" s="13">
        <f t="shared" si="49"/>
        <v>371.37855999999738</v>
      </c>
    </row>
    <row r="185" spans="7:24" x14ac:dyDescent="0.3">
      <c r="G185" s="22">
        <v>155</v>
      </c>
      <c r="H185" s="23" t="s">
        <v>54</v>
      </c>
      <c r="I185" s="23" t="s">
        <v>33</v>
      </c>
      <c r="J185" s="15">
        <v>0</v>
      </c>
      <c r="K185" s="11">
        <f t="shared" si="50"/>
        <v>0</v>
      </c>
      <c r="L185" s="11">
        <f t="shared" si="51"/>
        <v>0</v>
      </c>
      <c r="M185" s="11">
        <f>SUM($O$30:O185)</f>
        <v>1968.25</v>
      </c>
      <c r="N185" s="11">
        <f t="shared" si="45"/>
        <v>24</v>
      </c>
      <c r="O185" s="11">
        <f>SUM($P$30:P185)</f>
        <v>24</v>
      </c>
      <c r="P185" s="11">
        <v>0</v>
      </c>
      <c r="Q185" s="11">
        <f t="shared" si="53"/>
        <v>0</v>
      </c>
      <c r="R185" s="12">
        <f t="shared" si="54"/>
        <v>137.20000000000002</v>
      </c>
      <c r="S185" s="12">
        <f t="shared" si="52"/>
        <v>234.17855999999998</v>
      </c>
      <c r="T185" s="15">
        <f t="shared" si="55"/>
        <v>0</v>
      </c>
      <c r="U185" s="12">
        <f t="shared" si="46"/>
        <v>371.37855999999999</v>
      </c>
      <c r="V185" s="12">
        <f t="shared" si="47"/>
        <v>371.37855999999999</v>
      </c>
      <c r="W185" s="14">
        <f t="shared" si="48"/>
        <v>111483.62144</v>
      </c>
      <c r="X185" s="13">
        <f t="shared" si="49"/>
        <v>371.37855999999738</v>
      </c>
    </row>
    <row r="186" spans="7:24" x14ac:dyDescent="0.3">
      <c r="G186" s="22">
        <v>156</v>
      </c>
      <c r="H186" s="23" t="s">
        <v>54</v>
      </c>
      <c r="I186" s="23" t="s">
        <v>33</v>
      </c>
      <c r="J186" s="15">
        <v>0</v>
      </c>
      <c r="K186" s="11">
        <f t="shared" si="50"/>
        <v>0</v>
      </c>
      <c r="L186" s="11">
        <f t="shared" si="51"/>
        <v>0</v>
      </c>
      <c r="M186" s="11">
        <f>SUM($O$30:O186)</f>
        <v>1991.25</v>
      </c>
      <c r="N186" s="11">
        <f t="shared" si="45"/>
        <v>23</v>
      </c>
      <c r="O186" s="11">
        <f>SUM($P$30:P186)</f>
        <v>23</v>
      </c>
      <c r="P186" s="11">
        <v>-1</v>
      </c>
      <c r="Q186" s="11">
        <f t="shared" si="53"/>
        <v>-700</v>
      </c>
      <c r="R186" s="12">
        <f t="shared" si="54"/>
        <v>137.20000000000002</v>
      </c>
      <c r="S186" s="12">
        <f t="shared" si="52"/>
        <v>215.07023999999998</v>
      </c>
      <c r="T186" s="15">
        <f t="shared" si="55"/>
        <v>0</v>
      </c>
      <c r="U186" s="12">
        <f t="shared" si="46"/>
        <v>-347.72976</v>
      </c>
      <c r="V186" s="12">
        <f t="shared" si="47"/>
        <v>-347.72976</v>
      </c>
      <c r="W186" s="14">
        <f t="shared" si="48"/>
        <v>112202.72976</v>
      </c>
      <c r="X186" s="13">
        <f t="shared" si="49"/>
        <v>-347.72976000000199</v>
      </c>
    </row>
    <row r="187" spans="7:24" x14ac:dyDescent="0.3">
      <c r="G187" s="22">
        <v>157</v>
      </c>
      <c r="H187" s="23" t="s">
        <v>54</v>
      </c>
      <c r="I187" s="23" t="s">
        <v>33</v>
      </c>
      <c r="J187" s="15">
        <v>0</v>
      </c>
      <c r="K187" s="11">
        <f t="shared" si="50"/>
        <v>0</v>
      </c>
      <c r="L187" s="11">
        <f t="shared" si="51"/>
        <v>0</v>
      </c>
      <c r="M187" s="11">
        <f>SUM($O$30:O187)</f>
        <v>2012.25</v>
      </c>
      <c r="N187" s="11">
        <f t="shared" si="45"/>
        <v>21</v>
      </c>
      <c r="O187" s="11">
        <f>SUM($P$30:P187)</f>
        <v>21</v>
      </c>
      <c r="P187" s="11">
        <v>-2</v>
      </c>
      <c r="Q187" s="11">
        <f t="shared" si="53"/>
        <v>-1400</v>
      </c>
      <c r="R187" s="12">
        <f t="shared" si="54"/>
        <v>137.20000000000002</v>
      </c>
      <c r="S187" s="12">
        <f t="shared" si="52"/>
        <v>179.29295999999999</v>
      </c>
      <c r="T187" s="15">
        <f t="shared" si="55"/>
        <v>0</v>
      </c>
      <c r="U187" s="12">
        <f t="shared" si="46"/>
        <v>-1083.50704</v>
      </c>
      <c r="V187" s="12">
        <f t="shared" si="47"/>
        <v>-1083.50704</v>
      </c>
      <c r="W187" s="14">
        <f t="shared" si="48"/>
        <v>112938.50704</v>
      </c>
      <c r="X187" s="13">
        <f t="shared" si="49"/>
        <v>-1083.5070399999968</v>
      </c>
    </row>
    <row r="188" spans="7:24" x14ac:dyDescent="0.3">
      <c r="G188" s="22">
        <v>158</v>
      </c>
      <c r="H188" s="23" t="s">
        <v>69</v>
      </c>
      <c r="I188" s="23" t="s">
        <v>33</v>
      </c>
      <c r="J188" s="15">
        <v>0</v>
      </c>
      <c r="K188" s="11">
        <f t="shared" si="50"/>
        <v>0</v>
      </c>
      <c r="L188" s="11">
        <f t="shared" si="51"/>
        <v>0</v>
      </c>
      <c r="M188" s="11">
        <f>SUM($O$30:O188)</f>
        <v>2030.25</v>
      </c>
      <c r="N188" s="11">
        <f t="shared" si="45"/>
        <v>18</v>
      </c>
      <c r="O188" s="11">
        <f>SUM($P$30:P188)</f>
        <v>18</v>
      </c>
      <c r="P188" s="11">
        <v>-3</v>
      </c>
      <c r="Q188" s="11">
        <f t="shared" si="53"/>
        <v>-2100</v>
      </c>
      <c r="R188" s="12">
        <f t="shared" si="54"/>
        <v>137.20000000000002</v>
      </c>
      <c r="S188" s="12">
        <f t="shared" si="52"/>
        <v>131.72543999999999</v>
      </c>
      <c r="T188" s="15">
        <f t="shared" si="55"/>
        <v>0</v>
      </c>
      <c r="U188" s="12">
        <f t="shared" si="46"/>
        <v>-1831.07456</v>
      </c>
      <c r="V188" s="12">
        <f t="shared" si="47"/>
        <v>-1831.07456</v>
      </c>
      <c r="W188" s="14">
        <f t="shared" si="48"/>
        <v>113686.07455999999</v>
      </c>
      <c r="X188" s="13">
        <f t="shared" si="49"/>
        <v>-1831.0745599999937</v>
      </c>
    </row>
    <row r="189" spans="7:24" x14ac:dyDescent="0.3">
      <c r="G189" s="22">
        <v>159</v>
      </c>
      <c r="H189" s="23"/>
      <c r="I189" s="23" t="s">
        <v>33</v>
      </c>
      <c r="J189" s="15">
        <v>0</v>
      </c>
      <c r="K189" s="11">
        <f t="shared" si="50"/>
        <v>0</v>
      </c>
      <c r="L189" s="11">
        <f t="shared" si="51"/>
        <v>0</v>
      </c>
      <c r="M189" s="11">
        <f>SUM($O$30:O189)</f>
        <v>2045.25</v>
      </c>
      <c r="N189" s="11">
        <f t="shared" si="45"/>
        <v>15</v>
      </c>
      <c r="O189" s="11">
        <f>SUM($P$30:P189)</f>
        <v>15</v>
      </c>
      <c r="P189" s="11">
        <v>-3</v>
      </c>
      <c r="Q189" s="11">
        <f t="shared" si="53"/>
        <v>-2100</v>
      </c>
      <c r="R189" s="12">
        <f t="shared" si="54"/>
        <v>137.20000000000002</v>
      </c>
      <c r="S189" s="12">
        <f t="shared" si="52"/>
        <v>91.475999999999999</v>
      </c>
      <c r="T189" s="15">
        <f t="shared" si="55"/>
        <v>0</v>
      </c>
      <c r="U189" s="12">
        <f t="shared" si="46"/>
        <v>-1871.3240000000001</v>
      </c>
      <c r="V189" s="12">
        <f t="shared" si="47"/>
        <v>-1871.3240000000001</v>
      </c>
      <c r="W189" s="14">
        <f t="shared" si="48"/>
        <v>113726.32399999999</v>
      </c>
      <c r="X189" s="13">
        <f t="shared" si="49"/>
        <v>-1871.3239999999932</v>
      </c>
    </row>
    <row r="190" spans="7:24" x14ac:dyDescent="0.3">
      <c r="G190" s="22">
        <v>160</v>
      </c>
      <c r="H190" s="23"/>
      <c r="I190" s="23" t="s">
        <v>33</v>
      </c>
      <c r="J190" s="15">
        <v>0</v>
      </c>
      <c r="K190" s="11">
        <f t="shared" si="50"/>
        <v>0</v>
      </c>
      <c r="L190" s="11">
        <f t="shared" si="51"/>
        <v>0</v>
      </c>
      <c r="M190" s="11">
        <f>SUM($O$30:O190)</f>
        <v>2057.25</v>
      </c>
      <c r="N190" s="11">
        <f t="shared" si="45"/>
        <v>12</v>
      </c>
      <c r="O190" s="11">
        <f>SUM($P$30:P190)</f>
        <v>12</v>
      </c>
      <c r="P190" s="11">
        <v>-3</v>
      </c>
      <c r="Q190" s="11">
        <f t="shared" si="53"/>
        <v>-2100</v>
      </c>
      <c r="R190" s="12">
        <f t="shared" si="54"/>
        <v>137.20000000000002</v>
      </c>
      <c r="S190" s="12">
        <f t="shared" si="52"/>
        <v>58.544639999999994</v>
      </c>
      <c r="T190" s="15">
        <f t="shared" si="55"/>
        <v>0</v>
      </c>
      <c r="U190" s="12">
        <f t="shared" si="46"/>
        <v>-1904.2553600000001</v>
      </c>
      <c r="V190" s="12">
        <f t="shared" si="47"/>
        <v>-1904.2553600000001</v>
      </c>
      <c r="W190" s="14">
        <f t="shared" si="48"/>
        <v>113759.25536</v>
      </c>
      <c r="X190" s="13">
        <f t="shared" si="49"/>
        <v>-1904.2553599999956</v>
      </c>
    </row>
    <row r="191" spans="7:24" x14ac:dyDescent="0.3">
      <c r="G191" s="22">
        <v>161</v>
      </c>
      <c r="H191" s="23"/>
      <c r="I191" s="23" t="s">
        <v>33</v>
      </c>
      <c r="J191" s="15">
        <v>0</v>
      </c>
      <c r="K191" s="11">
        <f t="shared" si="50"/>
        <v>0</v>
      </c>
      <c r="L191" s="11">
        <f t="shared" si="51"/>
        <v>0</v>
      </c>
      <c r="M191" s="11">
        <f>SUM($O$30:O191)</f>
        <v>2066.25</v>
      </c>
      <c r="N191" s="11">
        <f t="shared" si="45"/>
        <v>9</v>
      </c>
      <c r="O191" s="11">
        <f>SUM($P$30:P191)</f>
        <v>9</v>
      </c>
      <c r="P191" s="11">
        <v>-3</v>
      </c>
      <c r="Q191" s="11">
        <f t="shared" si="53"/>
        <v>-2100</v>
      </c>
      <c r="R191" s="12">
        <f t="shared" si="54"/>
        <v>137.20000000000002</v>
      </c>
      <c r="S191" s="12">
        <f t="shared" si="52"/>
        <v>32.931359999999998</v>
      </c>
      <c r="T191" s="15">
        <f t="shared" si="55"/>
        <v>0</v>
      </c>
      <c r="U191" s="12">
        <f t="shared" si="46"/>
        <v>-1929.8686399999999</v>
      </c>
      <c r="V191" s="12">
        <f t="shared" si="47"/>
        <v>-1929.8686399999999</v>
      </c>
      <c r="W191" s="14">
        <f t="shared" si="48"/>
        <v>113784.86864</v>
      </c>
      <c r="X191" s="13">
        <f t="shared" si="49"/>
        <v>-1929.8686400000006</v>
      </c>
    </row>
    <row r="192" spans="7:24" x14ac:dyDescent="0.3">
      <c r="G192" s="22">
        <v>162</v>
      </c>
      <c r="H192" s="23"/>
      <c r="I192" s="23" t="s">
        <v>33</v>
      </c>
      <c r="J192" s="15">
        <v>0</v>
      </c>
      <c r="K192" s="11">
        <f t="shared" si="50"/>
        <v>0</v>
      </c>
      <c r="L192" s="11">
        <f t="shared" si="51"/>
        <v>0</v>
      </c>
      <c r="M192" s="11">
        <f>SUM($O$30:O192)</f>
        <v>2075.25</v>
      </c>
      <c r="N192" s="11">
        <f t="shared" si="45"/>
        <v>9</v>
      </c>
      <c r="O192" s="11">
        <f>SUM($P$30:P192)</f>
        <v>9</v>
      </c>
      <c r="P192" s="11">
        <v>0</v>
      </c>
      <c r="Q192" s="11">
        <f t="shared" si="53"/>
        <v>0</v>
      </c>
      <c r="R192" s="12">
        <f t="shared" si="54"/>
        <v>137.20000000000002</v>
      </c>
      <c r="S192" s="12">
        <f t="shared" si="52"/>
        <v>32.931359999999998</v>
      </c>
      <c r="T192" s="15">
        <f t="shared" si="55"/>
        <v>0</v>
      </c>
      <c r="U192" s="12">
        <f t="shared" si="46"/>
        <v>170.13136000000003</v>
      </c>
      <c r="V192" s="12">
        <f t="shared" si="47"/>
        <v>170.13136000000003</v>
      </c>
      <c r="W192" s="14">
        <f t="shared" si="48"/>
        <v>111684.86864</v>
      </c>
      <c r="X192" s="13">
        <f t="shared" si="49"/>
        <v>170.1313599999994</v>
      </c>
    </row>
    <row r="193" spans="6:26" x14ac:dyDescent="0.3">
      <c r="G193" s="22">
        <v>163</v>
      </c>
      <c r="H193" s="23"/>
      <c r="I193" s="23" t="s">
        <v>33</v>
      </c>
      <c r="J193" s="15">
        <v>0</v>
      </c>
      <c r="K193" s="11">
        <f t="shared" si="50"/>
        <v>0</v>
      </c>
      <c r="L193" s="11">
        <f t="shared" si="51"/>
        <v>0</v>
      </c>
      <c r="M193" s="11">
        <f>SUM($O$30:O193)</f>
        <v>2084.25</v>
      </c>
      <c r="N193" s="11">
        <f t="shared" si="45"/>
        <v>9</v>
      </c>
      <c r="O193" s="11">
        <f>SUM($P$30:P193)</f>
        <v>9</v>
      </c>
      <c r="P193" s="11">
        <v>0</v>
      </c>
      <c r="Q193" s="11">
        <f t="shared" si="53"/>
        <v>0</v>
      </c>
      <c r="R193" s="12">
        <f t="shared" si="54"/>
        <v>137.20000000000002</v>
      </c>
      <c r="S193" s="12">
        <f t="shared" si="52"/>
        <v>32.931359999999998</v>
      </c>
      <c r="T193" s="15">
        <f t="shared" si="55"/>
        <v>0</v>
      </c>
      <c r="U193" s="12">
        <f t="shared" si="46"/>
        <v>170.13136000000003</v>
      </c>
      <c r="V193" s="12">
        <f t="shared" si="47"/>
        <v>170.13136000000003</v>
      </c>
      <c r="W193" s="14">
        <f t="shared" si="48"/>
        <v>111684.86864</v>
      </c>
      <c r="X193" s="13">
        <f t="shared" si="49"/>
        <v>170.1313599999994</v>
      </c>
    </row>
    <row r="194" spans="6:26" x14ac:dyDescent="0.3">
      <c r="G194" s="22">
        <v>164</v>
      </c>
      <c r="H194" s="23" t="s">
        <v>70</v>
      </c>
      <c r="I194" s="23" t="s">
        <v>32</v>
      </c>
      <c r="J194" s="15">
        <v>0.625</v>
      </c>
      <c r="K194" s="11">
        <f t="shared" si="50"/>
        <v>0.625</v>
      </c>
      <c r="L194" s="11">
        <f t="shared" si="51"/>
        <v>3.5763343749973511</v>
      </c>
      <c r="M194" s="11">
        <f>SUM($O$30:O194)</f>
        <v>2094.25</v>
      </c>
      <c r="N194" s="11">
        <f t="shared" si="45"/>
        <v>10</v>
      </c>
      <c r="O194" s="11">
        <f>SUM($P$30:P194)</f>
        <v>10</v>
      </c>
      <c r="P194" s="11">
        <v>1</v>
      </c>
      <c r="Q194" s="11">
        <f t="shared" si="53"/>
        <v>700</v>
      </c>
      <c r="R194" s="12">
        <f t="shared" si="54"/>
        <v>137.20000000000002</v>
      </c>
      <c r="S194" s="12">
        <f t="shared" si="52"/>
        <v>40.655999999999999</v>
      </c>
      <c r="T194" s="15">
        <f t="shared" si="55"/>
        <v>-2889.2684726612138</v>
      </c>
      <c r="U194" s="12">
        <f t="shared" si="46"/>
        <v>-2011.4124726612135</v>
      </c>
      <c r="V194" s="12">
        <f t="shared" si="47"/>
        <v>-2011.4124726612135</v>
      </c>
      <c r="W194" s="14">
        <f t="shared" si="48"/>
        <v>113866.41247266121</v>
      </c>
      <c r="X194" s="13">
        <f t="shared" si="49"/>
        <v>-2011.4124726612063</v>
      </c>
    </row>
    <row r="195" spans="6:26" x14ac:dyDescent="0.3">
      <c r="G195" s="22">
        <v>165</v>
      </c>
      <c r="H195" s="23" t="s">
        <v>54</v>
      </c>
      <c r="I195" s="23" t="s">
        <v>32</v>
      </c>
      <c r="J195" s="15">
        <v>1.25</v>
      </c>
      <c r="K195" s="11">
        <f t="shared" si="50"/>
        <v>0.625</v>
      </c>
      <c r="L195" s="11">
        <f t="shared" si="51"/>
        <v>2.9814612199821919</v>
      </c>
      <c r="M195" s="11">
        <f>SUM($O$30:O195)</f>
        <v>2106.25</v>
      </c>
      <c r="N195" s="11">
        <f t="shared" si="45"/>
        <v>12</v>
      </c>
      <c r="O195" s="11">
        <f>SUM($P$30:P195)</f>
        <v>12</v>
      </c>
      <c r="P195" s="11">
        <v>2</v>
      </c>
      <c r="Q195" s="11">
        <f t="shared" si="53"/>
        <v>1400</v>
      </c>
      <c r="R195" s="12">
        <f t="shared" si="54"/>
        <v>137.20000000000002</v>
      </c>
      <c r="S195" s="12">
        <f t="shared" si="52"/>
        <v>58.544639999999994</v>
      </c>
      <c r="T195" s="15">
        <f t="shared" si="55"/>
        <v>1093.8130061567188</v>
      </c>
      <c r="U195" s="12">
        <f t="shared" si="46"/>
        <v>2689.5576461567189</v>
      </c>
      <c r="V195" s="12">
        <f t="shared" si="47"/>
        <v>2689.5576461567189</v>
      </c>
      <c r="W195" s="14">
        <f t="shared" si="48"/>
        <v>109165.44235384327</v>
      </c>
      <c r="X195" s="13">
        <f t="shared" si="49"/>
        <v>2689.5576461567252</v>
      </c>
    </row>
    <row r="196" spans="6:26" x14ac:dyDescent="0.3">
      <c r="G196" s="22">
        <v>166</v>
      </c>
      <c r="H196" s="23" t="s">
        <v>54</v>
      </c>
      <c r="I196" s="23" t="s">
        <v>32</v>
      </c>
      <c r="J196" s="15">
        <v>1.875</v>
      </c>
      <c r="K196" s="11">
        <f t="shared" si="50"/>
        <v>0.625</v>
      </c>
      <c r="L196" s="11">
        <f t="shared" si="51"/>
        <v>2.4681179138285407</v>
      </c>
      <c r="M196" s="11">
        <f>SUM($O$30:O196)</f>
        <v>2120.75</v>
      </c>
      <c r="N196" s="11">
        <f t="shared" si="45"/>
        <v>14.5</v>
      </c>
      <c r="O196" s="11">
        <f>SUM($P$30:P196)</f>
        <v>14.5</v>
      </c>
      <c r="P196" s="11">
        <v>2.5</v>
      </c>
      <c r="Q196" s="11">
        <f t="shared" si="53"/>
        <v>1750</v>
      </c>
      <c r="R196" s="12">
        <f t="shared" si="54"/>
        <v>137.20000000000002</v>
      </c>
      <c r="S196" s="12">
        <f t="shared" si="52"/>
        <v>85.47923999999999</v>
      </c>
      <c r="T196" s="15">
        <f t="shared" si="55"/>
        <v>4278.6218499625547</v>
      </c>
      <c r="U196" s="12">
        <f t="shared" si="46"/>
        <v>6251.3010899625551</v>
      </c>
      <c r="V196" s="12">
        <f t="shared" si="47"/>
        <v>6251.3010899625551</v>
      </c>
      <c r="W196" s="14">
        <f t="shared" si="48"/>
        <v>105603.69891003745</v>
      </c>
      <c r="X196" s="13">
        <f t="shared" si="49"/>
        <v>6251.3010899625515</v>
      </c>
    </row>
    <row r="197" spans="6:26" x14ac:dyDescent="0.3">
      <c r="G197" s="22">
        <v>167</v>
      </c>
      <c r="H197" s="23" t="s">
        <v>54</v>
      </c>
      <c r="I197" s="23" t="s">
        <v>32</v>
      </c>
      <c r="J197" s="15">
        <v>2.5</v>
      </c>
      <c r="K197" s="11">
        <f t="shared" si="50"/>
        <v>0.625</v>
      </c>
      <c r="L197" s="11">
        <f t="shared" si="51"/>
        <v>2.0454084888872277</v>
      </c>
      <c r="M197" s="11">
        <f>SUM($O$30:O197)</f>
        <v>2138.25</v>
      </c>
      <c r="N197" s="11">
        <f t="shared" si="45"/>
        <v>17.5</v>
      </c>
      <c r="O197" s="11">
        <f>SUM($P$30:P197)</f>
        <v>17.5</v>
      </c>
      <c r="P197" s="11">
        <v>3</v>
      </c>
      <c r="Q197" s="11">
        <f t="shared" si="53"/>
        <v>2100</v>
      </c>
      <c r="R197" s="12">
        <f t="shared" si="54"/>
        <v>137.20000000000002</v>
      </c>
      <c r="S197" s="12">
        <f t="shared" si="52"/>
        <v>124.50899999999999</v>
      </c>
      <c r="T197" s="15">
        <f t="shared" si="55"/>
        <v>6101.764391546626</v>
      </c>
      <c r="U197" s="12">
        <f t="shared" si="46"/>
        <v>8463.4733915466259</v>
      </c>
      <c r="V197" s="12">
        <f t="shared" si="47"/>
        <v>8463.4733915466259</v>
      </c>
      <c r="W197" s="14">
        <f t="shared" si="48"/>
        <v>103391.52660845338</v>
      </c>
      <c r="X197" s="13">
        <f t="shared" si="49"/>
        <v>8463.4733915466204</v>
      </c>
    </row>
    <row r="198" spans="6:26" x14ac:dyDescent="0.3">
      <c r="G198" s="22">
        <v>168</v>
      </c>
      <c r="H198" s="23" t="s">
        <v>54</v>
      </c>
      <c r="I198" s="23" t="s">
        <v>32</v>
      </c>
      <c r="J198" s="15">
        <v>3.125</v>
      </c>
      <c r="K198" s="11">
        <f t="shared" si="50"/>
        <v>0.625</v>
      </c>
      <c r="L198" s="11">
        <f t="shared" si="51"/>
        <v>2.0454084888872277</v>
      </c>
      <c r="M198" s="11">
        <f>SUM($O$30:O198)</f>
        <v>2155.75</v>
      </c>
      <c r="N198" s="11">
        <f t="shared" si="45"/>
        <v>17.5</v>
      </c>
      <c r="O198" s="11">
        <f>SUM($P$30:P198)</f>
        <v>17.5</v>
      </c>
      <c r="P198" s="11">
        <v>0</v>
      </c>
      <c r="Q198" s="11">
        <f t="shared" si="53"/>
        <v>0</v>
      </c>
      <c r="R198" s="12">
        <f t="shared" si="54"/>
        <v>137.20000000000002</v>
      </c>
      <c r="S198" s="12">
        <f t="shared" si="52"/>
        <v>124.50899999999999</v>
      </c>
      <c r="T198" s="15">
        <f t="shared" si="55"/>
        <v>6101.764391546626</v>
      </c>
      <c r="U198" s="12">
        <f t="shared" si="46"/>
        <v>6363.4733915466259</v>
      </c>
      <c r="V198" s="12">
        <f t="shared" si="47"/>
        <v>6363.4733915466259</v>
      </c>
      <c r="W198" s="14">
        <f t="shared" si="48"/>
        <v>105491.52660845338</v>
      </c>
      <c r="X198" s="13">
        <f t="shared" si="49"/>
        <v>6363.4733915466204</v>
      </c>
    </row>
    <row r="199" spans="6:26" x14ac:dyDescent="0.3">
      <c r="G199" s="22">
        <v>169</v>
      </c>
      <c r="H199" s="23" t="s">
        <v>54</v>
      </c>
      <c r="I199" s="23" t="s">
        <v>32</v>
      </c>
      <c r="J199" s="15">
        <v>3.75</v>
      </c>
      <c r="K199" s="11">
        <f t="shared" si="50"/>
        <v>0.625</v>
      </c>
      <c r="L199" s="11">
        <f t="shared" si="51"/>
        <v>2.0454084888872277</v>
      </c>
      <c r="M199" s="11">
        <f>SUM($O$30:O199)</f>
        <v>2173.25</v>
      </c>
      <c r="N199" s="11">
        <f t="shared" si="45"/>
        <v>17.5</v>
      </c>
      <c r="O199" s="11">
        <f>SUM($P$30:P199)</f>
        <v>17.5</v>
      </c>
      <c r="P199" s="11">
        <v>0</v>
      </c>
      <c r="Q199" s="11">
        <f t="shared" si="53"/>
        <v>0</v>
      </c>
      <c r="R199" s="12">
        <f t="shared" si="54"/>
        <v>137.20000000000002</v>
      </c>
      <c r="S199" s="12">
        <f t="shared" si="52"/>
        <v>124.50899999999999</v>
      </c>
      <c r="T199" s="15">
        <f t="shared" si="55"/>
        <v>6101.764391546626</v>
      </c>
      <c r="U199" s="12">
        <f t="shared" si="46"/>
        <v>6363.4733915466259</v>
      </c>
      <c r="V199" s="12">
        <f t="shared" si="47"/>
        <v>6363.4733915466259</v>
      </c>
      <c r="W199" s="14">
        <f t="shared" si="48"/>
        <v>105491.52660845338</v>
      </c>
      <c r="X199" s="13">
        <f t="shared" si="49"/>
        <v>6363.4733915466204</v>
      </c>
    </row>
    <row r="200" spans="6:26" x14ac:dyDescent="0.3">
      <c r="G200" s="22">
        <v>170</v>
      </c>
      <c r="H200" s="23" t="s">
        <v>54</v>
      </c>
      <c r="I200" s="23" t="s">
        <v>32</v>
      </c>
      <c r="J200" s="15">
        <v>4.375</v>
      </c>
      <c r="K200" s="11">
        <f t="shared" si="50"/>
        <v>0.625</v>
      </c>
      <c r="L200" s="11">
        <f t="shared" si="51"/>
        <v>2.0454084888872277</v>
      </c>
      <c r="M200" s="11">
        <f>SUM($O$30:O200)</f>
        <v>2190.75</v>
      </c>
      <c r="N200" s="11">
        <f t="shared" ref="N200:N201" si="56">M200-M199</f>
        <v>17.5</v>
      </c>
      <c r="O200" s="11">
        <f>SUM($P$30:P200)</f>
        <v>17.5</v>
      </c>
      <c r="P200" s="11">
        <v>0</v>
      </c>
      <c r="Q200" s="11">
        <f t="shared" si="53"/>
        <v>0</v>
      </c>
      <c r="R200" s="12">
        <f t="shared" si="54"/>
        <v>137.20000000000002</v>
      </c>
      <c r="S200" s="12">
        <f t="shared" si="52"/>
        <v>124.50899999999999</v>
      </c>
      <c r="T200" s="15">
        <f t="shared" si="55"/>
        <v>6101.764391546626</v>
      </c>
      <c r="U200" s="12">
        <f t="shared" ref="U200:U201" si="57">R200+S200+T200+Q200</f>
        <v>6363.4733915466259</v>
      </c>
      <c r="V200" s="12">
        <f t="shared" ref="V200:V201" si="58">U200</f>
        <v>6363.4733915466259</v>
      </c>
      <c r="W200" s="14">
        <f t="shared" ref="W200:W201" si="59">$W$30-V200</f>
        <v>105491.52660845338</v>
      </c>
      <c r="X200" s="13">
        <f t="shared" ref="X200:X201" si="60">($W$30-W200)</f>
        <v>6363.4733915466204</v>
      </c>
    </row>
    <row r="201" spans="6:26" x14ac:dyDescent="0.3">
      <c r="G201" s="22">
        <v>171</v>
      </c>
      <c r="H201" s="23" t="s">
        <v>71</v>
      </c>
      <c r="I201" s="23" t="s">
        <v>32</v>
      </c>
      <c r="J201" s="15">
        <v>5</v>
      </c>
      <c r="K201" s="11">
        <f t="shared" si="50"/>
        <v>0.625</v>
      </c>
      <c r="L201" s="11">
        <f t="shared" si="51"/>
        <v>2.0454084888872277</v>
      </c>
      <c r="M201" s="11">
        <f>SUM($O$30:O201)</f>
        <v>2208.25</v>
      </c>
      <c r="N201" s="11">
        <f t="shared" si="56"/>
        <v>17.5</v>
      </c>
      <c r="O201" s="11">
        <f>SUM($P$30:P201)</f>
        <v>17.5</v>
      </c>
      <c r="P201" s="11">
        <v>0</v>
      </c>
      <c r="Q201" s="11">
        <f>$B$27*P201</f>
        <v>0</v>
      </c>
      <c r="R201" s="12">
        <f t="shared" si="54"/>
        <v>137.20000000000002</v>
      </c>
      <c r="S201" s="12">
        <f t="shared" si="52"/>
        <v>124.50899999999999</v>
      </c>
      <c r="T201" s="15">
        <f t="shared" si="55"/>
        <v>6101.764391546626</v>
      </c>
      <c r="U201" s="12">
        <f t="shared" si="57"/>
        <v>6363.4733915466259</v>
      </c>
      <c r="V201" s="12">
        <f t="shared" si="58"/>
        <v>6363.4733915466259</v>
      </c>
      <c r="W201" s="14">
        <f t="shared" si="59"/>
        <v>105491.52660845338</v>
      </c>
      <c r="X201" s="13">
        <f t="shared" si="60"/>
        <v>6363.4733915466204</v>
      </c>
    </row>
    <row r="202" spans="6:26" x14ac:dyDescent="0.3">
      <c r="G202" s="20"/>
      <c r="H202" s="20"/>
      <c r="I202" s="20"/>
      <c r="J202" s="21"/>
      <c r="K202" s="21"/>
      <c r="L202" s="20"/>
      <c r="M202" s="16"/>
      <c r="N202" s="20"/>
      <c r="O202" s="20"/>
      <c r="P202" s="20"/>
      <c r="Q202" s="20"/>
      <c r="R202" s="20"/>
      <c r="S202" s="21"/>
      <c r="T202" s="21"/>
      <c r="U202" s="21"/>
      <c r="V202" s="21"/>
      <c r="W202" s="21"/>
      <c r="X202" s="21"/>
    </row>
    <row r="203" spans="6:26" x14ac:dyDescent="0.3">
      <c r="F203" s="19"/>
      <c r="G203" s="17"/>
      <c r="H203" s="17"/>
      <c r="I203" s="17"/>
      <c r="J203" s="18"/>
      <c r="K203" s="18"/>
      <c r="L203" s="17"/>
      <c r="M203" s="19"/>
      <c r="N203" s="17"/>
      <c r="O203" s="17"/>
      <c r="P203" s="17"/>
      <c r="Q203" s="17"/>
      <c r="R203" s="17"/>
      <c r="S203" s="18"/>
      <c r="T203" s="18"/>
      <c r="U203" s="18"/>
      <c r="V203" s="18"/>
      <c r="W203" s="18"/>
      <c r="X203" s="18"/>
    </row>
    <row r="204" spans="6:26" x14ac:dyDescent="0.3">
      <c r="F204" s="19"/>
      <c r="G204" s="17"/>
      <c r="H204" s="17"/>
      <c r="I204" s="17"/>
      <c r="J204" s="18"/>
      <c r="K204" s="18"/>
      <c r="L204" s="17"/>
      <c r="M204" s="19"/>
      <c r="N204" s="17"/>
      <c r="O204" s="17"/>
      <c r="P204" s="17"/>
      <c r="Q204" s="17"/>
      <c r="R204" s="17"/>
      <c r="S204" s="18"/>
      <c r="T204" s="18"/>
      <c r="U204" s="18"/>
      <c r="V204" s="18"/>
      <c r="W204" s="18"/>
      <c r="X204" s="18"/>
      <c r="Y204" s="19"/>
      <c r="Z204" s="19"/>
    </row>
    <row r="205" spans="6:26" x14ac:dyDescent="0.3">
      <c r="F205" s="19"/>
      <c r="G205" s="17"/>
      <c r="H205" s="17"/>
      <c r="I205" s="17"/>
      <c r="J205" s="18"/>
      <c r="K205" s="18"/>
      <c r="L205" s="17"/>
      <c r="M205" s="19"/>
      <c r="N205" s="17"/>
      <c r="O205" s="17"/>
      <c r="P205" s="17"/>
      <c r="Q205" s="17"/>
      <c r="R205" s="17"/>
      <c r="S205" s="18"/>
      <c r="T205" s="18"/>
      <c r="U205" s="18"/>
      <c r="V205" s="18"/>
      <c r="W205" s="18"/>
      <c r="X205" s="18"/>
      <c r="Y205" s="19"/>
      <c r="Z205" s="19"/>
    </row>
    <row r="206" spans="6:26" x14ac:dyDescent="0.3">
      <c r="F206" s="19"/>
      <c r="G206" s="17"/>
      <c r="H206" s="17"/>
      <c r="I206" s="17"/>
      <c r="J206" s="18"/>
      <c r="K206" s="18"/>
      <c r="L206" s="17"/>
      <c r="M206" s="19"/>
      <c r="N206" s="17"/>
      <c r="O206" s="17"/>
      <c r="P206" s="17"/>
      <c r="Q206" s="17"/>
      <c r="R206" s="17"/>
      <c r="S206" s="18"/>
      <c r="T206" s="18"/>
      <c r="U206" s="18"/>
      <c r="V206" s="18"/>
      <c r="W206" s="18"/>
      <c r="X206" s="18"/>
      <c r="Y206" s="19"/>
      <c r="Z206" s="19"/>
    </row>
    <row r="207" spans="6:26" x14ac:dyDescent="0.3">
      <c r="F207" s="19"/>
      <c r="G207" s="17"/>
      <c r="H207" s="17"/>
      <c r="I207" s="17"/>
      <c r="J207" s="18"/>
      <c r="K207" s="18"/>
      <c r="L207" s="17"/>
      <c r="M207" s="19"/>
      <c r="N207" s="17"/>
      <c r="O207" s="17"/>
      <c r="P207" s="17"/>
      <c r="Q207" s="17"/>
      <c r="R207" s="17"/>
      <c r="S207" s="18"/>
      <c r="T207" s="18"/>
      <c r="U207" s="18"/>
      <c r="V207" s="18"/>
      <c r="W207" s="18"/>
      <c r="X207" s="18"/>
      <c r="Y207" s="19"/>
      <c r="Z207" s="19"/>
    </row>
    <row r="208" spans="6:26" x14ac:dyDescent="0.3">
      <c r="F208" s="19"/>
      <c r="G208" s="17"/>
      <c r="H208" s="17"/>
      <c r="I208" s="17"/>
      <c r="J208" s="18"/>
      <c r="K208" s="18"/>
      <c r="L208" s="17"/>
      <c r="M208" s="19"/>
      <c r="N208" s="17"/>
      <c r="O208" s="17"/>
      <c r="P208" s="17"/>
      <c r="Q208" s="17"/>
      <c r="R208" s="17"/>
      <c r="S208" s="18"/>
      <c r="T208" s="18"/>
      <c r="U208" s="18"/>
      <c r="V208" s="18"/>
      <c r="W208" s="18"/>
      <c r="X208" s="18"/>
      <c r="Y208" s="19"/>
      <c r="Z208" s="19"/>
    </row>
    <row r="209" spans="7:26" x14ac:dyDescent="0.3">
      <c r="G209" s="17"/>
      <c r="H209" s="17"/>
      <c r="I209" s="17"/>
      <c r="J209" s="18"/>
      <c r="K209" s="18"/>
      <c r="L209" s="17"/>
      <c r="M209" s="19"/>
      <c r="N209" s="17"/>
      <c r="O209" s="17"/>
      <c r="P209" s="17"/>
      <c r="Q209" s="17"/>
      <c r="R209" s="17"/>
      <c r="S209" s="18"/>
      <c r="T209" s="18"/>
      <c r="U209" s="18"/>
      <c r="V209" s="18"/>
      <c r="W209" s="18"/>
      <c r="X209" s="18"/>
      <c r="Y209" s="19"/>
      <c r="Z209" s="19"/>
    </row>
    <row r="210" spans="7:26" x14ac:dyDescent="0.3">
      <c r="G210" s="17"/>
      <c r="H210" s="17"/>
      <c r="I210" s="17"/>
      <c r="J210" s="18"/>
      <c r="K210" s="18"/>
      <c r="L210" s="17"/>
      <c r="M210" s="19"/>
      <c r="N210" s="17"/>
      <c r="O210" s="17"/>
      <c r="P210" s="17"/>
      <c r="Q210" s="17"/>
      <c r="R210" s="17"/>
      <c r="S210" s="18"/>
      <c r="T210" s="18"/>
      <c r="U210" s="18"/>
      <c r="V210" s="18"/>
      <c r="W210" s="18"/>
      <c r="X210" s="18"/>
      <c r="Y210" s="19"/>
      <c r="Z210" s="19"/>
    </row>
    <row r="211" spans="7:26" x14ac:dyDescent="0.3">
      <c r="G211" s="17"/>
      <c r="H211" s="17"/>
      <c r="I211" s="17"/>
      <c r="J211" s="18"/>
      <c r="K211" s="18"/>
      <c r="L211" s="17"/>
      <c r="M211" s="19"/>
      <c r="N211" s="17"/>
      <c r="O211" s="17"/>
      <c r="P211" s="17"/>
      <c r="Q211" s="17"/>
      <c r="R211" s="17"/>
      <c r="S211" s="18"/>
      <c r="T211" s="18"/>
      <c r="U211" s="18"/>
      <c r="V211" s="18"/>
      <c r="W211" s="18"/>
      <c r="X211" s="18"/>
      <c r="Y211" s="19"/>
      <c r="Z211" s="19"/>
    </row>
    <row r="212" spans="7:26" x14ac:dyDescent="0.3">
      <c r="G212" s="17"/>
      <c r="H212" s="17"/>
      <c r="I212" s="17"/>
      <c r="J212" s="18"/>
      <c r="K212" s="18"/>
      <c r="L212" s="17"/>
      <c r="M212" s="19"/>
      <c r="N212" s="17"/>
      <c r="O212" s="17"/>
      <c r="P212" s="17"/>
      <c r="Q212" s="17"/>
      <c r="R212" s="17"/>
      <c r="S212" s="18"/>
      <c r="T212" s="18"/>
      <c r="U212" s="18"/>
      <c r="V212" s="18"/>
      <c r="W212" s="18"/>
      <c r="X212" s="18"/>
      <c r="Y212" s="19"/>
      <c r="Z212" s="19"/>
    </row>
    <row r="213" spans="7:26" x14ac:dyDescent="0.3">
      <c r="G213" s="17"/>
      <c r="H213" s="17"/>
      <c r="I213" s="17"/>
      <c r="J213" s="18"/>
      <c r="K213" s="18"/>
      <c r="L213" s="17"/>
      <c r="M213" s="19"/>
      <c r="N213" s="17"/>
      <c r="O213" s="17"/>
      <c r="P213" s="17"/>
      <c r="Q213" s="17"/>
      <c r="R213" s="17"/>
      <c r="S213" s="18"/>
      <c r="T213" s="18"/>
      <c r="U213" s="18"/>
      <c r="V213" s="18"/>
      <c r="W213" s="18"/>
      <c r="X213" s="18"/>
      <c r="Y213" s="19"/>
      <c r="Z213" s="19"/>
    </row>
    <row r="214" spans="7:26" x14ac:dyDescent="0.3">
      <c r="G214" s="17"/>
      <c r="H214" s="17"/>
      <c r="I214" s="17"/>
      <c r="J214" s="18"/>
      <c r="K214" s="18"/>
      <c r="L214" s="17"/>
      <c r="M214" s="19"/>
      <c r="N214" s="17"/>
      <c r="O214" s="17"/>
      <c r="P214" s="17"/>
      <c r="Q214" s="17"/>
      <c r="R214" s="17"/>
      <c r="S214" s="18"/>
      <c r="T214" s="18"/>
      <c r="U214" s="18"/>
      <c r="V214" s="18"/>
      <c r="W214" s="18"/>
      <c r="X214" s="18"/>
      <c r="Y214" s="19"/>
      <c r="Z214" s="19"/>
    </row>
    <row r="215" spans="7:26" x14ac:dyDescent="0.3">
      <c r="G215" s="17"/>
      <c r="H215" s="17"/>
      <c r="I215" s="17"/>
      <c r="J215" s="18"/>
      <c r="K215" s="18"/>
      <c r="L215" s="17"/>
      <c r="M215" s="19"/>
      <c r="N215" s="17"/>
      <c r="O215" s="17"/>
      <c r="P215" s="17"/>
      <c r="Q215" s="17"/>
      <c r="R215" s="17"/>
      <c r="S215" s="18"/>
      <c r="T215" s="18"/>
      <c r="U215" s="18"/>
      <c r="V215" s="18"/>
      <c r="W215" s="18"/>
      <c r="X215" s="18"/>
      <c r="Y215" s="19"/>
      <c r="Z215" s="19"/>
    </row>
    <row r="216" spans="7:26" x14ac:dyDescent="0.3">
      <c r="G216" s="17"/>
      <c r="H216" s="17"/>
      <c r="I216" s="17"/>
      <c r="J216" s="18"/>
      <c r="K216" s="18"/>
      <c r="L216" s="17"/>
      <c r="M216" s="19"/>
      <c r="N216" s="17"/>
      <c r="O216" s="17"/>
      <c r="P216" s="17"/>
      <c r="Q216" s="17"/>
      <c r="R216" s="17"/>
      <c r="S216" s="18"/>
      <c r="T216" s="18"/>
      <c r="U216" s="18"/>
      <c r="V216" s="18"/>
      <c r="W216" s="18"/>
      <c r="X216" s="18"/>
      <c r="Y216" s="19"/>
      <c r="Z216" s="19"/>
    </row>
    <row r="217" spans="7:26" x14ac:dyDescent="0.3">
      <c r="G217" s="17"/>
      <c r="H217" s="17"/>
      <c r="I217" s="17"/>
      <c r="J217" s="18"/>
      <c r="K217" s="18"/>
      <c r="L217" s="17"/>
      <c r="M217" s="19"/>
      <c r="N217" s="17"/>
      <c r="O217" s="17"/>
      <c r="P217" s="17"/>
      <c r="Q217" s="17"/>
      <c r="R217" s="17"/>
      <c r="S217" s="18"/>
      <c r="T217" s="18"/>
      <c r="U217" s="18"/>
      <c r="V217" s="18"/>
      <c r="W217" s="18"/>
      <c r="X217" s="18"/>
      <c r="Y217" s="19"/>
      <c r="Z217" s="19"/>
    </row>
    <row r="218" spans="7:26" x14ac:dyDescent="0.3">
      <c r="G218" s="17"/>
      <c r="H218" s="17"/>
      <c r="I218" s="17"/>
      <c r="J218" s="18"/>
      <c r="K218" s="18"/>
      <c r="L218" s="17"/>
      <c r="M218" s="19"/>
      <c r="N218" s="17"/>
      <c r="O218" s="17"/>
      <c r="P218" s="17"/>
      <c r="Q218" s="17"/>
      <c r="R218" s="17"/>
      <c r="S218" s="18"/>
      <c r="T218" s="18"/>
      <c r="U218" s="18"/>
      <c r="V218" s="18"/>
      <c r="W218" s="18"/>
      <c r="X218" s="18"/>
      <c r="Y218" s="19"/>
      <c r="Z218" s="19"/>
    </row>
    <row r="219" spans="7:26" x14ac:dyDescent="0.3">
      <c r="G219" s="17"/>
      <c r="H219" s="17"/>
      <c r="I219" s="17"/>
      <c r="J219" s="18"/>
      <c r="K219" s="18"/>
      <c r="L219" s="17"/>
      <c r="M219" s="19"/>
      <c r="N219" s="17"/>
      <c r="O219" s="17"/>
      <c r="P219" s="17"/>
      <c r="Q219" s="17"/>
      <c r="R219" s="17"/>
      <c r="S219" s="18"/>
      <c r="T219" s="18"/>
      <c r="U219" s="18"/>
      <c r="V219" s="18"/>
      <c r="W219" s="18"/>
      <c r="X219" s="18"/>
      <c r="Y219" s="19"/>
      <c r="Z219" s="19"/>
    </row>
    <row r="220" spans="7:26" x14ac:dyDescent="0.3">
      <c r="G220" s="17"/>
      <c r="H220" s="17"/>
      <c r="I220" s="17"/>
      <c r="J220" s="18"/>
      <c r="K220" s="18"/>
      <c r="L220" s="17"/>
      <c r="M220" s="19"/>
      <c r="N220" s="17"/>
      <c r="O220" s="17"/>
      <c r="P220" s="17"/>
      <c r="Q220" s="17"/>
      <c r="R220" s="17"/>
      <c r="S220" s="18"/>
      <c r="T220" s="18"/>
      <c r="U220" s="18"/>
      <c r="V220" s="18"/>
      <c r="W220" s="18"/>
      <c r="X220" s="18"/>
      <c r="Y220" s="19"/>
      <c r="Z220" s="19"/>
    </row>
    <row r="221" spans="7:26" x14ac:dyDescent="0.3">
      <c r="G221" s="17"/>
      <c r="H221" s="17"/>
      <c r="I221" s="17"/>
      <c r="J221" s="18"/>
      <c r="K221" s="18"/>
      <c r="L221" s="17"/>
      <c r="M221" s="19"/>
      <c r="N221" s="17"/>
      <c r="O221" s="17"/>
      <c r="P221" s="17"/>
      <c r="Q221" s="17"/>
      <c r="R221" s="17"/>
      <c r="S221" s="18"/>
      <c r="T221" s="18"/>
      <c r="U221" s="18"/>
      <c r="V221" s="18"/>
      <c r="W221" s="18"/>
      <c r="X221" s="18"/>
      <c r="Y221" s="19"/>
      <c r="Z221" s="19"/>
    </row>
    <row r="222" spans="7:26" x14ac:dyDescent="0.3">
      <c r="G222" s="17"/>
      <c r="H222" s="17"/>
      <c r="I222" s="17"/>
      <c r="J222" s="18"/>
      <c r="K222" s="18"/>
      <c r="L222" s="17"/>
      <c r="M222" s="19"/>
      <c r="N222" s="17"/>
      <c r="O222" s="17"/>
      <c r="P222" s="17"/>
      <c r="Q222" s="17"/>
      <c r="R222" s="17"/>
      <c r="S222" s="18"/>
      <c r="T222" s="18"/>
      <c r="U222" s="18"/>
      <c r="V222" s="18"/>
      <c r="W222" s="18"/>
      <c r="X222" s="18"/>
      <c r="Y222" s="19"/>
      <c r="Z222" s="19"/>
    </row>
    <row r="223" spans="7:26" x14ac:dyDescent="0.3">
      <c r="G223" s="17"/>
      <c r="H223" s="17"/>
      <c r="I223" s="17"/>
      <c r="J223" s="18"/>
      <c r="K223" s="18"/>
      <c r="L223" s="17"/>
      <c r="M223" s="19"/>
      <c r="N223" s="17"/>
      <c r="O223" s="17"/>
      <c r="P223" s="17"/>
      <c r="Q223" s="17"/>
      <c r="R223" s="17"/>
      <c r="S223" s="18"/>
      <c r="T223" s="18"/>
      <c r="U223" s="18"/>
      <c r="V223" s="18"/>
      <c r="W223" s="18"/>
      <c r="X223" s="18"/>
      <c r="Y223" s="19"/>
      <c r="Z223" s="19"/>
    </row>
    <row r="224" spans="7:26" x14ac:dyDescent="0.3">
      <c r="G224" s="17"/>
      <c r="H224" s="17"/>
      <c r="I224" s="17"/>
      <c r="J224" s="18"/>
      <c r="K224" s="18"/>
      <c r="L224" s="17"/>
      <c r="M224" s="19"/>
      <c r="N224" s="17"/>
      <c r="O224" s="17"/>
      <c r="P224" s="17"/>
      <c r="Q224" s="17"/>
      <c r="R224" s="17"/>
      <c r="S224" s="18"/>
      <c r="T224" s="18"/>
      <c r="U224" s="18"/>
      <c r="V224" s="18"/>
      <c r="W224" s="18"/>
      <c r="X224" s="18"/>
      <c r="Y224" s="19"/>
      <c r="Z224" s="19"/>
    </row>
    <row r="225" spans="7:26" x14ac:dyDescent="0.3">
      <c r="G225" s="17"/>
      <c r="H225" s="17"/>
      <c r="I225" s="17"/>
      <c r="J225" s="18"/>
      <c r="K225" s="18"/>
      <c r="L225" s="17"/>
      <c r="M225" s="19"/>
      <c r="N225" s="17"/>
      <c r="O225" s="17"/>
      <c r="P225" s="17"/>
      <c r="Q225" s="17"/>
      <c r="R225" s="17"/>
      <c r="S225" s="18"/>
      <c r="T225" s="18"/>
      <c r="U225" s="18"/>
      <c r="V225" s="18"/>
      <c r="W225" s="18"/>
      <c r="X225" s="18"/>
      <c r="Y225" s="19"/>
      <c r="Z225" s="19"/>
    </row>
    <row r="226" spans="7:26" x14ac:dyDescent="0.3">
      <c r="G226" s="17"/>
      <c r="H226" s="17"/>
      <c r="I226" s="17"/>
      <c r="J226" s="18"/>
      <c r="K226" s="18"/>
      <c r="L226" s="17"/>
      <c r="M226" s="19"/>
      <c r="N226" s="17"/>
      <c r="O226" s="17"/>
      <c r="P226" s="17"/>
      <c r="Q226" s="17"/>
      <c r="R226" s="17"/>
      <c r="S226" s="18"/>
      <c r="T226" s="18"/>
      <c r="U226" s="18"/>
      <c r="V226" s="18"/>
      <c r="W226" s="18"/>
      <c r="X226" s="18"/>
      <c r="Y226" s="19"/>
      <c r="Z226" s="19"/>
    </row>
    <row r="227" spans="7:26" x14ac:dyDescent="0.3">
      <c r="G227" s="17"/>
      <c r="H227" s="17"/>
      <c r="I227" s="17"/>
      <c r="J227" s="18"/>
      <c r="K227" s="18"/>
      <c r="L227" s="17"/>
      <c r="M227" s="19"/>
      <c r="N227" s="17"/>
      <c r="O227" s="17"/>
      <c r="P227" s="17"/>
      <c r="Q227" s="17"/>
      <c r="R227" s="17"/>
      <c r="S227" s="18"/>
      <c r="T227" s="18"/>
      <c r="U227" s="18"/>
      <c r="V227" s="18"/>
      <c r="W227" s="18"/>
      <c r="X227" s="18"/>
      <c r="Y227" s="19"/>
      <c r="Z227" s="19"/>
    </row>
    <row r="228" spans="7:26" x14ac:dyDescent="0.3">
      <c r="G228" s="17"/>
      <c r="H228" s="17"/>
      <c r="I228" s="17"/>
      <c r="J228" s="18"/>
      <c r="K228" s="18"/>
      <c r="L228" s="17"/>
      <c r="M228" s="19"/>
      <c r="N228" s="17"/>
      <c r="O228" s="17"/>
      <c r="P228" s="17"/>
      <c r="Q228" s="17"/>
      <c r="R228" s="17"/>
      <c r="S228" s="18"/>
      <c r="T228" s="18"/>
      <c r="U228" s="18"/>
      <c r="V228" s="18"/>
      <c r="W228" s="18"/>
      <c r="X228" s="18"/>
      <c r="Y228" s="19"/>
      <c r="Z228" s="19"/>
    </row>
    <row r="229" spans="7:26" x14ac:dyDescent="0.3">
      <c r="G229" s="17"/>
      <c r="H229" s="17"/>
      <c r="I229" s="17"/>
      <c r="J229" s="18"/>
      <c r="K229" s="18"/>
      <c r="L229" s="17"/>
      <c r="M229" s="19"/>
      <c r="N229" s="17"/>
      <c r="O229" s="17"/>
      <c r="P229" s="17"/>
      <c r="Q229" s="17"/>
      <c r="R229" s="17"/>
      <c r="S229" s="18"/>
      <c r="T229" s="18"/>
      <c r="U229" s="18"/>
      <c r="V229" s="18"/>
      <c r="W229" s="18"/>
      <c r="X229" s="18"/>
      <c r="Y229" s="19"/>
      <c r="Z229" s="19"/>
    </row>
    <row r="230" spans="7:26" x14ac:dyDescent="0.3">
      <c r="G230" s="17"/>
      <c r="H230" s="17"/>
      <c r="I230" s="17"/>
      <c r="J230" s="18"/>
      <c r="K230" s="18"/>
      <c r="L230" s="17"/>
      <c r="M230" s="19"/>
      <c r="N230" s="17"/>
      <c r="O230" s="17"/>
      <c r="P230" s="17"/>
      <c r="Q230" s="17"/>
      <c r="R230" s="17"/>
      <c r="S230" s="18"/>
      <c r="T230" s="18"/>
      <c r="U230" s="18"/>
      <c r="V230" s="18"/>
      <c r="W230" s="18"/>
      <c r="X230" s="18"/>
      <c r="Y230" s="19"/>
      <c r="Z230" s="19"/>
    </row>
    <row r="231" spans="7:26" x14ac:dyDescent="0.3">
      <c r="G231" s="17"/>
      <c r="H231" s="17"/>
      <c r="I231" s="17"/>
      <c r="J231" s="18"/>
      <c r="K231" s="18"/>
      <c r="L231" s="17"/>
      <c r="M231" s="19"/>
      <c r="N231" s="17"/>
      <c r="O231" s="17"/>
      <c r="P231" s="17"/>
      <c r="Q231" s="17"/>
      <c r="R231" s="17"/>
      <c r="S231" s="18"/>
      <c r="T231" s="18"/>
      <c r="U231" s="18"/>
      <c r="V231" s="18"/>
      <c r="W231" s="18"/>
      <c r="X231" s="18"/>
      <c r="Y231" s="19"/>
      <c r="Z231" s="19"/>
    </row>
    <row r="232" spans="7:26" x14ac:dyDescent="0.3">
      <c r="G232" s="17"/>
      <c r="H232" s="17"/>
      <c r="I232" s="17"/>
      <c r="J232" s="18"/>
      <c r="K232" s="18"/>
      <c r="L232" s="17"/>
      <c r="M232" s="19"/>
      <c r="N232" s="17"/>
      <c r="O232" s="17"/>
      <c r="P232" s="17"/>
      <c r="Q232" s="17"/>
      <c r="R232" s="17"/>
      <c r="S232" s="18"/>
      <c r="T232" s="18"/>
      <c r="U232" s="18"/>
      <c r="V232" s="18"/>
      <c r="W232" s="18"/>
      <c r="X232" s="18"/>
      <c r="Y232" s="19"/>
      <c r="Z232" s="19"/>
    </row>
    <row r="233" spans="7:26" x14ac:dyDescent="0.3">
      <c r="G233" s="17"/>
      <c r="H233" s="17"/>
      <c r="I233" s="17"/>
      <c r="J233" s="18"/>
      <c r="K233" s="18"/>
      <c r="L233" s="17"/>
      <c r="M233" s="19"/>
      <c r="N233" s="17"/>
      <c r="O233" s="17"/>
      <c r="P233" s="17"/>
      <c r="Q233" s="17"/>
      <c r="R233" s="17"/>
      <c r="S233" s="18"/>
      <c r="T233" s="18"/>
      <c r="U233" s="18"/>
      <c r="V233" s="18"/>
      <c r="W233" s="18"/>
      <c r="X233" s="18"/>
      <c r="Y233" s="19"/>
      <c r="Z233" s="19"/>
    </row>
    <row r="234" spans="7:26" x14ac:dyDescent="0.3">
      <c r="G234" s="17"/>
      <c r="H234" s="17"/>
      <c r="I234" s="17"/>
      <c r="J234" s="18"/>
      <c r="K234" s="18"/>
      <c r="L234" s="17"/>
      <c r="M234" s="19"/>
      <c r="N234" s="17"/>
      <c r="O234" s="17"/>
      <c r="P234" s="17"/>
      <c r="Q234" s="17"/>
      <c r="R234" s="17"/>
      <c r="S234" s="18"/>
      <c r="T234" s="18"/>
      <c r="U234" s="18"/>
      <c r="V234" s="18"/>
      <c r="W234" s="18"/>
      <c r="X234" s="18"/>
      <c r="Y234" s="19"/>
      <c r="Z234" s="19"/>
    </row>
    <row r="235" spans="7:26" x14ac:dyDescent="0.3">
      <c r="G235" s="17"/>
      <c r="H235" s="17"/>
      <c r="I235" s="17"/>
      <c r="J235" s="18"/>
      <c r="K235" s="18"/>
      <c r="L235" s="17"/>
      <c r="M235" s="19"/>
      <c r="N235" s="17"/>
      <c r="O235" s="17"/>
      <c r="P235" s="17"/>
      <c r="Q235" s="17"/>
      <c r="R235" s="17"/>
      <c r="S235" s="18"/>
      <c r="T235" s="18"/>
      <c r="U235" s="18"/>
      <c r="V235" s="18"/>
      <c r="W235" s="18"/>
      <c r="X235" s="18"/>
      <c r="Y235" s="19"/>
      <c r="Z235" s="19"/>
    </row>
    <row r="236" spans="7:26" x14ac:dyDescent="0.3">
      <c r="G236" s="17"/>
      <c r="H236" s="17"/>
      <c r="I236" s="17"/>
      <c r="J236" s="18"/>
      <c r="K236" s="18"/>
      <c r="L236" s="17"/>
      <c r="M236" s="19"/>
      <c r="N236" s="17"/>
      <c r="O236" s="17"/>
      <c r="P236" s="17"/>
      <c r="Q236" s="17"/>
      <c r="R236" s="17"/>
      <c r="S236" s="18"/>
      <c r="T236" s="18"/>
      <c r="U236" s="18"/>
      <c r="V236" s="18"/>
      <c r="W236" s="18"/>
      <c r="X236" s="18"/>
      <c r="Y236" s="19"/>
      <c r="Z236" s="19"/>
    </row>
    <row r="237" spans="7:26" x14ac:dyDescent="0.3">
      <c r="G237" s="17"/>
      <c r="H237" s="17"/>
      <c r="I237" s="17"/>
      <c r="J237" s="18"/>
      <c r="K237" s="18"/>
      <c r="L237" s="17"/>
      <c r="M237" s="19"/>
      <c r="N237" s="17"/>
      <c r="O237" s="17"/>
      <c r="P237" s="17"/>
      <c r="Q237" s="17"/>
      <c r="R237" s="17"/>
      <c r="S237" s="18"/>
      <c r="T237" s="18"/>
      <c r="U237" s="18"/>
      <c r="V237" s="18"/>
      <c r="W237" s="18"/>
      <c r="X237" s="18"/>
      <c r="Y237" s="19"/>
      <c r="Z237" s="19"/>
    </row>
    <row r="238" spans="7:26" x14ac:dyDescent="0.3">
      <c r="G238" s="17"/>
      <c r="H238" s="17"/>
      <c r="I238" s="17"/>
      <c r="J238" s="18"/>
      <c r="K238" s="18"/>
      <c r="L238" s="17"/>
      <c r="M238" s="19"/>
      <c r="N238" s="17"/>
      <c r="O238" s="17"/>
      <c r="P238" s="17"/>
      <c r="Q238" s="17"/>
      <c r="R238" s="17"/>
      <c r="S238" s="18"/>
      <c r="T238" s="18"/>
      <c r="U238" s="18"/>
      <c r="V238" s="18"/>
      <c r="W238" s="18"/>
      <c r="X238" s="18"/>
      <c r="Y238" s="19"/>
      <c r="Z238" s="19"/>
    </row>
    <row r="239" spans="7:26" x14ac:dyDescent="0.3">
      <c r="G239" s="19"/>
      <c r="H239" s="19"/>
      <c r="I239" s="19"/>
      <c r="J239" s="19"/>
      <c r="K239" s="19"/>
      <c r="L239" s="19"/>
      <c r="M239" s="19"/>
      <c r="N239" s="19"/>
      <c r="O239" s="19"/>
      <c r="P239" s="19"/>
      <c r="Q239" s="17"/>
      <c r="R239" s="17"/>
      <c r="S239" s="17"/>
      <c r="T239" s="17"/>
      <c r="U239" s="17"/>
      <c r="V239" s="17"/>
      <c r="W239" s="17"/>
      <c r="X239" s="17"/>
      <c r="Y239" s="19"/>
      <c r="Z239" s="19"/>
    </row>
    <row r="240" spans="7:26" x14ac:dyDescent="0.3">
      <c r="G240" s="19"/>
      <c r="H240" s="19"/>
      <c r="I240" s="19"/>
      <c r="J240" s="19"/>
      <c r="K240" s="19"/>
      <c r="L240" s="19"/>
      <c r="M240" s="19"/>
      <c r="N240" s="19"/>
      <c r="O240" s="19"/>
      <c r="P240" s="19"/>
      <c r="Q240" s="17"/>
      <c r="R240" s="17"/>
      <c r="S240" s="17"/>
      <c r="T240" s="17"/>
      <c r="U240" s="17"/>
      <c r="V240" s="17"/>
      <c r="W240" s="17"/>
      <c r="X240" s="17"/>
      <c r="Y240" s="19"/>
      <c r="Z240" s="19"/>
    </row>
    <row r="241" spans="17:24" x14ac:dyDescent="0.3">
      <c r="Q241" s="1"/>
      <c r="R241" s="1"/>
      <c r="S241" s="1"/>
      <c r="T241" s="1"/>
      <c r="U241" s="1"/>
      <c r="V241" s="1"/>
      <c r="W241" s="1"/>
      <c r="X241" s="1"/>
    </row>
    <row r="242" spans="17:24" x14ac:dyDescent="0.3">
      <c r="Q242" s="1"/>
      <c r="R242" s="1"/>
      <c r="S242" s="1"/>
      <c r="T242" s="1"/>
      <c r="U242" s="1"/>
      <c r="V242" s="1"/>
      <c r="W242" s="1"/>
      <c r="X242" s="1"/>
    </row>
  </sheetData>
  <conditionalFormatting sqref="S30">
    <cfRule type="colorScale" priority="6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">
    <cfRule type="colorScale" priority="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0">
    <cfRule type="colorScale" priority="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6">
    <cfRule type="colorScale" priority="20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46">
    <cfRule type="colorScale" priority="203">
      <colorScale>
        <cfvo type="min"/>
        <cfvo type="max"/>
        <color rgb="FFFFEF9C"/>
        <color rgb="FF63BE7B"/>
      </colorScale>
    </cfRule>
  </conditionalFormatting>
  <conditionalFormatting sqref="Q202:Q238 Q30:Q119">
    <cfRule type="colorScale" priority="35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202:R238 R30:R119">
    <cfRule type="colorScale" priority="3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1:S238">
    <cfRule type="colorScale" priority="36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202:T238 T30:T119">
    <cfRule type="colorScale" priority="3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U30:U238">
    <cfRule type="colorScale" priority="37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30:V238">
    <cfRule type="colorScale" priority="37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1:W238">
    <cfRule type="colorScale" priority="37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1:X238">
    <cfRule type="colorScale" priority="37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S30:S238">
    <cfRule type="colorScale" priority="3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W30:W238">
    <cfRule type="colorScale" priority="3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X30:X238">
    <cfRule type="colorScale" priority="38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20:P124 H120:I129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120:H129">
    <cfRule type="colorScale" priority="21">
      <colorScale>
        <cfvo type="min"/>
        <cfvo type="max"/>
        <color rgb="FFFFEF9C"/>
        <color rgb="FF63BE7B"/>
      </colorScale>
    </cfRule>
  </conditionalFormatting>
  <conditionalFormatting sqref="P120:P124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120:Q201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R120:R201">
    <cfRule type="colorScale" priority="2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120:T201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0:P126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46:P46 J120:O124 K125:O129 H130:I130 H131:J136 M130:P144 J148:J151 P145:P169 H137:I166 I167:I175 M145:O190 H188:H193 K192:P193 K190:O191 K130:L194 H194:P238 G46:G201 L32:L201 H47:P119 G30:P45">
    <cfRule type="colorScale" priority="38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0:K201">
    <cfRule type="colorScale" priority="1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30:L201">
    <cfRule type="colorScale" priority="1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M30:M201">
    <cfRule type="colorScale" priority="1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30:N201">
    <cfRule type="colorScale" priority="1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30:P119 O120:O136 O130:P169 O170:O191 O192:P238">
    <cfRule type="colorScale" priority="4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194:J238 J148:J151 J131:J136 J30:J124">
    <cfRule type="colorScale" priority="4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2:H45 H30 H47:H119 H130:H166 H188:H238">
    <cfRule type="colorScale" priority="419">
      <colorScale>
        <cfvo type="min"/>
        <cfvo type="max"/>
        <color rgb="FFFFEF9C"/>
        <color rgb="FF63BE7B"/>
      </colorScale>
    </cfRule>
  </conditionalFormatting>
  <conditionalFormatting sqref="J30:J201">
    <cfRule type="colorScale" priority="1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30:O201">
    <cfRule type="colorScale" priority="1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30:P201">
    <cfRule type="colorScale" priority="1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30:Q201">
    <cfRule type="colorScale" priority="1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30:R201">
    <cfRule type="colorScale" priority="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S30:S201">
    <cfRule type="colorScale" priority="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T30:T201">
    <cfRule type="colorScale" priority="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30:U201">
    <cfRule type="colorScale" priority="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V30:V20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W30:W201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30:X201">
    <cfRule type="colorScale" priority="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Toby Marshall (1702695)</dc:creator>
  <cp:lastModifiedBy>Toby Marshall</cp:lastModifiedBy>
  <dcterms:created xsi:type="dcterms:W3CDTF">2019-12-07T19:12:42Z</dcterms:created>
  <dcterms:modified xsi:type="dcterms:W3CDTF">2020-03-30T05:04:08Z</dcterms:modified>
</cp:coreProperties>
</file>